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itemProps2.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500" firstSheet="1" activeTab="2"/>
  </bookViews>
  <sheets>
    <sheet name="Skriveni" sheetId="1" state="hidden" r:id="rId2"/>
    <sheet name="Upute" sheetId="2" state="visible" r:id="rId3"/>
    <sheet name="RefStr" sheetId="3" state="visible" r:id="rId4"/>
    <sheet name="PR-RAS" sheetId="4" state="visible" r:id="rId5"/>
    <sheet name="BILANCA" sheetId="5" state="visible" r:id="rId6"/>
    <sheet name="RAS-funkcijski" sheetId="6" state="visible" r:id="rId7"/>
    <sheet name="P-VRIO" sheetId="7" state="visible" r:id="rId8"/>
    <sheet name="OBVEZE" sheetId="8" state="visible" r:id="rId9"/>
    <sheet name="Kont" sheetId="9" state="visible" r:id="rId10"/>
    <sheet name="Promjene" sheetId="10" state="visible" r:id="rId11"/>
  </sheets>
  <definedNames>
    <definedName function="false" hidden="false" localSheetId="4" name="_xlnm.Print_Area" vbProcedure="false">BILANCA!$A$1:$F$397</definedName>
    <definedName function="false" hidden="false" localSheetId="4" name="_xlnm.Print_Titles" vbProcedure="false">BILANCA!$1:$4</definedName>
    <definedName function="false" hidden="false" localSheetId="7" name="_xlnm.Print_Area" vbProcedure="false">OBVEZE!$A$1:$F$109</definedName>
    <definedName function="false" hidden="false" localSheetId="7" name="_xlnm.Print_Titles" vbProcedure="false">OBVEZE!$1:$4</definedName>
    <definedName function="false" hidden="false" localSheetId="6" name="_xlnm.Print_Area" vbProcedure="false">'P-VRIO'!$A$1:$F$48</definedName>
    <definedName function="false" hidden="false" localSheetId="6" name="_xlnm.Print_Titles" vbProcedure="false">'P-VRIO'!$1:$4</definedName>
    <definedName function="false" hidden="false" localSheetId="3" name="_xlnm.Print_Area" vbProcedure="false">'PR-RAS'!$A$1:$F$1019</definedName>
    <definedName function="false" hidden="false" localSheetId="3" name="_xlnm.Print_Titles" vbProcedure="false">'PR-RAS'!$1:$4</definedName>
    <definedName function="false" hidden="false" localSheetId="5" name="_xlnm.Print_Area" vbProcedure="false">'RAS-funkcijski'!$A$1:$F$141</definedName>
    <definedName function="false" hidden="false" localSheetId="5" name="_xlnm.Print_Titles" vbProcedure="false">'RAS-funkcijski'!$1:$4</definedName>
    <definedName function="false" hidden="false" localSheetId="2" name="_xlnm.Print_Area" vbProcedure="false">RefStr!$A$2:$I$45</definedName>
    <definedName function="false" hidden="false" localSheetId="1" name="_xlnm.Print_Area" vbProcedure="false">Upute!$A$1:$A$15</definedName>
    <definedName function="false" hidden="false" localSheetId="1" name="Z_20966C26_2FB0_458A_A419_418535DD5D43_.wvu.Cols" vbProcedure="false">Upute!$B:$IT</definedName>
    <definedName function="false" hidden="false" localSheetId="1" name="Z_20966C26_2FB0_458A_A419_418535DD5D43_.wvu.Rows" vbProcedure="false">Upute!$A$23:$IT$65535</definedName>
    <definedName function="false" hidden="false" localSheetId="7" name="Z_20966C26_2FB0_458A_A419_418535DD5D43_.wvu.Cols" vbProcedure="false">#REF!</definedName>
    <definedName function="false" hidden="false" localSheetId="7" name="Z_20966C26_2FB0_458A_A419_418535DD5D43_.wvu.PrintArea" vbProcedure="false">OBVEZE!$A$3:$D$109</definedName>
    <definedName function="false" hidden="false" localSheetId="7" name="Z_20966C26_2FB0_458A_A419_418535DD5D43_.wvu.PrintTitles" vbProcedure="false">OBVEZE!$A$3:$IQ$3</definedName>
    <definedName function="false" hidden="false" localSheetId="7" name="Z_20966C26_2FB0_458A_A419_418535DD5D43_.wvu.Rows" vbProcedure="false">#REF!</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<sst xmlns="http://schemas.openxmlformats.org/spreadsheetml/2006/main" count="4717" uniqueCount="3655">
  <si>
    <t xml:space="preserve">VP</t>
  </si>
  <si>
    <t xml:space="preserve">AOP</t>
  </si>
  <si>
    <t xml:space="preserve">IZNOS01</t>
  </si>
  <si>
    <t xml:space="preserve">IZNOS02</t>
  </si>
  <si>
    <t xml:space="preserve">IZNOS03</t>
  </si>
  <si>
    <t xml:space="preserve">IZNOS04</t>
  </si>
  <si>
    <t xml:space="preserve">KONTRBR</t>
  </si>
  <si>
    <t xml:space="preserve">RAZLIKA</t>
  </si>
  <si>
    <t xml:space="preserve">RAZLIKA1</t>
  </si>
  <si>
    <t xml:space="preserve">POLJE</t>
  </si>
  <si>
    <t xml:space="preserve">TEKST</t>
  </si>
  <si>
    <t xml:space="preserve">BROJ</t>
  </si>
  <si>
    <t xml:space="preserve">OSNOVNE UPUTE ZA UNOS PODATAKA</t>
  </si>
  <si>
    <t xml:space="preserve">  </t>
  </si>
  <si>
    <r>
      <rPr>
        <b val="true"/>
        <sz val="8"/>
        <color rgb="FF000000"/>
        <rFont val="Arial"/>
        <family val="2"/>
        <charset val="1"/>
      </rPr>
      <t xml:space="preserve">Sva bitna pravila </t>
    </r>
    <r>
      <rPr>
        <sz val="8"/>
        <color rgb="FF000000"/>
        <rFont val="Arial"/>
        <family val="2"/>
        <charset val="1"/>
      </rPr>
      <t xml:space="preserve">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val="true"/>
        <sz val="8"/>
        <color rgb="FF000000"/>
        <rFont val="Arial"/>
        <family val="2"/>
        <charset val="1"/>
      </rPr>
      <t xml:space="preserve"> Također, novost je da prilikom uvoza samog dokumenta u aplikaciju, u slučaju pogreški, aplikacija će iste javiti!</t>
    </r>
  </si>
  <si>
    <r>
      <rPr>
        <b val="true"/>
        <sz val="8"/>
        <color rgb="FF000000"/>
        <rFont val="Arial"/>
        <family val="2"/>
        <charset val="1"/>
      </rPr>
      <t xml:space="preserve">Analizom najčešćih pogrešaka</t>
    </r>
    <r>
      <rPr>
        <sz val="8"/>
        <color rgb="FF000000"/>
        <rFont val="Arial"/>
        <family val="2"/>
        <charset val="1"/>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val="true"/>
        <sz val="8"/>
        <color rgb="FF000000"/>
        <rFont val="Arial"/>
        <family val="2"/>
        <charset val="1"/>
      </rPr>
      <t xml:space="preserve">Također, novost je da prilikom uvoza samog dokumenta u aplikaciju, u slučaju pogreški, aplikacija će iste javiti!</t>
    </r>
  </si>
  <si>
    <t xml:space="preserve">U nastavku su dane tehničke upute o popunjavanju obrazaca.</t>
  </si>
  <si>
    <r>
      <rPr>
        <sz val="8"/>
        <color rgb="FF000000"/>
        <rFont val="Arial"/>
        <family val="2"/>
        <charset val="1"/>
      </rPr>
      <t xml:space="preserve">U obrasce se unose iznosi </t>
    </r>
    <r>
      <rPr>
        <b val="true"/>
        <sz val="8"/>
        <color rgb="FF000000"/>
        <rFont val="Arial"/>
        <family val="2"/>
        <charset val="1"/>
      </rPr>
      <t xml:space="preserve">samo pojedinačnih</t>
    </r>
    <r>
      <rPr>
        <sz val="8"/>
        <color rgb="FF000000"/>
        <rFont val="Arial"/>
        <family val="2"/>
        <charset val="1"/>
      </rPr>
      <t xml:space="preserve"> stavki. </t>
    </r>
    <r>
      <rPr>
        <b val="true"/>
        <sz val="8"/>
        <color rgb="FF000000"/>
        <rFont val="Arial"/>
        <family val="2"/>
        <charset val="1"/>
      </rPr>
      <t xml:space="preserve">Sumarne</t>
    </r>
    <r>
      <rPr>
        <sz val="8"/>
        <color rgb="FF000000"/>
        <rFont val="Arial"/>
        <family val="2"/>
        <charset val="1"/>
      </rPr>
      <t xml:space="preserve"> stavke zaštićene su, </t>
    </r>
    <r>
      <rPr>
        <b val="true"/>
        <sz val="8"/>
        <color rgb="FF000000"/>
        <rFont val="Arial"/>
        <family val="2"/>
        <charset val="1"/>
      </rPr>
      <t xml:space="preserve">u njih nije moguć unos</t>
    </r>
    <r>
      <rPr>
        <sz val="8"/>
        <color rgb="FF000000"/>
        <rFont val="Arial"/>
        <family val="2"/>
        <charset val="1"/>
      </rPr>
      <t xml:space="preserve">, a izračunavaju se automatski na osnovu upisanih pojedinačnih iznosa. Iznosi s </t>
    </r>
    <r>
      <rPr>
        <sz val="8"/>
        <rFont val="Arial"/>
        <family val="2"/>
        <charset val="1"/>
      </rPr>
      <t xml:space="preserve">centima</t>
    </r>
    <r>
      <rPr>
        <sz val="8"/>
        <color rgb="FF000000"/>
        <rFont val="Arial"/>
        <family val="2"/>
        <charset val="1"/>
      </rPr>
      <t xml:space="preserve"> su dopušteni. Sumarne stavke u obrascu su </t>
    </r>
    <r>
      <rPr>
        <b val="true"/>
        <sz val="8"/>
        <color rgb="FF000000"/>
        <rFont val="Arial"/>
        <family val="2"/>
        <charset val="1"/>
      </rPr>
      <t xml:space="preserve">plave boje</t>
    </r>
    <r>
      <rPr>
        <sz val="8"/>
        <color rgb="FF000000"/>
        <rFont val="Arial"/>
        <family val="2"/>
        <charset val="1"/>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</si>
  <si>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val="true"/>
        <sz val="8"/>
        <color rgb="FFFF0000"/>
        <rFont val="Arial"/>
        <family val="2"/>
        <charset val="1"/>
      </rPr>
      <t xml:space="preserve">Vrlo važno: Kod unosa vrijednosti</t>
    </r>
    <r>
      <rPr>
        <sz val="8"/>
        <color rgb="FFFF0000"/>
        <rFont val="Arial"/>
        <family val="2"/>
        <charset val="1"/>
      </rPr>
      <t xml:space="preserve"> naprednijim metodama Kopiraj/Zalijepi (Copy/Paste) iz nekih drugih dokumenata </t>
    </r>
    <r>
      <rPr>
        <b val="true"/>
        <sz val="8"/>
        <color rgb="FFFF0000"/>
        <rFont val="Arial"/>
        <family val="2"/>
        <charset val="1"/>
      </rPr>
      <t xml:space="preserve">OBAVEZNO</t>
    </r>
    <r>
      <rPr>
        <sz val="8"/>
        <color rgb="FFFF0000"/>
        <rFont val="Arial"/>
        <family val="2"/>
        <charset val="1"/>
      </rPr>
      <t xml:space="preserve"> koristite metodu Copy (Kopiraj), a ne Cut (Izreži), jer se kod korištenja metode Cut/Paste nepovratno pokvari struktura datoteke. Isto tako, kod Paste metode koristite opciju Paste Special (Posebno lijepljenje), pa odaberite Vrijednosti (Value). </t>
    </r>
    <r>
      <rPr>
        <b val="true"/>
        <sz val="8"/>
        <color rgb="FFFF0000"/>
        <rFont val="Arial"/>
        <family val="2"/>
        <charset val="1"/>
      </rPr>
      <t xml:space="preserve">Ni u kom slučaju ne prenosite krivo upisane iznose s jedne pozicije u excel-u na drugu tako da ih odvlačite mišem na ispravno mjesto</t>
    </r>
    <r>
      <rPr>
        <sz val="8"/>
        <color rgb="FFFF0000"/>
        <rFont val="Arial"/>
        <family val="2"/>
        <charset val="1"/>
      </rPr>
      <t xml:space="preserve">.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</si>
  <si>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val="true"/>
        <sz val="8"/>
        <color rgb="FF000000"/>
        <rFont val="Arial"/>
        <family val="2"/>
        <charset val="1"/>
      </rPr>
      <t xml:space="preserve">Kontrole </t>
    </r>
    <r>
      <rPr>
        <sz val="8"/>
        <color rgb="FF000000"/>
        <rFont val="Arial"/>
        <family val="2"/>
        <charset val="1"/>
      </rPr>
      <t xml:space="preserve">obrazaca su na razini pojedinog obrasca. Kontrole na razini pojedinog obrasca provjeravajte nakon popunjavanja tog obrasca. Ako neka kontrola nije zadovoljena ispravite podatak. </t>
    </r>
  </si>
  <si>
    <r>
      <rPr>
        <b val="true"/>
        <sz val="8"/>
        <color rgb="FF000000"/>
        <rFont val="Arial"/>
        <family val="2"/>
        <charset val="1"/>
      </rPr>
      <t xml:space="preserve">Korisnici </t>
    </r>
    <r>
      <rPr>
        <b val="true"/>
        <sz val="8"/>
        <color rgb="FFFF0000"/>
        <rFont val="Arial"/>
        <family val="2"/>
        <charset val="1"/>
      </rPr>
      <t xml:space="preserve">Open Office-a:</t>
    </r>
    <r>
      <rPr>
        <sz val="8"/>
        <color rgb="FF000000"/>
        <rFont val="Arial"/>
        <family val="2"/>
        <charset val="1"/>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</si>
  <si>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val="true"/>
        <sz val="8"/>
        <color rgb="FF000000"/>
        <rFont val="Arial"/>
        <family val="2"/>
        <charset val="1"/>
      </rPr>
      <t xml:space="preserve">Imate li problema tehničke naravi s popunjavanjem obrasca, radom kontrola i slično, dostavite nam popunjenu </t>
    </r>
    <r>
      <rPr>
        <b val="true"/>
        <sz val="8"/>
        <color rgb="FF0000FF"/>
        <rFont val="Arial"/>
        <family val="2"/>
        <charset val="1"/>
      </rPr>
      <t xml:space="preserve">problematičnu Excel datoteku</t>
    </r>
    <r>
      <rPr>
        <b val="true"/>
        <sz val="8"/>
        <rFont val="Arial"/>
        <family val="2"/>
        <charset val="1"/>
      </rPr>
      <t xml:space="preserve"> zajedno s Vašim </t>
    </r>
    <r>
      <rPr>
        <b val="true"/>
        <sz val="8"/>
        <color rgb="FF0000FF"/>
        <rFont val="Arial"/>
        <family val="2"/>
        <charset val="1"/>
      </rPr>
      <t xml:space="preserve">kontakt podacima</t>
    </r>
    <r>
      <rPr>
        <b val="true"/>
        <sz val="8"/>
        <rFont val="Arial"/>
        <family val="2"/>
        <charset val="1"/>
      </rPr>
      <t xml:space="preserve"> te podacima o programu koji i koju verziju koristite za popunjavanje na adresu e-pošte: </t>
    </r>
    <r>
      <rPr>
        <b val="true"/>
        <sz val="8"/>
        <color rgb="FF3333FF"/>
        <rFont val="Arial"/>
        <family val="2"/>
        <charset val="238"/>
      </rPr>
      <t xml:space="preserve">rkpfi@mfin.hr. </t>
    </r>
  </si>
  <si>
    <t xml:space="preserve">REFERENTNA STRANICA</t>
  </si>
  <si>
    <t xml:space="preserve">Verzija 8.4.1</t>
  </si>
  <si>
    <t xml:space="preserve">Izvještaji proračuna, proračunskih i izvanproračunskih korisnika</t>
  </si>
  <si>
    <t xml:space="preserve">RKP:</t>
  </si>
  <si>
    <t xml:space="preserve">Popunjen</t>
  </si>
  <si>
    <t xml:space="preserve">Broj pogrešaka</t>
  </si>
  <si>
    <t xml:space="preserve">Pregled 
popunjenosti
obrazaca i 
stanje kontrola:</t>
  </si>
  <si>
    <t xml:space="preserve">PR-RAS</t>
  </si>
  <si>
    <t xml:space="preserve">Naziv obveznika:</t>
  </si>
  <si>
    <t xml:space="preserve">GRADSKA KNJIŽNICA KRK</t>
  </si>
  <si>
    <t xml:space="preserve">BILANCA</t>
  </si>
  <si>
    <t xml:space="preserve">RAS funkcijski</t>
  </si>
  <si>
    <t xml:space="preserve">Razina:</t>
  </si>
  <si>
    <t xml:space="preserve">P-VRIO</t>
  </si>
  <si>
    <t xml:space="preserve">OBVEZE</t>
  </si>
  <si>
    <t xml:space="preserve">EU IZVJEŠTAJ</t>
  </si>
  <si>
    <t xml:space="preserve">NE</t>
  </si>
  <si>
    <t xml:space="preserve">Nema</t>
  </si>
  <si>
    <t xml:space="preserve">Oznaka razdoblja:</t>
  </si>
  <si>
    <t xml:space="preserve">2026-06</t>
  </si>
  <si>
    <t xml:space="preserve">Kontrole između dva različita obrasca</t>
  </si>
  <si>
    <t xml:space="preserve">Obrazac</t>
  </si>
  <si>
    <t xml:space="preserve">Opis stavke</t>
  </si>
  <si>
    <t xml:space="preserve">Šifra</t>
  </si>
  <si>
    <t xml:space="preserve">Ostvareno u izvještajnom razdoblju preth. godine</t>
  </si>
  <si>
    <t xml:space="preserve">Ostvareno u izvještajnom razdoblju 
tekuće godine</t>
  </si>
  <si>
    <t xml:space="preserve">Stanje 1. siječnja</t>
  </si>
  <si>
    <t xml:space="preserve">Stanje 31. prosinca</t>
  </si>
  <si>
    <t xml:space="preserve">RAS-funkcijski</t>
  </si>
  <si>
    <t xml:space="preserve">Iznos povećanja</t>
  </si>
  <si>
    <t xml:space="preserve">Iznos smanjenja</t>
  </si>
  <si>
    <t xml:space="preserve">Stanje na kraju izvještajnog razdoblja</t>
  </si>
  <si>
    <t xml:space="preserve">-</t>
  </si>
  <si>
    <t xml:space="preserve">Potpis osobe odgovorne za računovodstvo</t>
  </si>
  <si>
    <t xml:space="preserve">Potpis odgovorne osobe subjekta i pečat</t>
  </si>
  <si>
    <t xml:space="preserve">Obveznik:</t>
  </si>
  <si>
    <t xml:space="preserve">Razdoblje:</t>
  </si>
  <si>
    <t xml:space="preserve">IZVJEŠTAJ O PRIHODIMA I RASHODIMA, PRIMICIMA I IZDACIMA</t>
  </si>
  <si>
    <t xml:space="preserve">Račun iz Rač. plana</t>
  </si>
  <si>
    <t xml:space="preserve">Indeks
(5/4)</t>
  </si>
  <si>
    <t xml:space="preserve">3</t>
  </si>
  <si>
    <t xml:space="preserve">Prihodi i rashodi poslovanja</t>
  </si>
  <si>
    <t xml:space="preserve">PRIHODI POSLOVANJA (šifre 61+62+63+64+65+66+67+68)</t>
  </si>
  <si>
    <t xml:space="preserve">6</t>
  </si>
  <si>
    <t xml:space="preserve">Prihodi od poreza (šifre 611+612+613+614+615+616)</t>
  </si>
  <si>
    <t xml:space="preserve">61</t>
  </si>
  <si>
    <t xml:space="preserve">Porez na dohodak (šifre 6111 do 6116 - 6117 - 6119)</t>
  </si>
  <si>
    <t xml:space="preserve">611</t>
  </si>
  <si>
    <t xml:space="preserve">Porez na dohodak od nesamostalnog rada</t>
  </si>
  <si>
    <t xml:space="preserve">6111</t>
  </si>
  <si>
    <t xml:space="preserve">Porez na dohodak od samostalnih djelatnosti</t>
  </si>
  <si>
    <t xml:space="preserve">6112</t>
  </si>
  <si>
    <t xml:space="preserve">Porez na dohodak od imovine i imovinskih prava</t>
  </si>
  <si>
    <t xml:space="preserve">6113</t>
  </si>
  <si>
    <t xml:space="preserve">Porez na dohodak od kapitala</t>
  </si>
  <si>
    <t xml:space="preserve">6114</t>
  </si>
  <si>
    <t xml:space="preserve">Porez na dohodak po godišnjoj prijavi</t>
  </si>
  <si>
    <t xml:space="preserve">6115</t>
  </si>
  <si>
    <t xml:space="preserve">Porez na dohodak utvrđen u postupku nadzora za prethodne godine </t>
  </si>
  <si>
    <t xml:space="preserve">6116</t>
  </si>
  <si>
    <t xml:space="preserve">Povrat poreza na dohodak po godišnjoj prijavi</t>
  </si>
  <si>
    <t xml:space="preserve">6117</t>
  </si>
  <si>
    <t xml:space="preserve">Povrat više ostvarenog poreza na dohodak za decentralizirane funkcije</t>
  </si>
  <si>
    <t xml:space="preserve">6119</t>
  </si>
  <si>
    <t xml:space="preserve">Porez na dobit (šifre 6121 do 6124 - 6125)</t>
  </si>
  <si>
    <t xml:space="preserve">612</t>
  </si>
  <si>
    <t xml:space="preserve">Porez na dobit od poduzetnika</t>
  </si>
  <si>
    <t xml:space="preserve">6121</t>
  </si>
  <si>
    <t xml:space="preserve">Porez na dobit po odbitku na naknade za korištenje prava i za usluge</t>
  </si>
  <si>
    <t xml:space="preserve">6122</t>
  </si>
  <si>
    <t xml:space="preserve">Porez na dobit po odbitku na kamate, dividende i udjele u dobiti</t>
  </si>
  <si>
    <t xml:space="preserve">6123</t>
  </si>
  <si>
    <t xml:space="preserve">Porez na dobit po godišnjoj prijavi</t>
  </si>
  <si>
    <t xml:space="preserve">6124</t>
  </si>
  <si>
    <t xml:space="preserve">Povrat poreza na dobit po godišnjoj prijavi</t>
  </si>
  <si>
    <t xml:space="preserve">6125</t>
  </si>
  <si>
    <t xml:space="preserve">Porezi na imovinu (šifre 6131 do 6135)</t>
  </si>
  <si>
    <t xml:space="preserve">613</t>
  </si>
  <si>
    <t xml:space="preserve">Stalni porezi na nepokretnu imovinu (zemlju, zgrade, kuće i ostalo)</t>
  </si>
  <si>
    <t xml:space="preserve">6131</t>
  </si>
  <si>
    <t xml:space="preserve">Porez na nasljedstva i darove</t>
  </si>
  <si>
    <t xml:space="preserve">6132</t>
  </si>
  <si>
    <t xml:space="preserve">Porez na kapitalne i financijske transakcije</t>
  </si>
  <si>
    <t xml:space="preserve">6133</t>
  </si>
  <si>
    <t xml:space="preserve">Povremeni porezi na imovinu</t>
  </si>
  <si>
    <t xml:space="preserve">6134</t>
  </si>
  <si>
    <t xml:space="preserve">Ostali stalni porezi na imovinu</t>
  </si>
  <si>
    <t xml:space="preserve">6135</t>
  </si>
  <si>
    <r>
      <rPr>
        <sz val="9"/>
        <color rgb="FF000000"/>
        <rFont val="Arial"/>
        <family val="2"/>
        <charset val="1"/>
      </rPr>
      <t xml:space="preserve">Porezi na robu i usluge (šifre 6141 do </t>
    </r>
    <r>
      <rPr>
        <sz val="9"/>
        <rFont val="Arial"/>
        <family val="2"/>
        <charset val="1"/>
      </rPr>
      <t xml:space="preserve">6147</t>
    </r>
    <r>
      <rPr>
        <sz val="9"/>
        <color rgb="FF000000"/>
        <rFont val="Arial"/>
        <family val="2"/>
        <charset val="1"/>
      </rPr>
      <t xml:space="preserve">) </t>
    </r>
  </si>
  <si>
    <t xml:space="preserve">614</t>
  </si>
  <si>
    <t xml:space="preserve">Porez na dodanu vrijednost</t>
  </si>
  <si>
    <t xml:space="preserve">6141</t>
  </si>
  <si>
    <t xml:space="preserve">Porez na promet</t>
  </si>
  <si>
    <t xml:space="preserve">6142</t>
  </si>
  <si>
    <t xml:space="preserve">Posebni porezi i trošarine </t>
  </si>
  <si>
    <t xml:space="preserve">6143</t>
  </si>
  <si>
    <t xml:space="preserve">Porezi na korištenje dobara ili izvođenje aktivnosti</t>
  </si>
  <si>
    <t xml:space="preserve">6145</t>
  </si>
  <si>
    <t xml:space="preserve">Ostali porezi na robu i usluge</t>
  </si>
  <si>
    <t xml:space="preserve">6146</t>
  </si>
  <si>
    <t xml:space="preserve">Porez na dobitke od igara na sreću i ostali porezi od igara na sreću</t>
  </si>
  <si>
    <t xml:space="preserve">6147</t>
  </si>
  <si>
    <t xml:space="preserve">Porezi na međunarodnu trgovinu i transakcije (šifre 6151+6152)</t>
  </si>
  <si>
    <t xml:space="preserve">615</t>
  </si>
  <si>
    <t xml:space="preserve">Carine i carinske pristojbe</t>
  </si>
  <si>
    <t xml:space="preserve">6151</t>
  </si>
  <si>
    <t xml:space="preserve">Ostali porezi na međunarodnu trgovinu i transakcije</t>
  </si>
  <si>
    <t xml:space="preserve">6152</t>
  </si>
  <si>
    <t xml:space="preserve">Ostali prihodi od poreza (šifre 6161 do 6163)</t>
  </si>
  <si>
    <t xml:space="preserve">616</t>
  </si>
  <si>
    <t xml:space="preserve">Ostali prihodi od poreza koje plaćaju pravne osobe</t>
  </si>
  <si>
    <t xml:space="preserve">6161</t>
  </si>
  <si>
    <t xml:space="preserve">Ostali prihodi od poreza koje plaćaju fizičke osobe</t>
  </si>
  <si>
    <t xml:space="preserve">6162</t>
  </si>
  <si>
    <t xml:space="preserve">Ostali neraspoređeni prihodi od poreza</t>
  </si>
  <si>
    <t xml:space="preserve">6163</t>
  </si>
  <si>
    <t xml:space="preserve">Doprinosi (šifre 621+622+623)</t>
  </si>
  <si>
    <t xml:space="preserve">62</t>
  </si>
  <si>
    <t xml:space="preserve">Doprinosi za zdravstveno osiguranje (šifre 6211+6212) </t>
  </si>
  <si>
    <t xml:space="preserve">621</t>
  </si>
  <si>
    <t xml:space="preserve">Doprinosi za obvezno zdravstveno osiguranje </t>
  </si>
  <si>
    <t xml:space="preserve">6211</t>
  </si>
  <si>
    <t xml:space="preserve">Doprinosi za obvezno zdravstveno osiguranje za slučaj ozljede na radu</t>
  </si>
  <si>
    <t xml:space="preserve">6212</t>
  </si>
  <si>
    <t xml:space="preserve">Doprinosi za mirovinsko osiguranje</t>
  </si>
  <si>
    <t xml:space="preserve">622</t>
  </si>
  <si>
    <t xml:space="preserve">Doprinosi za zapošljavanje</t>
  </si>
  <si>
    <t xml:space="preserve">623</t>
  </si>
  <si>
    <t xml:space="preserve">Pomoći iz inozemstva i od subjekata unutar općeg proračuna (šifre 631+632+633+634+635+636+637+638+639)</t>
  </si>
  <si>
    <t xml:space="preserve">63</t>
  </si>
  <si>
    <t xml:space="preserve">Pomoći od inozemnih vlada (šifre 6311+6312)</t>
  </si>
  <si>
    <t xml:space="preserve">631</t>
  </si>
  <si>
    <t xml:space="preserve">Tekuće pomoći od inozemnih vlada</t>
  </si>
  <si>
    <t xml:space="preserve">6311</t>
  </si>
  <si>
    <t xml:space="preserve">Kapitalne pomoći od inozemnih vlada</t>
  </si>
  <si>
    <t xml:space="preserve">6312</t>
  </si>
  <si>
    <t xml:space="preserve">Pomoći od međunarodnih organizacija te institucija i tijela EU (šifre 6321 do 6324)</t>
  </si>
  <si>
    <t xml:space="preserve">632</t>
  </si>
  <si>
    <t xml:space="preserve">Tekuće pomoći od međunarodnih organizacija</t>
  </si>
  <si>
    <t xml:space="preserve">6321</t>
  </si>
  <si>
    <t xml:space="preserve">Kapitalne pomoći od međunarodnih organizacija</t>
  </si>
  <si>
    <t xml:space="preserve">6322</t>
  </si>
  <si>
    <t xml:space="preserve">Tekuće pomoći od institucija i tijela EU</t>
  </si>
  <si>
    <t xml:space="preserve">6323</t>
  </si>
  <si>
    <t xml:space="preserve">Kapitalne pomoći od institucija i tijela EU</t>
  </si>
  <si>
    <t xml:space="preserve">6324</t>
  </si>
  <si>
    <t xml:space="preserve">Pomoći proračunu i izvanproračunskim korisnicima iz drugih proračuna (šifre 6331+6332)</t>
  </si>
  <si>
    <t xml:space="preserve">633</t>
  </si>
  <si>
    <t xml:space="preserve">Tekuće pomoći proračunu i izvanproračunskim korisnicima iz drugih proračuna</t>
  </si>
  <si>
    <t xml:space="preserve">6331</t>
  </si>
  <si>
    <t xml:space="preserve">Kapitalne pomoći proračunu i izvanproračunskim korisnicima iz drugih proračuna</t>
  </si>
  <si>
    <t xml:space="preserve">6332</t>
  </si>
  <si>
    <t xml:space="preserve">Pomoći od izvanproračunskih korisnika (šifre 6341+6342)</t>
  </si>
  <si>
    <t xml:space="preserve">634</t>
  </si>
  <si>
    <t xml:space="preserve">Tekuće pomoći od izvanproračunskih korisnika</t>
  </si>
  <si>
    <t xml:space="preserve">6341</t>
  </si>
  <si>
    <t xml:space="preserve">Kapitalne pomoći od izvanproračunskih korisnika </t>
  </si>
  <si>
    <t xml:space="preserve">6342</t>
  </si>
  <si>
    <t xml:space="preserve">Pomoći izravnanja za decentralizirane funkcije i fiskalnog izravnanja (šifre 6351 do 6353)</t>
  </si>
  <si>
    <t xml:space="preserve">635</t>
  </si>
  <si>
    <t xml:space="preserve">Tekuće pomoći izravnanja za decentralizirane funkcije</t>
  </si>
  <si>
    <t xml:space="preserve">6351</t>
  </si>
  <si>
    <t xml:space="preserve">Kapitalne pomoći izravnanja za decentralizirane funkcije</t>
  </si>
  <si>
    <t xml:space="preserve">6352</t>
  </si>
  <si>
    <t xml:space="preserve">6353</t>
  </si>
  <si>
    <t xml:space="preserve">Pomoći fiskalnog izravnanja</t>
  </si>
  <si>
    <t xml:space="preserve">636</t>
  </si>
  <si>
    <t xml:space="preserve">Pomoći proračunskim korisnicima iz proračuna koji im nije nadležan (šifre 6361+6362)</t>
  </si>
  <si>
    <t xml:space="preserve">6361</t>
  </si>
  <si>
    <t xml:space="preserve">Tekuće pomoći proračunskim korisnicima iz proračuna koji im nije nadležan</t>
  </si>
  <si>
    <t xml:space="preserve">6362</t>
  </si>
  <si>
    <t xml:space="preserve">Kapitalne pomoći proračunskim korisnicima iz proračuna koji im nije nadležan</t>
  </si>
  <si>
    <t xml:space="preserve">637</t>
  </si>
  <si>
    <t xml:space="preserve">Pomoći iz drugih proračuna i od izvanproračunskih korisnika temeljem protestiranih jamstava (šifra 6371+6372)</t>
  </si>
  <si>
    <t xml:space="preserve">6371</t>
  </si>
  <si>
    <t xml:space="preserve">Pomoći primljene iz drugih proračuna i od izvanproračunskih korisnika po protestiranim jamstvima</t>
  </si>
  <si>
    <t xml:space="preserve">6372</t>
  </si>
  <si>
    <t xml:space="preserve">Povrat pomoći danih drugim proračunima i izvanproračunskim korisnicima po protestiranim jamstvima</t>
  </si>
  <si>
    <t xml:space="preserve">638</t>
  </si>
  <si>
    <t xml:space="preserve">Pomoći temeljem prijenosa EU sredstava (šifre 6381+6382)</t>
  </si>
  <si>
    <t xml:space="preserve">6381</t>
  </si>
  <si>
    <t xml:space="preserve">Tekuće pomoći temeljem prijenosa EU sredstava</t>
  </si>
  <si>
    <t xml:space="preserve">6382</t>
  </si>
  <si>
    <t xml:space="preserve">Kapitalne pomoći temeljem prijenosa EU sredstava</t>
  </si>
  <si>
    <t xml:space="preserve">639</t>
  </si>
  <si>
    <t xml:space="preserve">Prijenosi između proračunskih korisnika istog proračuna (šifre 6391 do 6394)</t>
  </si>
  <si>
    <t xml:space="preserve">Tekući prijenosi između proračunskih korisnika istog proračuna</t>
  </si>
  <si>
    <t xml:space="preserve">6391</t>
  </si>
  <si>
    <t xml:space="preserve">Kapitalni prijenosi između proračunskih korisnika istog proračuna</t>
  </si>
  <si>
    <t xml:space="preserve">6392</t>
  </si>
  <si>
    <t xml:space="preserve">Tekući prijenosi između proračunskih korisnika istog proračuna temeljem prijenosa EU sredstava</t>
  </si>
  <si>
    <t xml:space="preserve">6393</t>
  </si>
  <si>
    <t xml:space="preserve">Kapitalni prijenosi između proračunskih korisnika istog proračuna temeljem prijenosa EU sredstava</t>
  </si>
  <si>
    <t xml:space="preserve">6394</t>
  </si>
  <si>
    <t xml:space="preserve">Prihodi od imovine (šifre 641+642+643)</t>
  </si>
  <si>
    <t xml:space="preserve">64</t>
  </si>
  <si>
    <t xml:space="preserve">Prihodi od financijske imovine (šifre 6412 do 6419) </t>
  </si>
  <si>
    <t xml:space="preserve">641</t>
  </si>
  <si>
    <t xml:space="preserve">Prihodi od kamata po vrijednosnim papirima</t>
  </si>
  <si>
    <t xml:space="preserve">6412</t>
  </si>
  <si>
    <t xml:space="preserve">Kamate na oročena sredstva i depozite po viđenju</t>
  </si>
  <si>
    <t xml:space="preserve">6413</t>
  </si>
  <si>
    <t xml:space="preserve">Prihodi od zateznih kamata </t>
  </si>
  <si>
    <t xml:space="preserve">6414</t>
  </si>
  <si>
    <t xml:space="preserve">Prihodi od pozitivnih tečajnih razlika i razlika zbog primjene valutne klauzule</t>
  </si>
  <si>
    <t xml:space="preserve">6415</t>
  </si>
  <si>
    <t xml:space="preserve">Prihodi od dividendi</t>
  </si>
  <si>
    <t xml:space="preserve">6416</t>
  </si>
  <si>
    <t xml:space="preserve">Prihodi iz dobiti trgovačkih društava, kreditnih i ostalih financijskih institucija po posebnim propisima</t>
  </si>
  <si>
    <t xml:space="preserve">6417</t>
  </si>
  <si>
    <t xml:space="preserve">Ostali prihodi od financijske imovine</t>
  </si>
  <si>
    <t xml:space="preserve">6419</t>
  </si>
  <si>
    <t xml:space="preserve">Prihodi od nefinancijske imovine (šifre 6421 do 6429)</t>
  </si>
  <si>
    <t xml:space="preserve">642</t>
  </si>
  <si>
    <t xml:space="preserve">Naknade za koncesije</t>
  </si>
  <si>
    <t xml:space="preserve">6421</t>
  </si>
  <si>
    <t xml:space="preserve">Prihodi od zakupa i iznajmljivanja imovine</t>
  </si>
  <si>
    <t xml:space="preserve">6422</t>
  </si>
  <si>
    <t xml:space="preserve">Naknada za korištenje nefinancijske imovine</t>
  </si>
  <si>
    <t xml:space="preserve">6423</t>
  </si>
  <si>
    <t xml:space="preserve">Naknade za ceste</t>
  </si>
  <si>
    <t xml:space="preserve">6424</t>
  </si>
  <si>
    <t xml:space="preserve">6425</t>
  </si>
  <si>
    <t xml:space="preserve">Prihodi od prodaje kratkotrajne nefinancijske imovine, sitnog inventara i autoguma</t>
  </si>
  <si>
    <t xml:space="preserve">Ostali prihodi od nefinancijske imovine</t>
  </si>
  <si>
    <t xml:space="preserve">6429</t>
  </si>
  <si>
    <t xml:space="preserve">Prihodi od kamata na dane zajmove (šifre 6431 do 6437)</t>
  </si>
  <si>
    <t xml:space="preserve">643</t>
  </si>
  <si>
    <t xml:space="preserve">Prihodi od kamata na dane zajmove međunarodnim organizacijama, institucijama i tijelima EU te inozemnim vladama</t>
  </si>
  <si>
    <t xml:space="preserve">6431</t>
  </si>
  <si>
    <t xml:space="preserve">Prihodi od kamata na dane zajmove neprofitnim organizacijama, građanima i kućanstvima</t>
  </si>
  <si>
    <t xml:space="preserve">6432</t>
  </si>
  <si>
    <t xml:space="preserve">Prihodi od kamata na dane zajmove kreditnim i ostalim financijskim institucijama u javnom sektoru</t>
  </si>
  <si>
    <t xml:space="preserve">6433</t>
  </si>
  <si>
    <t xml:space="preserve">Prihodi od kamata na dane zajmove trgovačkim društvima u javnom sektoru</t>
  </si>
  <si>
    <t xml:space="preserve">6434</t>
  </si>
  <si>
    <t xml:space="preserve">Prihodi od kamata na dane zajmove kreditnim i ostalim financijskim institucijama izvan javnog sektora</t>
  </si>
  <si>
    <t xml:space="preserve">6435</t>
  </si>
  <si>
    <t xml:space="preserve">Prihodi od kamata na dane zajmove trgovačkim društvima i obrtnicima izvan javnog sektora</t>
  </si>
  <si>
    <t xml:space="preserve">6436</t>
  </si>
  <si>
    <t xml:space="preserve">Prihodi od kamata na dane zajmove drugim razinama vlasti</t>
  </si>
  <si>
    <t xml:space="preserve">6437</t>
  </si>
  <si>
    <t xml:space="preserve">Prihodi od upravnih i administrativnih pristojbi, pristojbi po posebnim propisima i naknada (šifre 651+652+653+654)</t>
  </si>
  <si>
    <t xml:space="preserve">65</t>
  </si>
  <si>
    <t xml:space="preserve">Upravne i administrativne pristojbe (šifre 6511 do 6514)</t>
  </si>
  <si>
    <t xml:space="preserve">651</t>
  </si>
  <si>
    <t xml:space="preserve">Državne upravne i sudske pristojbe</t>
  </si>
  <si>
    <t xml:space="preserve">6511</t>
  </si>
  <si>
    <t xml:space="preserve">Županijske, gradske i općinske pristojbe i naknade</t>
  </si>
  <si>
    <t xml:space="preserve">6512</t>
  </si>
  <si>
    <t xml:space="preserve">Ostale upravne pristojbe i naknade</t>
  </si>
  <si>
    <t xml:space="preserve">6513</t>
  </si>
  <si>
    <t xml:space="preserve">Ostale pristojbe i naknade</t>
  </si>
  <si>
    <t xml:space="preserve">6514</t>
  </si>
  <si>
    <t xml:space="preserve">Prihodi po posebnim propisima (šifre 6521 do 6528)</t>
  </si>
  <si>
    <t xml:space="preserve">652</t>
  </si>
  <si>
    <t xml:space="preserve">Prihodi državne uprave</t>
  </si>
  <si>
    <t xml:space="preserve">6521</t>
  </si>
  <si>
    <t xml:space="preserve">Prihodi vodnog gospodarstva</t>
  </si>
  <si>
    <t xml:space="preserve">6522</t>
  </si>
  <si>
    <t xml:space="preserve">Doprinosi za šume</t>
  </si>
  <si>
    <t xml:space="preserve">6524</t>
  </si>
  <si>
    <t xml:space="preserve">Mjesni samodoprinos</t>
  </si>
  <si>
    <t xml:space="preserve">6525</t>
  </si>
  <si>
    <t xml:space="preserve">Ostali nespomenuti prihodi</t>
  </si>
  <si>
    <t xml:space="preserve">6526</t>
  </si>
  <si>
    <t xml:space="preserve">Naknade od financijske imovine</t>
  </si>
  <si>
    <t xml:space="preserve">6527</t>
  </si>
  <si>
    <t xml:space="preserve">6528</t>
  </si>
  <si>
    <t xml:space="preserve">Prihodi od novčane naknade poslodavca zbog nezapošljavanja osoba s invaliditetom</t>
  </si>
  <si>
    <t xml:space="preserve">Komunalni doprinosi i naknade (šifre 6531 do 6533)</t>
  </si>
  <si>
    <t xml:space="preserve">653</t>
  </si>
  <si>
    <t xml:space="preserve">Komunalni doprinosi</t>
  </si>
  <si>
    <t xml:space="preserve">6531</t>
  </si>
  <si>
    <t xml:space="preserve">Komunalne naknade</t>
  </si>
  <si>
    <t xml:space="preserve">6532</t>
  </si>
  <si>
    <t xml:space="preserve">Naknade za priključak</t>
  </si>
  <si>
    <t xml:space="preserve">6533</t>
  </si>
  <si>
    <t xml:space="preserve">654</t>
  </si>
  <si>
    <t xml:space="preserve">Naknade za priređivanje igara na sreću</t>
  </si>
  <si>
    <t xml:space="preserve">Prihodi od prodaje proizvoda i robe te pruženih usluga, prihodi od donacija te povrati po protestiranim jamstvima (šifre 661+663)</t>
  </si>
  <si>
    <t xml:space="preserve">66</t>
  </si>
  <si>
    <t xml:space="preserve">Prihodi od prodaje proizvoda i robe te pruženih usluga (šifre 6614+6615)</t>
  </si>
  <si>
    <t xml:space="preserve">661</t>
  </si>
  <si>
    <t xml:space="preserve">Prihodi od prodaje proizvoda i robe</t>
  </si>
  <si>
    <t xml:space="preserve">6614</t>
  </si>
  <si>
    <t xml:space="preserve">Prihodi od pruženih usluga</t>
  </si>
  <si>
    <t xml:space="preserve">6615</t>
  </si>
  <si>
    <t xml:space="preserve">Donacije od pravnih i fizičkih osoba izvan općeg proračuna te povrat donacija i kapitalnih pomoći po protestiranim jamstvima (šifre 6631 do 6634)</t>
  </si>
  <si>
    <t xml:space="preserve">663</t>
  </si>
  <si>
    <t xml:space="preserve">Tekuće donacije</t>
  </si>
  <si>
    <t xml:space="preserve">6631</t>
  </si>
  <si>
    <t xml:space="preserve">Kapitalne donacije</t>
  </si>
  <si>
    <t xml:space="preserve">6632</t>
  </si>
  <si>
    <t xml:space="preserve">6633</t>
  </si>
  <si>
    <t xml:space="preserve">Povrat donacija danih neprofitnim organizacijama, građanima i kućanstvima u tuzemstvu po protestiranim jamstvima</t>
  </si>
  <si>
    <t xml:space="preserve">6634</t>
  </si>
  <si>
    <t xml:space="preserve">Povrat kapitalnih pomoći danih trgovačkim društvima i obrtnicima po protestiranim jamstvima</t>
  </si>
  <si>
    <t xml:space="preserve">Prihodi iz nadležnog proračuna i od HZZO-a na temelju ugovornih obveza (šifre 671+673)</t>
  </si>
  <si>
    <t xml:space="preserve">67</t>
  </si>
  <si>
    <t xml:space="preserve">Prihodi iz nadležnog proračuna za financiranje redovne djelatnosti proračunskih korisnika (šifre 6711 do 6714)</t>
  </si>
  <si>
    <t xml:space="preserve">671</t>
  </si>
  <si>
    <t xml:space="preserve">Prihodi iz nadležnog proračuna za financiranje rashoda poslovanja</t>
  </si>
  <si>
    <t xml:space="preserve">6711</t>
  </si>
  <si>
    <t xml:space="preserve">Prihodi iz nadležnog proračuna za financiranje rashoda za nabavu nefinancijske imovine</t>
  </si>
  <si>
    <t xml:space="preserve">6712</t>
  </si>
  <si>
    <t xml:space="preserve">6714</t>
  </si>
  <si>
    <t xml:space="preserve">Prihodi iz nadležnog proračuna za financiranje izdataka za financijsku imovinu i otplatu zajmova</t>
  </si>
  <si>
    <t xml:space="preserve">673</t>
  </si>
  <si>
    <t xml:space="preserve">Prihodi od HZZO-a na temelju ugovornih obveza</t>
  </si>
  <si>
    <t xml:space="preserve">Kazne, upravne mjere i ostali prihodi (šifre 681+683)</t>
  </si>
  <si>
    <t xml:space="preserve">68</t>
  </si>
  <si>
    <t xml:space="preserve">Kazne i upravne mjere (šifre 6811 do 6819)</t>
  </si>
  <si>
    <t xml:space="preserve">681</t>
  </si>
  <si>
    <t xml:space="preserve">Kazne za carinske prekršaje</t>
  </si>
  <si>
    <t xml:space="preserve">6811</t>
  </si>
  <si>
    <t xml:space="preserve">Kazne za devizne prekršaje</t>
  </si>
  <si>
    <t xml:space="preserve">6812</t>
  </si>
  <si>
    <t xml:space="preserve">Kazne za porezne prekršaje</t>
  </si>
  <si>
    <t xml:space="preserve">6813</t>
  </si>
  <si>
    <t xml:space="preserve">Kazne za prekršaje trgovačkih društava</t>
  </si>
  <si>
    <t xml:space="preserve">6814</t>
  </si>
  <si>
    <t xml:space="preserve">Kazne za prometne i ostale prekršaje u nadležnosti MUP-a</t>
  </si>
  <si>
    <t xml:space="preserve">6815</t>
  </si>
  <si>
    <t xml:space="preserve">Kazne i druge mjere u kaznenom postupku</t>
  </si>
  <si>
    <t xml:space="preserve">6816</t>
  </si>
  <si>
    <t xml:space="preserve">Kazne za prekršaje na kulturnim dobrima</t>
  </si>
  <si>
    <t xml:space="preserve">6817</t>
  </si>
  <si>
    <t xml:space="preserve">Upravne mjere</t>
  </si>
  <si>
    <t xml:space="preserve">6818</t>
  </si>
  <si>
    <t xml:space="preserve">Ostale kazne</t>
  </si>
  <si>
    <t xml:space="preserve">6819</t>
  </si>
  <si>
    <t xml:space="preserve">Ostali prihodi</t>
  </si>
  <si>
    <t xml:space="preserve">683</t>
  </si>
  <si>
    <t xml:space="preserve">RASHODI POSLOVANJA (šifre 31+32+34+35+36+37+38) </t>
  </si>
  <si>
    <t xml:space="preserve">Rashodi za zaposlene (šifre 311+312+313)</t>
  </si>
  <si>
    <t xml:space="preserve">31</t>
  </si>
  <si>
    <t xml:space="preserve">Plaće (bruto) (šifre 3111 do 3114) </t>
  </si>
  <si>
    <t xml:space="preserve">311</t>
  </si>
  <si>
    <t xml:space="preserve">Plaće za redovan rad</t>
  </si>
  <si>
    <t xml:space="preserve">3111</t>
  </si>
  <si>
    <t xml:space="preserve">Plaće u naravi</t>
  </si>
  <si>
    <t xml:space="preserve">3112</t>
  </si>
  <si>
    <t xml:space="preserve">Plaće za prekovremeni rad</t>
  </si>
  <si>
    <t xml:space="preserve">3113</t>
  </si>
  <si>
    <t xml:space="preserve">Plaće za posebne uvjete rada</t>
  </si>
  <si>
    <t xml:space="preserve">3114</t>
  </si>
  <si>
    <t xml:space="preserve">Ostali rashodi za zaposlene</t>
  </si>
  <si>
    <t xml:space="preserve">312</t>
  </si>
  <si>
    <t xml:space="preserve">Doprinosi na plaće (šifre 3131 do 3133)</t>
  </si>
  <si>
    <t xml:space="preserve">313</t>
  </si>
  <si>
    <t xml:space="preserve">Doprinosi za mirovinsko osiguranje za staž s povećanim trajanjem</t>
  </si>
  <si>
    <t xml:space="preserve">3131</t>
  </si>
  <si>
    <t xml:space="preserve">Doprinosi za obvezno zdravstveno osiguranje</t>
  </si>
  <si>
    <t xml:space="preserve">3132</t>
  </si>
  <si>
    <t xml:space="preserve">Doprinosi za obvezno osiguranje u slučaju nezaposlenosti</t>
  </si>
  <si>
    <t xml:space="preserve">3133</t>
  </si>
  <si>
    <t xml:space="preserve">Materijalni rashodi (šifre 321+322+323+324+325+329)</t>
  </si>
  <si>
    <t xml:space="preserve">32</t>
  </si>
  <si>
    <t xml:space="preserve">Naknade troškova zaposlenima (šifre 3211 do 3214)</t>
  </si>
  <si>
    <t xml:space="preserve">321</t>
  </si>
  <si>
    <t xml:space="preserve">Službena putovanja</t>
  </si>
  <si>
    <t xml:space="preserve">3211</t>
  </si>
  <si>
    <t xml:space="preserve">Naknade za prijevoz, za rad na terenu i odvojeni život</t>
  </si>
  <si>
    <t xml:space="preserve">3212</t>
  </si>
  <si>
    <t xml:space="preserve">Stručno usavršavanje zaposlenika</t>
  </si>
  <si>
    <t xml:space="preserve">3213</t>
  </si>
  <si>
    <t xml:space="preserve">Ostale naknade troškova zaposlenima</t>
  </si>
  <si>
    <t xml:space="preserve">3214</t>
  </si>
  <si>
    <t xml:space="preserve">Rashodi za materijal i energiju (šifre 3221 do 3227)</t>
  </si>
  <si>
    <t xml:space="preserve">322</t>
  </si>
  <si>
    <t xml:space="preserve">Uredski materijal i ostali materijalni rashodi</t>
  </si>
  <si>
    <t xml:space="preserve">3221</t>
  </si>
  <si>
    <t xml:space="preserve">Materijal i sirovine</t>
  </si>
  <si>
    <t xml:space="preserve">3222</t>
  </si>
  <si>
    <t xml:space="preserve">Energija</t>
  </si>
  <si>
    <t xml:space="preserve">3223</t>
  </si>
  <si>
    <t xml:space="preserve">Materijal i dijelovi za tekuće i investicijsko održavanje</t>
  </si>
  <si>
    <t xml:space="preserve">3224</t>
  </si>
  <si>
    <t xml:space="preserve">Sitni inventar i autogume</t>
  </si>
  <si>
    <t xml:space="preserve">3225</t>
  </si>
  <si>
    <t xml:space="preserve">Vojna sredstva za jednokratnu upotrebu</t>
  </si>
  <si>
    <t xml:space="preserve">3226</t>
  </si>
  <si>
    <t xml:space="preserve">Službena, radna i zaštitna odjeća i obuća</t>
  </si>
  <si>
    <t xml:space="preserve">3227</t>
  </si>
  <si>
    <t xml:space="preserve">Rashodi za usluge (šifre 3231 do 3239)</t>
  </si>
  <si>
    <t xml:space="preserve">323</t>
  </si>
  <si>
    <t xml:space="preserve">Usluge telefona, interneta, pošte i prijevoza</t>
  </si>
  <si>
    <t xml:space="preserve">3231</t>
  </si>
  <si>
    <t xml:space="preserve">Usluge tekućeg i investicijskog održavanja</t>
  </si>
  <si>
    <t xml:space="preserve">3232</t>
  </si>
  <si>
    <t xml:space="preserve">Usluge promidžbe i informiranja</t>
  </si>
  <si>
    <t xml:space="preserve">3233</t>
  </si>
  <si>
    <t xml:space="preserve">Komunalne usluge</t>
  </si>
  <si>
    <t xml:space="preserve">3234</t>
  </si>
  <si>
    <t xml:space="preserve">Zakupnine i najamnine</t>
  </si>
  <si>
    <t xml:space="preserve">3235</t>
  </si>
  <si>
    <t xml:space="preserve">Zdravstvene i veterinarske usluge</t>
  </si>
  <si>
    <t xml:space="preserve">3236</t>
  </si>
  <si>
    <t xml:space="preserve">Intelektualne i osobne usluge</t>
  </si>
  <si>
    <t xml:space="preserve">3237</t>
  </si>
  <si>
    <t xml:space="preserve">Računalne usluge</t>
  </si>
  <si>
    <t xml:space="preserve">3238</t>
  </si>
  <si>
    <t xml:space="preserve">Ostale usluge</t>
  </si>
  <si>
    <t xml:space="preserve">3239</t>
  </si>
  <si>
    <t xml:space="preserve">Naknade troškova osobama izvan radnog odnosa</t>
  </si>
  <si>
    <t xml:space="preserve">324</t>
  </si>
  <si>
    <t xml:space="preserve">325</t>
  </si>
  <si>
    <t xml:space="preserve">Rashodi lijekova i potrošnog medicinskog materijala kod zdravstvenih ustanova (šifre 3251 do 3254)</t>
  </si>
  <si>
    <t xml:space="preserve">3251</t>
  </si>
  <si>
    <t xml:space="preserve">Rashodi po osnovi utroška lijekova i potrošnog medicinskog materijala </t>
  </si>
  <si>
    <t xml:space="preserve">3252</t>
  </si>
  <si>
    <t xml:space="preserve">Rashodi po osnovi otpisa lijekova i potrošnog medicinskog materijala</t>
  </si>
  <si>
    <t xml:space="preserve">3253</t>
  </si>
  <si>
    <t xml:space="preserve">Rashodi po osnovi donacije lijekova i potrošnog medicinskog materijala</t>
  </si>
  <si>
    <t xml:space="preserve">3254</t>
  </si>
  <si>
    <t xml:space="preserve">Rashodi po osnovi prodaje lijekova i potrošnog medicinskog materijala</t>
  </si>
  <si>
    <t xml:space="preserve">Ostali nespomenuti rashodi poslovanja (šifre 3291 do 3299)</t>
  </si>
  <si>
    <t xml:space="preserve">329</t>
  </si>
  <si>
    <t xml:space="preserve">Naknade za rad predstavničkih i izvršnih tijela, povjerenstava i slično</t>
  </si>
  <si>
    <t xml:space="preserve">3291</t>
  </si>
  <si>
    <t xml:space="preserve">Premije osiguranja</t>
  </si>
  <si>
    <t xml:space="preserve">3292</t>
  </si>
  <si>
    <t xml:space="preserve">Reprezentacija</t>
  </si>
  <si>
    <t xml:space="preserve">3293</t>
  </si>
  <si>
    <t xml:space="preserve">Članarine i norme</t>
  </si>
  <si>
    <t xml:space="preserve">3294</t>
  </si>
  <si>
    <t xml:space="preserve">Pristojbe i naknade</t>
  </si>
  <si>
    <t xml:space="preserve">3295</t>
  </si>
  <si>
    <t xml:space="preserve">3296</t>
  </si>
  <si>
    <t xml:space="preserve">Troškovi sudskih postupaka</t>
  </si>
  <si>
    <t xml:space="preserve">Ostali nespomenuti rashodi poslovanja </t>
  </si>
  <si>
    <t xml:space="preserve">3299</t>
  </si>
  <si>
    <t xml:space="preserve">Financijski rashodi (šifre 341+342+343) </t>
  </si>
  <si>
    <t xml:space="preserve">34</t>
  </si>
  <si>
    <t xml:space="preserve">Kamate za izdane vrijednosne papire (šifre 3411 do 3419)</t>
  </si>
  <si>
    <t xml:space="preserve">341</t>
  </si>
  <si>
    <t xml:space="preserve">Kamate za izdane trezorske zapise</t>
  </si>
  <si>
    <t xml:space="preserve">3411</t>
  </si>
  <si>
    <t xml:space="preserve">Kamate za izdane mjenice</t>
  </si>
  <si>
    <t xml:space="preserve">3412</t>
  </si>
  <si>
    <t xml:space="preserve">Kamate za izdane obveznice</t>
  </si>
  <si>
    <t xml:space="preserve">3413</t>
  </si>
  <si>
    <t xml:space="preserve">Kamate za ostale vrijednosne papire</t>
  </si>
  <si>
    <t xml:space="preserve">3419</t>
  </si>
  <si>
    <t xml:space="preserve">Kamate za primljene kredite i zajmove (šifre 3421 do 3428)</t>
  </si>
  <si>
    <t xml:space="preserve">342</t>
  </si>
  <si>
    <t xml:space="preserve">Kamate za primljene kredite i zajmove od međunarodnih organizacija, institucija i tijela EU te inozemnih vlada</t>
  </si>
  <si>
    <t xml:space="preserve">3421</t>
  </si>
  <si>
    <t xml:space="preserve">Kamate za primljene kredite i zajmove od kreditnih i ostalih financijskih institucija u javnom sektoru</t>
  </si>
  <si>
    <t xml:space="preserve">3422</t>
  </si>
  <si>
    <t xml:space="preserve">Kamate za primljene kredite i zajmove od kreditnih i ostalih financijskih institucija izvan javnog sektora</t>
  </si>
  <si>
    <t xml:space="preserve">3423</t>
  </si>
  <si>
    <t xml:space="preserve">Kamate za odobrene, a nerealizirane kredite i zajmove</t>
  </si>
  <si>
    <t xml:space="preserve">3425</t>
  </si>
  <si>
    <t xml:space="preserve">Kamate za primljene zajmove od trgovačkih društava u javnom sektoru</t>
  </si>
  <si>
    <t xml:space="preserve">3426</t>
  </si>
  <si>
    <t xml:space="preserve">Kamate za primljene zajmove od trgovačkih društava i obrtnika izvan javnog sektora</t>
  </si>
  <si>
    <t xml:space="preserve">3427</t>
  </si>
  <si>
    <t xml:space="preserve">Kamate za primljene zajmove od drugih razina vlasti</t>
  </si>
  <si>
    <t xml:space="preserve">3428</t>
  </si>
  <si>
    <t xml:space="preserve">Ostali financijski rashodi (šifre 3431 do 3434)</t>
  </si>
  <si>
    <t xml:space="preserve">343</t>
  </si>
  <si>
    <t xml:space="preserve">Bankarske usluge i usluge platnog prometa</t>
  </si>
  <si>
    <t xml:space="preserve">3431</t>
  </si>
  <si>
    <t xml:space="preserve">Negativne tečajne razlike i razlike zbog primjene valutne klauzule</t>
  </si>
  <si>
    <t xml:space="preserve">3432</t>
  </si>
  <si>
    <t xml:space="preserve">Zatezne kamate </t>
  </si>
  <si>
    <t xml:space="preserve">3433</t>
  </si>
  <si>
    <t xml:space="preserve">Ostali nespomenuti financijski rashodi</t>
  </si>
  <si>
    <t xml:space="preserve">3434</t>
  </si>
  <si>
    <t xml:space="preserve">Subvencije (šifre 351+352+353)</t>
  </si>
  <si>
    <t xml:space="preserve">35</t>
  </si>
  <si>
    <t xml:space="preserve">Subvencije kreditnim i ostalim financijskim institucijama i trgovačkim društvima u javnom sektoru (šifre 3511+3512)</t>
  </si>
  <si>
    <t xml:space="preserve">351</t>
  </si>
  <si>
    <t xml:space="preserve">Subvencije kreditnim i ostalim financijskim institucijama u javnom sektoru</t>
  </si>
  <si>
    <t xml:space="preserve">3511</t>
  </si>
  <si>
    <t xml:space="preserve">Subvencije trgovačkim društvima u javnom sektoru</t>
  </si>
  <si>
    <t xml:space="preserve">3512</t>
  </si>
  <si>
    <t xml:space="preserve">Subvencije kreditnim i financijskim institucijama, trgovačkim društvima, zadrugama, poljoprivrednicima i obrtnicima izvan javnog sektora (šifre 3521 do 3523)</t>
  </si>
  <si>
    <t xml:space="preserve">352</t>
  </si>
  <si>
    <t xml:space="preserve">Subvencije kreditnim i ostalim financijskim institucijama izvan javnog sektora</t>
  </si>
  <si>
    <t xml:space="preserve">3521</t>
  </si>
  <si>
    <t xml:space="preserve">Subvencije trgovačkim društvima i zadrugama izvan javnog sektora</t>
  </si>
  <si>
    <t xml:space="preserve">3522</t>
  </si>
  <si>
    <t xml:space="preserve">Subvencije poljoprivrednicima i obrtnicima</t>
  </si>
  <si>
    <t xml:space="preserve">3523</t>
  </si>
  <si>
    <t xml:space="preserve">353</t>
  </si>
  <si>
    <t xml:space="preserve">Subvencije trgovačkim društvima, zadrugama, poljoprivrednicima i obrtnicima iz EU sredstava </t>
  </si>
  <si>
    <t xml:space="preserve">Pomoći dane u inozemstvo i unutar općeg proračuna (šifre 361+362+363+365+366+367+368+369)</t>
  </si>
  <si>
    <t xml:space="preserve">36</t>
  </si>
  <si>
    <t xml:space="preserve">Pomoći inozemnim vladama (šifre 3611+3612)</t>
  </si>
  <si>
    <t xml:space="preserve">361</t>
  </si>
  <si>
    <t xml:space="preserve">Tekuće pomoći inozemnim vladama</t>
  </si>
  <si>
    <t xml:space="preserve">3611</t>
  </si>
  <si>
    <t xml:space="preserve">Kapitalne pomoći inozemnim vladama</t>
  </si>
  <si>
    <t xml:space="preserve">3612</t>
  </si>
  <si>
    <t xml:space="preserve">Pomoći međunarodnim organizacijama te institucijama i tijelima EU (šifre 3621+3622)</t>
  </si>
  <si>
    <t xml:space="preserve">362</t>
  </si>
  <si>
    <t xml:space="preserve">Tekuće pomoći međunarodnim organizacijama te institucijama i tijelima EU</t>
  </si>
  <si>
    <t xml:space="preserve">3621</t>
  </si>
  <si>
    <t xml:space="preserve">Kapitalne pomoći međunarodnim organizacijama te institucijama i tijelima EU</t>
  </si>
  <si>
    <t xml:space="preserve">3622</t>
  </si>
  <si>
    <t xml:space="preserve">Pomoći drugom proračunu i izvanproračunskim korisnicima (šifre 3631 do 3636)</t>
  </si>
  <si>
    <t xml:space="preserve">363</t>
  </si>
  <si>
    <t xml:space="preserve">Tekuće pomoći drugom proračunu i izvanproračunskim korisnicima</t>
  </si>
  <si>
    <t xml:space="preserve">3631</t>
  </si>
  <si>
    <t xml:space="preserve">Kapitalne pomoći drugom proračunu i izvanproračunskim korisnicima</t>
  </si>
  <si>
    <t xml:space="preserve">3632</t>
  </si>
  <si>
    <t xml:space="preserve">3635</t>
  </si>
  <si>
    <t xml:space="preserve">Pomoći drugom proračunu i izvanproračunskim korisnicima po protestiranim jamstvima</t>
  </si>
  <si>
    <t xml:space="preserve">3636</t>
  </si>
  <si>
    <t xml:space="preserve">Povrat pomoći primljenih iz drugih proračuna i od izvanproračunskih korisnika po protestiranim jamstvima</t>
  </si>
  <si>
    <t xml:space="preserve">365</t>
  </si>
  <si>
    <t xml:space="preserve">Pomoći izravnanja za decentralizirane funkcije i fiskalnog izravnanja (šifre 3651 do 3653)</t>
  </si>
  <si>
    <t xml:space="preserve">3651</t>
  </si>
  <si>
    <t xml:space="preserve">3652</t>
  </si>
  <si>
    <t xml:space="preserve">3653</t>
  </si>
  <si>
    <t xml:space="preserve">366</t>
  </si>
  <si>
    <t xml:space="preserve">Pomoći proračunskim korisnicima drugih proračuna (šifre 3661 do 3663)</t>
  </si>
  <si>
    <t xml:space="preserve">3661</t>
  </si>
  <si>
    <t xml:space="preserve">Tekuće pomoći proračunskim korisnicima drugih proračuna</t>
  </si>
  <si>
    <t xml:space="preserve">3662</t>
  </si>
  <si>
    <t xml:space="preserve">Kapitalne pomoći proračunskim korisnicima drugih proračuna</t>
  </si>
  <si>
    <t xml:space="preserve">3663</t>
  </si>
  <si>
    <t xml:space="preserve">Pomoći proračunskim korisnicima po protestiranim jamstvima</t>
  </si>
  <si>
    <t xml:space="preserve">367</t>
  </si>
  <si>
    <t xml:space="preserve">Prijenosi proračunskim korisnicima iz nadležnog proračuna za financiranje redovne djelatnosti (šifre 3672 do 3674)</t>
  </si>
  <si>
    <t xml:space="preserve">Prijenosi proračunskim korisnicima iz nadležnog proračuna za financiranje rashoda poslovanja</t>
  </si>
  <si>
    <t xml:space="preserve">3672</t>
  </si>
  <si>
    <t xml:space="preserve">Prijenosi proračunskim korisnicima iz nadležnog proračuna za nabavu nefinancijske imovine</t>
  </si>
  <si>
    <t xml:space="preserve">3673</t>
  </si>
  <si>
    <t xml:space="preserve">Prijenosi proračunskim korisnicima iz nadležnog proračuna za financijsku imovinu i otplatu zajmova</t>
  </si>
  <si>
    <t xml:space="preserve">3674</t>
  </si>
  <si>
    <t xml:space="preserve">368</t>
  </si>
  <si>
    <t xml:space="preserve">Pomoći temeljem prijenosa EU sredstava (šifre 3681+3682)</t>
  </si>
  <si>
    <t xml:space="preserve">3681</t>
  </si>
  <si>
    <t xml:space="preserve">3682</t>
  </si>
  <si>
    <t xml:space="preserve">369</t>
  </si>
  <si>
    <t xml:space="preserve">Prijenosi između proračunskih korisnika istog proračuna (šifre 3691 do 3694)</t>
  </si>
  <si>
    <t xml:space="preserve">3691</t>
  </si>
  <si>
    <t xml:space="preserve">3692</t>
  </si>
  <si>
    <t xml:space="preserve">3693</t>
  </si>
  <si>
    <t xml:space="preserve">3694</t>
  </si>
  <si>
    <t xml:space="preserve">Naknade građanima i kućanstvima na temelju osiguranja i druge naknade (šifre 371+372)</t>
  </si>
  <si>
    <t xml:space="preserve">37</t>
  </si>
  <si>
    <t xml:space="preserve">Naknade građanima i kućanstvima na temelju osiguranja (šifre 3711 do 3715)</t>
  </si>
  <si>
    <t xml:space="preserve">371</t>
  </si>
  <si>
    <t xml:space="preserve">Naknade građanima i kućanstvima u novcu - neposredno ili putem ustanova izvan javnog sektora</t>
  </si>
  <si>
    <t xml:space="preserve">3711</t>
  </si>
  <si>
    <t xml:space="preserve">Naknade građanima i kućanstvima u naravi - neposredno ili putem ustanova izvan javnog sektora</t>
  </si>
  <si>
    <t xml:space="preserve">3712</t>
  </si>
  <si>
    <t xml:space="preserve">3713</t>
  </si>
  <si>
    <t xml:space="preserve">Naknade građanima i kućanstvima u novcu - putem ustanova u javnom sektoru</t>
  </si>
  <si>
    <t xml:space="preserve">3714</t>
  </si>
  <si>
    <t xml:space="preserve">Naknade građanima i kućanstvima u naravi - putem ustanova u javnom sektoru</t>
  </si>
  <si>
    <t xml:space="preserve">3715</t>
  </si>
  <si>
    <t xml:space="preserve">Naknade građanima i kućanstvima na temelju osiguranja iz EU sredstava</t>
  </si>
  <si>
    <t xml:space="preserve">Ostale naknade građanima i kućanstvima iz proračuna (šifre 3721 do 3723) </t>
  </si>
  <si>
    <t xml:space="preserve">372</t>
  </si>
  <si>
    <t xml:space="preserve">Naknade građanima i kućanstvima u novcu </t>
  </si>
  <si>
    <t xml:space="preserve">3721</t>
  </si>
  <si>
    <t xml:space="preserve">Naknade građanima i kućanstvima u naravi</t>
  </si>
  <si>
    <t xml:space="preserve">3722</t>
  </si>
  <si>
    <t xml:space="preserve">3723</t>
  </si>
  <si>
    <t xml:space="preserve">Naknade građanima i kućanstvima iz EU sredstava</t>
  </si>
  <si>
    <t xml:space="preserve">Rashodi za donacije, kazne, naknade šteta i kapitalne pomoći (šifre 381+382+383+386)</t>
  </si>
  <si>
    <t xml:space="preserve">38</t>
  </si>
  <si>
    <t xml:space="preserve">Tekuće donacije (šifre 3811 do 3813) </t>
  </si>
  <si>
    <t xml:space="preserve">381</t>
  </si>
  <si>
    <t xml:space="preserve">Tekuće donacije u novcu</t>
  </si>
  <si>
    <t xml:space="preserve">3811</t>
  </si>
  <si>
    <t xml:space="preserve">Tekuće donacije u naravi</t>
  </si>
  <si>
    <t xml:space="preserve">3812</t>
  </si>
  <si>
    <t xml:space="preserve">3813</t>
  </si>
  <si>
    <t xml:space="preserve">Tekuće donacije iz EU sredstava</t>
  </si>
  <si>
    <t xml:space="preserve">Kapitalne donacije (šifre 3821 do 3824) </t>
  </si>
  <si>
    <t xml:space="preserve">382</t>
  </si>
  <si>
    <t xml:space="preserve">Kapitalne donacije neprofitnim organizacijama</t>
  </si>
  <si>
    <t xml:space="preserve">3821</t>
  </si>
  <si>
    <t xml:space="preserve">Kapitalne donacije građanima i kućanstvima</t>
  </si>
  <si>
    <t xml:space="preserve">3822</t>
  </si>
  <si>
    <t xml:space="preserve">3823</t>
  </si>
  <si>
    <t xml:space="preserve">Kapitalne donacije iz EU sredstava</t>
  </si>
  <si>
    <t xml:space="preserve">3824</t>
  </si>
  <si>
    <t xml:space="preserve">Donacije neprofitnim organizacijama, građanima i kućanstvima u tuzemstvu po protestiranim jamstvima</t>
  </si>
  <si>
    <t xml:space="preserve">Kazne, penali i naknade štete (šifre 3831 do 3835)</t>
  </si>
  <si>
    <t xml:space="preserve">383</t>
  </si>
  <si>
    <t xml:space="preserve">Naknade šteta pravnim i fizičkim osobama</t>
  </si>
  <si>
    <t xml:space="preserve">3831</t>
  </si>
  <si>
    <t xml:space="preserve">Penali, ležarine i drugo</t>
  </si>
  <si>
    <t xml:space="preserve">3832</t>
  </si>
  <si>
    <t xml:space="preserve">Naknade šteta zaposlenicima </t>
  </si>
  <si>
    <t xml:space="preserve">3833</t>
  </si>
  <si>
    <t xml:space="preserve">Ugovorene kazne i ostale naknade šteta</t>
  </si>
  <si>
    <t xml:space="preserve">3834</t>
  </si>
  <si>
    <t xml:space="preserve">3835</t>
  </si>
  <si>
    <t xml:space="preserve">Kapitalne pomoći (šifre 3861 do 3865)</t>
  </si>
  <si>
    <t xml:space="preserve">386</t>
  </si>
  <si>
    <t xml:space="preserve">Kapitalne pomoći kreditnim i ostalim financijskim institucijama te trgovačkim društvima u javnom sektoru</t>
  </si>
  <si>
    <t xml:space="preserve">3861</t>
  </si>
  <si>
    <t xml:space="preserve">Kapitalne pomoći kreditnim i ostalim financijskim institucijama te trgovačkim društvima i zadrugama izvan javnog sektora</t>
  </si>
  <si>
    <t xml:space="preserve">3862</t>
  </si>
  <si>
    <t xml:space="preserve">Kapitalne pomoći poljoprivrednicima i obrtnicima</t>
  </si>
  <si>
    <t xml:space="preserve">3863</t>
  </si>
  <si>
    <t xml:space="preserve">3864</t>
  </si>
  <si>
    <t xml:space="preserve">Kapitalne pomoći iz EU sredstava </t>
  </si>
  <si>
    <t xml:space="preserve">3865</t>
  </si>
  <si>
    <t xml:space="preserve">Kapitalne pomoći trgovačkim društvima i obrtnicima po protestiranim jamstvima u tuzemstvu i inozemstvu</t>
  </si>
  <si>
    <t xml:space="preserve"> </t>
  </si>
  <si>
    <t xml:space="preserve">Stanje zaliha proizvodnje i gotovih proizvoda na početku razdoblja</t>
  </si>
  <si>
    <t xml:space="preserve">Z001</t>
  </si>
  <si>
    <t xml:space="preserve">Stanje zaliha proizvodnje i gotovih proizvoda na kraju razdoblja </t>
  </si>
  <si>
    <t xml:space="preserve">Z002</t>
  </si>
  <si>
    <t xml:space="preserve">Povećanje zaliha proizvodnje i gotovih proizvoda (šifre Z002-Z001)</t>
  </si>
  <si>
    <t xml:space="preserve">Z003</t>
  </si>
  <si>
    <t xml:space="preserve">Smanjenje zaliha proizvodnje i gotovih proizvoda (šifre Z001-Z002) </t>
  </si>
  <si>
    <t xml:space="preserve">Z004</t>
  </si>
  <si>
    <t xml:space="preserve">Ukupni rashodi poslovanja (šifre 3-Z003+Z004)</t>
  </si>
  <si>
    <t xml:space="preserve">Z005</t>
  </si>
  <si>
    <t xml:space="preserve">VIŠAK PRIHODA POSLOVANJA (šifre 6-Z005) </t>
  </si>
  <si>
    <t xml:space="preserve">X001</t>
  </si>
  <si>
    <t xml:space="preserve">MANJAK PRIHODA POSLOVANJA (šifre Z005-6)</t>
  </si>
  <si>
    <t xml:space="preserve">Y001</t>
  </si>
  <si>
    <t xml:space="preserve">Višak prihoda poslovanja - preneseni</t>
  </si>
  <si>
    <t xml:space="preserve">92211</t>
  </si>
  <si>
    <t xml:space="preserve">Manjak prihoda poslovanja - preneseni</t>
  </si>
  <si>
    <t xml:space="preserve">92221</t>
  </si>
  <si>
    <r>
      <rPr>
        <sz val="9"/>
        <color rgb="FF000000"/>
        <rFont val="Arial"/>
        <family val="2"/>
        <charset val="1"/>
      </rPr>
      <t xml:space="preserve">Obračunati prihodi poslovanja</t>
    </r>
    <r>
      <rPr>
        <sz val="9"/>
        <color rgb="FF000000"/>
        <rFont val="Arial"/>
        <family val="2"/>
        <charset val="238"/>
      </rPr>
      <t xml:space="preserve"> - nenaplaćeni</t>
    </r>
  </si>
  <si>
    <t xml:space="preserve">96</t>
  </si>
  <si>
    <r>
      <rPr>
        <sz val="9"/>
        <color rgb="FF000000"/>
        <rFont val="Arial"/>
        <family val="2"/>
        <charset val="1"/>
      </rPr>
      <t xml:space="preserve">Prihodi od prodaje proizvoda i robe i pruženih usluga</t>
    </r>
    <r>
      <rPr>
        <sz val="9"/>
        <color rgb="FF000000"/>
        <rFont val="Arial"/>
        <family val="2"/>
        <charset val="238"/>
      </rPr>
      <t xml:space="preserve"> - nenaplaćen</t>
    </r>
    <r>
      <rPr>
        <strike val="true"/>
        <sz val="9"/>
        <color rgb="FF000000"/>
        <rFont val="Arial"/>
        <family val="2"/>
        <charset val="238"/>
      </rPr>
      <t xml:space="preserve">i</t>
    </r>
  </si>
  <si>
    <t xml:space="preserve">9661</t>
  </si>
  <si>
    <t xml:space="preserve">9673</t>
  </si>
  <si>
    <t xml:space="preserve">Obračunati prihodi od HZZO-a na temelju ugovornih obveza</t>
  </si>
  <si>
    <t xml:space="preserve">Prihodi i rashodi od nefinancijske imovine</t>
  </si>
  <si>
    <t xml:space="preserve">Prihodi od prodaje nefinancijske imovine (šifre 71+72+73+74)</t>
  </si>
  <si>
    <t xml:space="preserve">7</t>
  </si>
  <si>
    <t xml:space="preserve">Prihodi od prodaje neproizvedene dugotrajne imovine (šifre 711+712)</t>
  </si>
  <si>
    <t xml:space="preserve">71</t>
  </si>
  <si>
    <t xml:space="preserve">Prihodi od prodaje materijalne imovine - prirodnih bogatstava (šifre 7111 do 7113)</t>
  </si>
  <si>
    <t xml:space="preserve">711</t>
  </si>
  <si>
    <t xml:space="preserve">Zemljište</t>
  </si>
  <si>
    <t xml:space="preserve">7111</t>
  </si>
  <si>
    <t xml:space="preserve">Rudna bogatstva</t>
  </si>
  <si>
    <t xml:space="preserve">7112</t>
  </si>
  <si>
    <t xml:space="preserve">Prihodi od prodaje ostale prirodne materijalne imovine</t>
  </si>
  <si>
    <t xml:space="preserve">7113</t>
  </si>
  <si>
    <t xml:space="preserve">Prihodi od prodaje nematerijalne imovine (šifre 7121 do 7126)</t>
  </si>
  <si>
    <t xml:space="preserve">712</t>
  </si>
  <si>
    <t xml:space="preserve">Patenti</t>
  </si>
  <si>
    <t xml:space="preserve">7121</t>
  </si>
  <si>
    <t xml:space="preserve">Koncesije</t>
  </si>
  <si>
    <t xml:space="preserve">7122</t>
  </si>
  <si>
    <t xml:space="preserve">Licence</t>
  </si>
  <si>
    <t xml:space="preserve">7123</t>
  </si>
  <si>
    <t xml:space="preserve">Ostala prava</t>
  </si>
  <si>
    <t xml:space="preserve">7124</t>
  </si>
  <si>
    <t xml:space="preserve">Goodwill</t>
  </si>
  <si>
    <t xml:space="preserve">7125</t>
  </si>
  <si>
    <t xml:space="preserve">Ostala nematerijalna imovina</t>
  </si>
  <si>
    <t xml:space="preserve">7126</t>
  </si>
  <si>
    <t xml:space="preserve">Prihodi od prodaje proizvedene dugotrajne imovine (šifre 721+722+723+724+725+726)</t>
  </si>
  <si>
    <t xml:space="preserve">72</t>
  </si>
  <si>
    <t xml:space="preserve">Prihodi od prodaje građevinskih objekata (šifre 7211 do 7214)</t>
  </si>
  <si>
    <t xml:space="preserve">721</t>
  </si>
  <si>
    <t xml:space="preserve">Stambeni objekti</t>
  </si>
  <si>
    <t xml:space="preserve">7211</t>
  </si>
  <si>
    <t xml:space="preserve">Poslovni objekti</t>
  </si>
  <si>
    <t xml:space="preserve">7212</t>
  </si>
  <si>
    <t xml:space="preserve">Ceste, željeznice i ostali prometni objekti</t>
  </si>
  <si>
    <t xml:space="preserve">7213</t>
  </si>
  <si>
    <t xml:space="preserve">Ostali građevinski objekti</t>
  </si>
  <si>
    <t xml:space="preserve">7214</t>
  </si>
  <si>
    <t xml:space="preserve">Prihodi od prodaje postrojenja i opreme (šifre 7221 do 7228)</t>
  </si>
  <si>
    <t xml:space="preserve">722</t>
  </si>
  <si>
    <t xml:space="preserve">Uredska oprema i namještaj</t>
  </si>
  <si>
    <t xml:space="preserve">7221</t>
  </si>
  <si>
    <t xml:space="preserve">Komunikacijska oprema </t>
  </si>
  <si>
    <t xml:space="preserve">7222</t>
  </si>
  <si>
    <t xml:space="preserve">Oprema za održavanje i zaštitu</t>
  </si>
  <si>
    <t xml:space="preserve">7223</t>
  </si>
  <si>
    <t xml:space="preserve">Medicinska i laboratorijska oprema</t>
  </si>
  <si>
    <t xml:space="preserve">7224</t>
  </si>
  <si>
    <t xml:space="preserve">Instrumenti i uređaji</t>
  </si>
  <si>
    <t xml:space="preserve">7225</t>
  </si>
  <si>
    <t xml:space="preserve">Sportska i glazbena oprema</t>
  </si>
  <si>
    <t xml:space="preserve">7226</t>
  </si>
  <si>
    <t xml:space="preserve">Uređaji, strojevi i oprema za ostale namjene</t>
  </si>
  <si>
    <t xml:space="preserve">7227</t>
  </si>
  <si>
    <t xml:space="preserve">7228</t>
  </si>
  <si>
    <t xml:space="preserve">Vojna oprema</t>
  </si>
  <si>
    <t xml:space="preserve">Prihodi od prodaje prijevoznih sredstava (šifre 7231 do 7234)</t>
  </si>
  <si>
    <t xml:space="preserve">723</t>
  </si>
  <si>
    <t xml:space="preserve">Prijevozna sredstva u cestovnom prometu</t>
  </si>
  <si>
    <t xml:space="preserve">7231</t>
  </si>
  <si>
    <t xml:space="preserve">Prijevozna sredstva u željezničkom prometu</t>
  </si>
  <si>
    <t xml:space="preserve">7232</t>
  </si>
  <si>
    <t xml:space="preserve">Prijevozna sredstva u pomorskom i riječnom prometu</t>
  </si>
  <si>
    <t xml:space="preserve">7233</t>
  </si>
  <si>
    <t xml:space="preserve">Prijevozna sredstva u zračnom prometu</t>
  </si>
  <si>
    <t xml:space="preserve">7234</t>
  </si>
  <si>
    <t xml:space="preserve">Prihodi od prodaje knjiga, umjetničkih djela i ostalih izložbenih vrijednosti (šifre 7241 do 7244)</t>
  </si>
  <si>
    <t xml:space="preserve">724</t>
  </si>
  <si>
    <t xml:space="preserve">Knjige</t>
  </si>
  <si>
    <t xml:space="preserve">7241</t>
  </si>
  <si>
    <t xml:space="preserve">Umjetnička djela (izložena u galerijama, muzejima i slično)</t>
  </si>
  <si>
    <t xml:space="preserve">7242</t>
  </si>
  <si>
    <t xml:space="preserve">Muzejski izlošci i predmeti prirodnih rijetkosti</t>
  </si>
  <si>
    <t xml:space="preserve">7243</t>
  </si>
  <si>
    <t xml:space="preserve">Ostale nespomenute izložbene vrijednosti</t>
  </si>
  <si>
    <t xml:space="preserve">7244</t>
  </si>
  <si>
    <t xml:space="preserve">Prihodi od prodaje višegodišnjih nasada i osnovnog stada (šifre 7251+7252)</t>
  </si>
  <si>
    <t xml:space="preserve">725</t>
  </si>
  <si>
    <t xml:space="preserve">Višegodišnji nasadi</t>
  </si>
  <si>
    <t xml:space="preserve">7251</t>
  </si>
  <si>
    <t xml:space="preserve">Osnovno stado</t>
  </si>
  <si>
    <t xml:space="preserve">7252</t>
  </si>
  <si>
    <t xml:space="preserve">Prihodi od prodaje nematerijalne proizvedene imovine (šifre 7261 do 7264)</t>
  </si>
  <si>
    <t xml:space="preserve">726</t>
  </si>
  <si>
    <t xml:space="preserve">Istraživanje rudnih bogatstava</t>
  </si>
  <si>
    <t xml:space="preserve">7261</t>
  </si>
  <si>
    <t xml:space="preserve">Ulaganja u računalne programe </t>
  </si>
  <si>
    <t xml:space="preserve">7262</t>
  </si>
  <si>
    <t xml:space="preserve">Umjetnička, literarna i znanstvena djela</t>
  </si>
  <si>
    <t xml:space="preserve">7263</t>
  </si>
  <si>
    <t xml:space="preserve">Ostala nematerijalna proizvedena imovina</t>
  </si>
  <si>
    <t xml:space="preserve">7264</t>
  </si>
  <si>
    <t xml:space="preserve">Prihodi od prodaje plemenitih metala i ostalih pohranjenih vrijednosti (šifra 731)</t>
  </si>
  <si>
    <t xml:space="preserve">73</t>
  </si>
  <si>
    <t xml:space="preserve">Prihodi od prodaje plemenitih metala i ostalih pohranjenih vrijednosti (šifre 7311+7312)</t>
  </si>
  <si>
    <t xml:space="preserve">731</t>
  </si>
  <si>
    <t xml:space="preserve">Plemeniti metali i drago kamenje</t>
  </si>
  <si>
    <t xml:space="preserve">7311</t>
  </si>
  <si>
    <t xml:space="preserve">Pohranjene knjige, umjetnička djela i slične vrijednosti</t>
  </si>
  <si>
    <t xml:space="preserve">7312</t>
  </si>
  <si>
    <t xml:space="preserve">Prihodi od prodaje proizvedene kratkotrajne imovine (šifra 741)</t>
  </si>
  <si>
    <t xml:space="preserve">74</t>
  </si>
  <si>
    <t xml:space="preserve">Prihodi od prodaje zaliha</t>
  </si>
  <si>
    <t xml:space="preserve">741</t>
  </si>
  <si>
    <t xml:space="preserve">Rashodi za nabavu nefinancijske imovine (šifre 41+42+43+44+45)</t>
  </si>
  <si>
    <t xml:space="preserve">4</t>
  </si>
  <si>
    <t xml:space="preserve">Rashodi za nabavu neproizvedene dugotrajne imovine (šifre 411+412)</t>
  </si>
  <si>
    <t xml:space="preserve">41</t>
  </si>
  <si>
    <t xml:space="preserve">Materijalna imovina - prirodna bogatstva (šifre 4111 do 4113)</t>
  </si>
  <si>
    <t xml:space="preserve">411</t>
  </si>
  <si>
    <t xml:space="preserve">4111</t>
  </si>
  <si>
    <t xml:space="preserve">4112</t>
  </si>
  <si>
    <t xml:space="preserve">Ostala prirodna materijalna imovina</t>
  </si>
  <si>
    <t xml:space="preserve">4113</t>
  </si>
  <si>
    <t xml:space="preserve">Nematerijalna imovina (šifre 4121 do 4126)</t>
  </si>
  <si>
    <t xml:space="preserve">412</t>
  </si>
  <si>
    <t xml:space="preserve">4121</t>
  </si>
  <si>
    <t xml:space="preserve">4122</t>
  </si>
  <si>
    <t xml:space="preserve">4123</t>
  </si>
  <si>
    <t xml:space="preserve">4124</t>
  </si>
  <si>
    <t xml:space="preserve">4125</t>
  </si>
  <si>
    <t xml:space="preserve">4126</t>
  </si>
  <si>
    <t xml:space="preserve">Rashodi za nabavu proizvedene dugotrajne imovine (šifre 421+422+423+424+425+426)</t>
  </si>
  <si>
    <t xml:space="preserve">42</t>
  </si>
  <si>
    <t xml:space="preserve">Građevinski objekti (šifre 4211 do 4214)</t>
  </si>
  <si>
    <t xml:space="preserve">421</t>
  </si>
  <si>
    <t xml:space="preserve">4211</t>
  </si>
  <si>
    <t xml:space="preserve">4212</t>
  </si>
  <si>
    <t xml:space="preserve">4213</t>
  </si>
  <si>
    <t xml:space="preserve">4214</t>
  </si>
  <si>
    <t xml:space="preserve">Postrojenja i oprema (šifre 4221 do 4228)</t>
  </si>
  <si>
    <t xml:space="preserve">422</t>
  </si>
  <si>
    <t xml:space="preserve">4221</t>
  </si>
  <si>
    <t xml:space="preserve">Komunikacijska oprema</t>
  </si>
  <si>
    <t xml:space="preserve">4222</t>
  </si>
  <si>
    <t xml:space="preserve">4223</t>
  </si>
  <si>
    <t xml:space="preserve">4224</t>
  </si>
  <si>
    <t xml:space="preserve">4225</t>
  </si>
  <si>
    <t xml:space="preserve">4226</t>
  </si>
  <si>
    <t xml:space="preserve">4227</t>
  </si>
  <si>
    <t xml:space="preserve">4228</t>
  </si>
  <si>
    <t xml:space="preserve">Prijevozna sredstva (šifre 4231 do 4234)</t>
  </si>
  <si>
    <t xml:space="preserve">423</t>
  </si>
  <si>
    <t xml:space="preserve">4231</t>
  </si>
  <si>
    <t xml:space="preserve">4232</t>
  </si>
  <si>
    <t xml:space="preserve">4233</t>
  </si>
  <si>
    <t xml:space="preserve">4234</t>
  </si>
  <si>
    <t xml:space="preserve">Knjige, umjetnička djela i ostale izložbene vrijednosti (šifre 4241 do 4244)</t>
  </si>
  <si>
    <t xml:space="preserve">424</t>
  </si>
  <si>
    <t xml:space="preserve">Knjige </t>
  </si>
  <si>
    <t xml:space="preserve">4241</t>
  </si>
  <si>
    <t xml:space="preserve">4242</t>
  </si>
  <si>
    <t xml:space="preserve">4243</t>
  </si>
  <si>
    <t xml:space="preserve">4244</t>
  </si>
  <si>
    <t xml:space="preserve">Višegodišnji nasadi i osnovno stado (šifre 4251+4252)</t>
  </si>
  <si>
    <t xml:space="preserve">425</t>
  </si>
  <si>
    <t xml:space="preserve">Višegodišnji nasadi </t>
  </si>
  <si>
    <t xml:space="preserve">4251</t>
  </si>
  <si>
    <t xml:space="preserve">4252</t>
  </si>
  <si>
    <t xml:space="preserve">Nematerijalna proizvedena imovina (šifre 4261 do 4264)</t>
  </si>
  <si>
    <t xml:space="preserve">426</t>
  </si>
  <si>
    <t xml:space="preserve">4261</t>
  </si>
  <si>
    <t xml:space="preserve">4262</t>
  </si>
  <si>
    <t xml:space="preserve">4263</t>
  </si>
  <si>
    <t xml:space="preserve">4264</t>
  </si>
  <si>
    <t xml:space="preserve">Rashodi za nabavu plemenitih metala i ostalih pohranjenih vrijednosti (šifra 431)</t>
  </si>
  <si>
    <t xml:space="preserve">43</t>
  </si>
  <si>
    <t xml:space="preserve">Plemeniti metali i ostale pohranjene vrijednosti (šifre 4311+4312)</t>
  </si>
  <si>
    <t xml:space="preserve">431</t>
  </si>
  <si>
    <t xml:space="preserve">4311</t>
  </si>
  <si>
    <t xml:space="preserve">4312</t>
  </si>
  <si>
    <t xml:space="preserve">Rashodi za nabavu proizvedene kratkotrajne imovine (šifra 441)</t>
  </si>
  <si>
    <t xml:space="preserve">44</t>
  </si>
  <si>
    <t xml:space="preserve">Rashodi za nabavu zaliha</t>
  </si>
  <si>
    <t xml:space="preserve">441</t>
  </si>
  <si>
    <t xml:space="preserve">Rashodi za dodatna ulaganja na nefinancijskoj imovini (šifre 451 do 454)</t>
  </si>
  <si>
    <t xml:space="preserve">45</t>
  </si>
  <si>
    <t xml:space="preserve">Dodatna ulaganja na građevinskim objektima</t>
  </si>
  <si>
    <t xml:space="preserve">451</t>
  </si>
  <si>
    <t xml:space="preserve">Dodatna ulaganja na postrojenjima i opremi</t>
  </si>
  <si>
    <t xml:space="preserve">452</t>
  </si>
  <si>
    <t xml:space="preserve">Dodatna ulaganja na prijevoznim sredstvima</t>
  </si>
  <si>
    <t xml:space="preserve">453</t>
  </si>
  <si>
    <t xml:space="preserve">Dodatna ulaganja za ostalu nefinancijsku imovinu</t>
  </si>
  <si>
    <t xml:space="preserve">454</t>
  </si>
  <si>
    <t xml:space="preserve">VIŠAK PRIHODA OD NEFINANCIJSKE IMOVINE (šifre 7-4)</t>
  </si>
  <si>
    <t xml:space="preserve">X002</t>
  </si>
  <si>
    <t xml:space="preserve">MANJAK PRIHODA OD NEFINANCIJSKE IMOVINE (šifre 4-7)</t>
  </si>
  <si>
    <t xml:space="preserve">Y002</t>
  </si>
  <si>
    <t xml:space="preserve">Višak prihoda od nefinancijske imovine - preneseni </t>
  </si>
  <si>
    <t xml:space="preserve">92212</t>
  </si>
  <si>
    <t xml:space="preserve">Manjak prihoda od nefinancijske imovine - preneseni </t>
  </si>
  <si>
    <t xml:space="preserve">92222</t>
  </si>
  <si>
    <r>
      <rPr>
        <sz val="9"/>
        <color rgb="FF000000"/>
        <rFont val="Arial"/>
        <family val="2"/>
        <charset val="1"/>
      </rPr>
      <t xml:space="preserve">Obračunati prihodi od prodaje nefinancijske imovine</t>
    </r>
    <r>
      <rPr>
        <sz val="9"/>
        <color rgb="FF000000"/>
        <rFont val="Arial"/>
        <family val="2"/>
        <charset val="238"/>
      </rPr>
      <t xml:space="preserve"> - nenaplaćeni</t>
    </r>
  </si>
  <si>
    <t xml:space="preserve">97</t>
  </si>
  <si>
    <t xml:space="preserve">UKUPNI PRIHODI (šifre 6+7)</t>
  </si>
  <si>
    <t xml:space="preserve">X067</t>
  </si>
  <si>
    <t xml:space="preserve">UKUPNI RASHODI (šifre Z005+4)</t>
  </si>
  <si>
    <t xml:space="preserve">Y034</t>
  </si>
  <si>
    <t xml:space="preserve">UKUPAN VIŠAK PRIHODA (šifre X067-Y034)</t>
  </si>
  <si>
    <t xml:space="preserve">X004</t>
  </si>
  <si>
    <t xml:space="preserve">UKUPAN MANJAK PRIHODA (šifre Y034-X067)</t>
  </si>
  <si>
    <t xml:space="preserve">Y004</t>
  </si>
  <si>
    <t xml:space="preserve">9221x, 9222x</t>
  </si>
  <si>
    <t xml:space="preserve">Višak prihoda - preneseni (šifre 92211+92212-92221-92222)</t>
  </si>
  <si>
    <t xml:space="preserve">9221x,9222x VP</t>
  </si>
  <si>
    <t xml:space="preserve">Manjak prihoda - preneseni (šifre 92221+92222-92211-92212)</t>
  </si>
  <si>
    <t xml:space="preserve">9221x,9222x MP</t>
  </si>
  <si>
    <t xml:space="preserve">96, 97</t>
  </si>
  <si>
    <r>
      <rPr>
        <sz val="9"/>
        <color rgb="FF000000"/>
        <rFont val="Arial"/>
        <family val="2"/>
        <charset val="1"/>
      </rPr>
      <t xml:space="preserve">Obračunati pri</t>
    </r>
    <r>
      <rPr>
        <sz val="9"/>
        <rFont val="Arial"/>
        <family val="2"/>
        <charset val="1"/>
      </rPr>
      <t xml:space="preserve">hodi poslovanja i od prodaje nefinancijske imovine </t>
    </r>
    <r>
      <rPr>
        <sz val="9"/>
        <color rgb="FF000000"/>
        <rFont val="Arial"/>
        <family val="2"/>
        <charset val="238"/>
      </rPr>
      <t xml:space="preserve">- nenaplaćeni </t>
    </r>
    <r>
      <rPr>
        <sz val="9"/>
        <color rgb="FF000000"/>
        <rFont val="Arial"/>
        <family val="2"/>
        <charset val="1"/>
      </rPr>
      <t xml:space="preserve">(šifre 96+97)</t>
    </r>
  </si>
  <si>
    <t xml:space="preserve">96,97</t>
  </si>
  <si>
    <t xml:space="preserve">Primici i izdaci</t>
  </si>
  <si>
    <t xml:space="preserve">Primici od financijske imovine i zaduživanja (šifre 81+82+83+84+85)</t>
  </si>
  <si>
    <t xml:space="preserve">8</t>
  </si>
  <si>
    <t xml:space="preserve">Primljeni povrati glavnica danih zajmova (šifre 811+812+813+814+815+816+817+818)</t>
  </si>
  <si>
    <t xml:space="preserve">81</t>
  </si>
  <si>
    <t xml:space="preserve">Primici (povrati) glavnice zajmova danih međunarodnim organizacijama, institucijama i tijelima EU te inozemnim vladama (šifre 8113 do 8116)</t>
  </si>
  <si>
    <t xml:space="preserve">811</t>
  </si>
  <si>
    <t xml:space="preserve">Povrat zajmova danih međunarodnim organizacijama</t>
  </si>
  <si>
    <t xml:space="preserve">8113</t>
  </si>
  <si>
    <t xml:space="preserve">Povrat zajmova danih institucijama i tijelima EU</t>
  </si>
  <si>
    <t xml:space="preserve">8114</t>
  </si>
  <si>
    <t xml:space="preserve">Povrat zajmova danih inozemnim vladama u EU</t>
  </si>
  <si>
    <t xml:space="preserve">8115</t>
  </si>
  <si>
    <t xml:space="preserve">Povrat zajmova danih inozemnim vladama izvan EU</t>
  </si>
  <si>
    <t xml:space="preserve">8116</t>
  </si>
  <si>
    <t xml:space="preserve">Primici (povrati) glavnice zajmova danih neprofitnim organizacijama, građanima i kućanstvima (šifre 8121+8122)</t>
  </si>
  <si>
    <t xml:space="preserve">812</t>
  </si>
  <si>
    <t xml:space="preserve">Povrat zajmova danih neprofitnim organizacijama, građanima i kućanstvima u tuzemstvu</t>
  </si>
  <si>
    <t xml:space="preserve">8121</t>
  </si>
  <si>
    <t xml:space="preserve">Povrat zajmova danih neprofitnim organizacijama, građanima i kućanstvima u inozemstvu</t>
  </si>
  <si>
    <t xml:space="preserve">8122</t>
  </si>
  <si>
    <t xml:space="preserve">Primici (povrati) glavnice zajmova danih kreditnim i ostalim financijskim institucijama u javnom sektoru (šifre 8132 do 8134)</t>
  </si>
  <si>
    <t xml:space="preserve">813</t>
  </si>
  <si>
    <t xml:space="preserve">Povrat zajmova danih kreditnim institucijama u javnom sektoru</t>
  </si>
  <si>
    <t xml:space="preserve">8132</t>
  </si>
  <si>
    <t xml:space="preserve">Povrat zajmova danih osiguravajućim društvima u javnom sektoru</t>
  </si>
  <si>
    <t xml:space="preserve">8133</t>
  </si>
  <si>
    <t xml:space="preserve">Povrat zajmova danih ostalim financijskim institucijama u javnom sektoru</t>
  </si>
  <si>
    <t xml:space="preserve">8134</t>
  </si>
  <si>
    <t xml:space="preserve">Primici (povrati) glavnice zajmova danih trgovačkim društvima u javnom sektoru</t>
  </si>
  <si>
    <t xml:space="preserve">814</t>
  </si>
  <si>
    <t xml:space="preserve">Primici (povrati) glavnice zajmova danih kreditnim i ostalim financijskim institucijama izvan javnog sektora (šifre 8153 do 8158)</t>
  </si>
  <si>
    <t xml:space="preserve">815</t>
  </si>
  <si>
    <t xml:space="preserve">Povrat zajmova danih tuzemnim kreditnim institucijama izvan javnog sektora</t>
  </si>
  <si>
    <t xml:space="preserve">8153</t>
  </si>
  <si>
    <t xml:space="preserve">Povrat zajmova danih tuzemnim osiguravajućim društvima izvan javnog sektora</t>
  </si>
  <si>
    <t xml:space="preserve">8154</t>
  </si>
  <si>
    <t xml:space="preserve">Povrat zajmova danih ostalim tuzemnim financijskim institucijama izvan javnog sektora</t>
  </si>
  <si>
    <t xml:space="preserve">8155</t>
  </si>
  <si>
    <t xml:space="preserve">Povrat zajmova danih inozemnim kreditnim institucijama</t>
  </si>
  <si>
    <t xml:space="preserve">8156</t>
  </si>
  <si>
    <t xml:space="preserve">Povrat zajmova danih inozemnim osiguravajućim društvima</t>
  </si>
  <si>
    <t xml:space="preserve">8157</t>
  </si>
  <si>
    <t xml:space="preserve">Povrat zajmova danih ostalim inozemnim financijskim institucijama</t>
  </si>
  <si>
    <t xml:space="preserve">8158</t>
  </si>
  <si>
    <t xml:space="preserve">Primici (povrati) glavnice zajmova danih trgovačkim društvima i obrtnicima izvan javnog sektora (šifre 8163 do 8166)</t>
  </si>
  <si>
    <t xml:space="preserve">816</t>
  </si>
  <si>
    <t xml:space="preserve">Povrat zajmova danih tuzemnim trgovačkim društvima izvan javnog sektora</t>
  </si>
  <si>
    <t xml:space="preserve">8163</t>
  </si>
  <si>
    <t xml:space="preserve">Povrat zajmova danih tuzemnim obrtnicima</t>
  </si>
  <si>
    <t xml:space="preserve">8164</t>
  </si>
  <si>
    <t xml:space="preserve">Povrat zajmova danih inozemnim trgovačkim društvima</t>
  </si>
  <si>
    <t xml:space="preserve">8165</t>
  </si>
  <si>
    <t xml:space="preserve">Povrat zajmova danih inozemnim obrtnicima</t>
  </si>
  <si>
    <t xml:space="preserve">8166</t>
  </si>
  <si>
    <t xml:space="preserve">Povrat zajmova danih drugim razinama vlasti (šifre 8171 do 8177)</t>
  </si>
  <si>
    <t xml:space="preserve">817</t>
  </si>
  <si>
    <t xml:space="preserve">Povrat zajmova danih državnom proračunu</t>
  </si>
  <si>
    <t xml:space="preserve">8171</t>
  </si>
  <si>
    <t xml:space="preserve">Povrat zajmova danih županijskim proračunima</t>
  </si>
  <si>
    <t xml:space="preserve">8172</t>
  </si>
  <si>
    <t xml:space="preserve">Povrat zajmova danih gradskim proračunima</t>
  </si>
  <si>
    <t xml:space="preserve">8173</t>
  </si>
  <si>
    <t xml:space="preserve">Povrat zajmova danih općinskim proračunima</t>
  </si>
  <si>
    <t xml:space="preserve">8174</t>
  </si>
  <si>
    <t xml:space="preserve">Povrat zajmova danih HZMO-u, HZZ-u i HZZO-u</t>
  </si>
  <si>
    <t xml:space="preserve">8175</t>
  </si>
  <si>
    <t xml:space="preserve">Povrat zajmova danih ostalim izvanproračunskim korisnicima državnog proračuna</t>
  </si>
  <si>
    <t xml:space="preserve">8176</t>
  </si>
  <si>
    <t xml:space="preserve">Povrat zajmova danih izvanproračunskim korisnicima JLP(R)S</t>
  </si>
  <si>
    <t xml:space="preserve">8177</t>
  </si>
  <si>
    <t xml:space="preserve">818</t>
  </si>
  <si>
    <t xml:space="preserve">Primici od povrata jamčevnih pologa</t>
  </si>
  <si>
    <t xml:space="preserve">Primici od izdanih financijskih instrumenata - vrijednosnih papira (šifre 821+822+823+824)</t>
  </si>
  <si>
    <t xml:space="preserve">82</t>
  </si>
  <si>
    <t xml:space="preserve">Trezorski zapisi (šifre 8211+8212)</t>
  </si>
  <si>
    <t xml:space="preserve">821</t>
  </si>
  <si>
    <t xml:space="preserve">Trezorski zapisi - tuzemni</t>
  </si>
  <si>
    <t xml:space="preserve">8211</t>
  </si>
  <si>
    <t xml:space="preserve">Trezorski zapisi - inozemni</t>
  </si>
  <si>
    <t xml:space="preserve">8212</t>
  </si>
  <si>
    <t xml:space="preserve">Obveznice (šifre 8221+8222)</t>
  </si>
  <si>
    <t xml:space="preserve">822</t>
  </si>
  <si>
    <t xml:space="preserve">Obveznice - tuzemne</t>
  </si>
  <si>
    <t xml:space="preserve">8221</t>
  </si>
  <si>
    <t xml:space="preserve">Obveznice - inozemne</t>
  </si>
  <si>
    <t xml:space="preserve">8222</t>
  </si>
  <si>
    <t xml:space="preserve">Opcije i drugi financijski derivati (šifre 8231+8232)</t>
  </si>
  <si>
    <t xml:space="preserve">823</t>
  </si>
  <si>
    <t xml:space="preserve">Opcije i drugi financijski derivati - tuzemni</t>
  </si>
  <si>
    <t xml:space="preserve">8231</t>
  </si>
  <si>
    <t xml:space="preserve">Opcije i drugi financijski derivati - inozemni</t>
  </si>
  <si>
    <t xml:space="preserve">8232</t>
  </si>
  <si>
    <t xml:space="preserve">Ostali vrijednosni papiri (šifre 8241+8242)</t>
  </si>
  <si>
    <t xml:space="preserve">824</t>
  </si>
  <si>
    <t xml:space="preserve">Ostali vrijednosni papiri - tuzemni</t>
  </si>
  <si>
    <t xml:space="preserve">8241</t>
  </si>
  <si>
    <t xml:space="preserve">Ostali vrijednosni papiri - inozemni</t>
  </si>
  <si>
    <t xml:space="preserve">8242</t>
  </si>
  <si>
    <t xml:space="preserve">Primici od prodaje financijskih instrumenata - dionica i udjela u glavnici (šifre 831+832+833+834)</t>
  </si>
  <si>
    <t xml:space="preserve">83</t>
  </si>
  <si>
    <t xml:space="preserve">Primici od prodaje dionica i udjela u glavnici kreditnih i ostalih financijskih institucija u javnom sektoru (šifre 8312 do 8314)</t>
  </si>
  <si>
    <t xml:space="preserve">831</t>
  </si>
  <si>
    <t xml:space="preserve">Dionice i udjeli u glavnici kreditnih institucija u javnom sektoru</t>
  </si>
  <si>
    <t xml:space="preserve">8312</t>
  </si>
  <si>
    <t xml:space="preserve">Dionice i udjeli u glavnici osiguravajućih društava u javnom sektoru</t>
  </si>
  <si>
    <t xml:space="preserve">8313</t>
  </si>
  <si>
    <t xml:space="preserve">Dionice i udjeli u glavnici ostalih financijskih institucija u javnom sektoru</t>
  </si>
  <si>
    <t xml:space="preserve">8314</t>
  </si>
  <si>
    <t xml:space="preserve">Primici od prodaje dionica i udjela u glavnici trgovačkih društava u javnom sektoru</t>
  </si>
  <si>
    <t xml:space="preserve">832</t>
  </si>
  <si>
    <t xml:space="preserve">Primici od prodaje dionica i udjela u glavnici kreditnih i ostalih financijskih institucija izvan javnog sektora (šifre 8331+8332)</t>
  </si>
  <si>
    <t xml:space="preserve">833</t>
  </si>
  <si>
    <t xml:space="preserve">Dionice i udjeli u glavnici tuzemnih kreditnih i ostalih financijskih institucija izvan javnog sektora </t>
  </si>
  <si>
    <t xml:space="preserve">8331</t>
  </si>
  <si>
    <t xml:space="preserve">Dionice i udjeli u glavnici inozemnih kreditnih i ostalih financijskih institucija </t>
  </si>
  <si>
    <t xml:space="preserve">8332</t>
  </si>
  <si>
    <t xml:space="preserve">Primici od prodaje dionica i udjela u glavnici trgovačkih društava izvan javnog sektora (šifre 8341+8342)</t>
  </si>
  <si>
    <t xml:space="preserve">834</t>
  </si>
  <si>
    <t xml:space="preserve">Dionice i udjeli u glavnici tuzemnih trgovačkih društava izvan javnog sektora</t>
  </si>
  <si>
    <t xml:space="preserve">8341</t>
  </si>
  <si>
    <t xml:space="preserve">Dionice i udjeli u glavnici inozemnih trgovačkih društava</t>
  </si>
  <si>
    <t xml:space="preserve">8342</t>
  </si>
  <si>
    <t xml:space="preserve">Primici od zaduživanja (šifre 841+842+843+844+845+847)</t>
  </si>
  <si>
    <t xml:space="preserve">84</t>
  </si>
  <si>
    <t xml:space="preserve">Primljeni krediti i zajmovi od međunarodnih organizacija, institucija i tijela EU te inozemnih vlada (šifre 8413 do 8416)</t>
  </si>
  <si>
    <t xml:space="preserve">841</t>
  </si>
  <si>
    <t xml:space="preserve">Primljeni zajmovi od međunarodnih organizacija</t>
  </si>
  <si>
    <t xml:space="preserve">8413</t>
  </si>
  <si>
    <t xml:space="preserve">Primljeni krediti i zajmovi od institucija i tijela EU</t>
  </si>
  <si>
    <t xml:space="preserve">8414</t>
  </si>
  <si>
    <t xml:space="preserve">Primljeni zajmovi od inozemnih vlada u EU</t>
  </si>
  <si>
    <t xml:space="preserve">8415</t>
  </si>
  <si>
    <t xml:space="preserve">Primljeni zajmovi od inozemnih vlada izvan EU</t>
  </si>
  <si>
    <t xml:space="preserve">8416</t>
  </si>
  <si>
    <t xml:space="preserve">Primljeni krediti i zajmovi od kreditnih i ostalih financijskih institucija u javnom sektoru (šifre 8422 do 8424)</t>
  </si>
  <si>
    <t xml:space="preserve">842</t>
  </si>
  <si>
    <t xml:space="preserve">Primljeni krediti od kreditnih institucija u javnom sektoru</t>
  </si>
  <si>
    <t xml:space="preserve">8422</t>
  </si>
  <si>
    <t xml:space="preserve">Primljeni zajmovi od osiguravajućih društava u javnom sektoru</t>
  </si>
  <si>
    <t xml:space="preserve">8423</t>
  </si>
  <si>
    <t xml:space="preserve">Primljeni zajmovi od ostalih financijskih institucija u javnom sektoru</t>
  </si>
  <si>
    <t xml:space="preserve">8424</t>
  </si>
  <si>
    <t xml:space="preserve">Primljeni zajmovi od trgovačkih društava u javnom sektoru</t>
  </si>
  <si>
    <t xml:space="preserve">843</t>
  </si>
  <si>
    <t xml:space="preserve">Primljeni krediti i zajmovi od kreditnih i ostalih financijskih institucija izvan javnog sektora (šifre 8443 do 8448)</t>
  </si>
  <si>
    <t xml:space="preserve">844</t>
  </si>
  <si>
    <t xml:space="preserve">Primljeni krediti od tuzemnih kreditnih institucija izvan javnog sektora</t>
  </si>
  <si>
    <t xml:space="preserve">8443</t>
  </si>
  <si>
    <t xml:space="preserve">Primljeni zajmovi od tuzemnih osiguravajućih društava izvan javnog sektora</t>
  </si>
  <si>
    <t xml:space="preserve">8444</t>
  </si>
  <si>
    <t xml:space="preserve">Primljeni zajmovi od ostalih tuzemnih financijskih institucija izvan javnog sektora</t>
  </si>
  <si>
    <t xml:space="preserve">8445</t>
  </si>
  <si>
    <t xml:space="preserve">Primljeni krediti od inozemnih kreditnih institucija</t>
  </si>
  <si>
    <t xml:space="preserve">8446</t>
  </si>
  <si>
    <t xml:space="preserve">Primljeni zajmovi od inozemnih osiguravajućih društava</t>
  </si>
  <si>
    <t xml:space="preserve">8447</t>
  </si>
  <si>
    <t xml:space="preserve">Primljeni zajmovi od ostalih inozemnih financijskih institucija</t>
  </si>
  <si>
    <t xml:space="preserve">8448</t>
  </si>
  <si>
    <t xml:space="preserve">Primljeni zajmovi od trgovačkih društava i obrtnika izvan javnog sektora (šifre 8453 do 8456)</t>
  </si>
  <si>
    <t xml:space="preserve">845</t>
  </si>
  <si>
    <t xml:space="preserve">Primljeni zajmovi od tuzemnih trgovačkih društava izvan javnog sektora</t>
  </si>
  <si>
    <t xml:space="preserve">8453</t>
  </si>
  <si>
    <t xml:space="preserve">Primljeni zajmovi od tuzemnih obrtnika</t>
  </si>
  <si>
    <t xml:space="preserve">8454</t>
  </si>
  <si>
    <t xml:space="preserve">Primljeni zajmovi od inozemnih trgovačkih društava</t>
  </si>
  <si>
    <t xml:space="preserve">8455</t>
  </si>
  <si>
    <t xml:space="preserve">Primljeni zajmovi od inozemnih obrtnika</t>
  </si>
  <si>
    <t xml:space="preserve">8456</t>
  </si>
  <si>
    <t xml:space="preserve">Primljeni zajmovi od drugih razina vlasti (šifre 8471 do 8477)</t>
  </si>
  <si>
    <t xml:space="preserve">847</t>
  </si>
  <si>
    <t xml:space="preserve">Primljeni zajmovi od državnog proračuna</t>
  </si>
  <si>
    <t xml:space="preserve">8471</t>
  </si>
  <si>
    <t xml:space="preserve">Primljeni zajmovi od županijskih proračuna</t>
  </si>
  <si>
    <t xml:space="preserve">8472</t>
  </si>
  <si>
    <t xml:space="preserve">Primljeni zajmovi od gradskih proračuna</t>
  </si>
  <si>
    <t xml:space="preserve">8473</t>
  </si>
  <si>
    <t xml:space="preserve">Primljeni zajmovi od općinskih proračuna</t>
  </si>
  <si>
    <t xml:space="preserve">8474</t>
  </si>
  <si>
    <t xml:space="preserve">Primljeni zajmovi od HZMO-a, HZZ-a i HZZO-a</t>
  </si>
  <si>
    <t xml:space="preserve">8475</t>
  </si>
  <si>
    <t xml:space="preserve">Primljeni zajmovi od ostalih izvanproračunskih korisnika državnog proračuna</t>
  </si>
  <si>
    <t xml:space="preserve">8476</t>
  </si>
  <si>
    <t xml:space="preserve">8477</t>
  </si>
  <si>
    <t xml:space="preserve">Primljeni zajmovi od izvanproračunskih korisnika JLP(R)S</t>
  </si>
  <si>
    <t xml:space="preserve">Primici od prodaje financijskih instrumenata - vrijednosnih papira iz portfelja (šifre 851+852+853+854)</t>
  </si>
  <si>
    <t xml:space="preserve">85</t>
  </si>
  <si>
    <t xml:space="preserve">Primici za komercijalne i blagajničke zapise (šifre 8511+8512)</t>
  </si>
  <si>
    <t xml:space="preserve">851</t>
  </si>
  <si>
    <t xml:space="preserve">Komercijalni i blagajnički zapisi – tuzemni</t>
  </si>
  <si>
    <t xml:space="preserve">8511</t>
  </si>
  <si>
    <t xml:space="preserve">Komercijalni i blagajnički zapisi – inozemni</t>
  </si>
  <si>
    <t xml:space="preserve">8512</t>
  </si>
  <si>
    <t xml:space="preserve">Primici za obveznice (šifre 8521+8522)</t>
  </si>
  <si>
    <t xml:space="preserve">852</t>
  </si>
  <si>
    <t xml:space="preserve">Obveznice – tuzemne</t>
  </si>
  <si>
    <t xml:space="preserve">8521</t>
  </si>
  <si>
    <t xml:space="preserve">Obveznice – inozemne</t>
  </si>
  <si>
    <t xml:space="preserve">8522</t>
  </si>
  <si>
    <t xml:space="preserve">Primici za opcije i druge financijske derivate (šifre 8531+8532)</t>
  </si>
  <si>
    <t xml:space="preserve">853</t>
  </si>
  <si>
    <t xml:space="preserve">Opcije i drugi financijski derivati – tuzemni</t>
  </si>
  <si>
    <t xml:space="preserve">8531</t>
  </si>
  <si>
    <t xml:space="preserve">Opcije i drugi financijski derivati – inozemni</t>
  </si>
  <si>
    <t xml:space="preserve">8532</t>
  </si>
  <si>
    <t xml:space="preserve">Primici za ostale vrijednosne papire (šifre 8541+8542)</t>
  </si>
  <si>
    <t xml:space="preserve">854</t>
  </si>
  <si>
    <t xml:space="preserve">Ostali tuzemni vrijednosni papiri</t>
  </si>
  <si>
    <t xml:space="preserve">8541</t>
  </si>
  <si>
    <t xml:space="preserve">Ostali inozemni vrijednosni papiri</t>
  </si>
  <si>
    <t xml:space="preserve">8542</t>
  </si>
  <si>
    <t xml:space="preserve">Izdaci za financijsku imovinu i otplate zajmova (šifre 51+52+53+54+55)</t>
  </si>
  <si>
    <t xml:space="preserve">5</t>
  </si>
  <si>
    <t xml:space="preserve">Izdaci za dane zajmove i jamčevne pologe (šifre 511+512+513+514+515+516+517+518)</t>
  </si>
  <si>
    <t xml:space="preserve">51</t>
  </si>
  <si>
    <t xml:space="preserve">Izdaci za dane zajmove međunarodnim organizacijama, institucijama i tijelima EU te inozemnim vladama (šifre 5113 do 5116)</t>
  </si>
  <si>
    <t xml:space="preserve">511</t>
  </si>
  <si>
    <t xml:space="preserve">Dani zajmovi međunarodnim organizacijama</t>
  </si>
  <si>
    <t xml:space="preserve">5113</t>
  </si>
  <si>
    <t xml:space="preserve">Dani zajmovi institucijama i tijelima EU</t>
  </si>
  <si>
    <t xml:space="preserve">5114</t>
  </si>
  <si>
    <t xml:space="preserve">Dani zajmovi inozemnim vladama u EU</t>
  </si>
  <si>
    <t xml:space="preserve">5115</t>
  </si>
  <si>
    <t xml:space="preserve">Dani zajmovi inozemnim vladama izvan EU</t>
  </si>
  <si>
    <t xml:space="preserve">5116</t>
  </si>
  <si>
    <t xml:space="preserve">Izdaci za dane zajmove neprofitnim organizacijama, građanima i kućanstvima (šifre 5121+5122)</t>
  </si>
  <si>
    <t xml:space="preserve">512</t>
  </si>
  <si>
    <t xml:space="preserve">Dani zajmovi neprofitnim organizacijama, građanima i kućanstvima u tuzemstvu</t>
  </si>
  <si>
    <t xml:space="preserve">5121</t>
  </si>
  <si>
    <t xml:space="preserve">Dani zajmovi neprofitnim organizacijama, građanima i kućanstvima u inozemstvu</t>
  </si>
  <si>
    <t xml:space="preserve">5122</t>
  </si>
  <si>
    <t xml:space="preserve">Izdaci za dane zajmove kreditnim i ostalim financijskim institucijama u javnom sektoru (šifre 5132 do 5134)</t>
  </si>
  <si>
    <t xml:space="preserve">513</t>
  </si>
  <si>
    <t xml:space="preserve">Dani zajmovi kreditnim institucijama u javnom sektoru</t>
  </si>
  <si>
    <t xml:space="preserve">5132</t>
  </si>
  <si>
    <t xml:space="preserve">Dani zajmovi osiguravajućim društvima u javnom sektoru</t>
  </si>
  <si>
    <t xml:space="preserve">5133</t>
  </si>
  <si>
    <t xml:space="preserve">Dani zajmovi ostalim financijskim institucijama u javnom sektoru</t>
  </si>
  <si>
    <t xml:space="preserve">5134</t>
  </si>
  <si>
    <t xml:space="preserve">Izdaci za dane zajmove trgovačkim društvima u javnom sektoru</t>
  </si>
  <si>
    <t xml:space="preserve">514</t>
  </si>
  <si>
    <t xml:space="preserve">Izdaci za dane zajmove kreditnim i ostalim financijskim institucijama izvan javnog sektora (šifre 5153 do 5158)</t>
  </si>
  <si>
    <t xml:space="preserve">515</t>
  </si>
  <si>
    <t xml:space="preserve">Dani zajmovi tuzemnim kreditnim institucijama izvan javnog sektora</t>
  </si>
  <si>
    <t xml:space="preserve">5153</t>
  </si>
  <si>
    <t xml:space="preserve">Dani zajmovi tuzemnim osiguravajućim društvima izvan javnog sektora</t>
  </si>
  <si>
    <t xml:space="preserve">5154</t>
  </si>
  <si>
    <t xml:space="preserve">Dani zajmovi ostalim tuzemnim financijskim institucijama izvan javnog sektora</t>
  </si>
  <si>
    <t xml:space="preserve">5155</t>
  </si>
  <si>
    <t xml:space="preserve">Dani zajmovi inozemnim kreditnim institucijama</t>
  </si>
  <si>
    <t xml:space="preserve">5156</t>
  </si>
  <si>
    <t xml:space="preserve">Dani zajmovi inozemnim osiguravajućim društvima</t>
  </si>
  <si>
    <t xml:space="preserve">5157</t>
  </si>
  <si>
    <t xml:space="preserve">Dani zajmovi ostalim inozemnim financijskim institucijama</t>
  </si>
  <si>
    <t xml:space="preserve">5158</t>
  </si>
  <si>
    <t xml:space="preserve">Izdaci za dane zajmove trgovačkim društvima i obrtnicima izvan javnog sektora (šifre 5163 do 5166)</t>
  </si>
  <si>
    <t xml:space="preserve">516</t>
  </si>
  <si>
    <t xml:space="preserve">Dani zajmovi tuzemnim trgovačkim društvima izvan javnog sektora</t>
  </si>
  <si>
    <t xml:space="preserve">5163</t>
  </si>
  <si>
    <t xml:space="preserve">Dani zajmovi tuzemnim obrtnicima</t>
  </si>
  <si>
    <t xml:space="preserve">5164</t>
  </si>
  <si>
    <t xml:space="preserve">Dani zajmovi inozemnim trgovačkim društvima</t>
  </si>
  <si>
    <t xml:space="preserve">5165</t>
  </si>
  <si>
    <t xml:space="preserve">Dani zajmovi inozemnim obrtnicima</t>
  </si>
  <si>
    <t xml:space="preserve">5166</t>
  </si>
  <si>
    <t xml:space="preserve">Dani zajmovi drugim razinama vlasti (šifre 5171 do 5177)</t>
  </si>
  <si>
    <t xml:space="preserve">517</t>
  </si>
  <si>
    <t xml:space="preserve">Dani zajmovi državnom proračunu</t>
  </si>
  <si>
    <t xml:space="preserve">5171</t>
  </si>
  <si>
    <t xml:space="preserve">Dani zajmovi županijskim proračunima</t>
  </si>
  <si>
    <t xml:space="preserve">5172</t>
  </si>
  <si>
    <t xml:space="preserve">Dani zajmovi gradskim proračunima</t>
  </si>
  <si>
    <t xml:space="preserve">5173</t>
  </si>
  <si>
    <t xml:space="preserve">Dani zajmovi općinskim proračunima</t>
  </si>
  <si>
    <t xml:space="preserve">5174</t>
  </si>
  <si>
    <t xml:space="preserve">Dani zajmovi HZMO-u, HZZ-u i HZZO-u</t>
  </si>
  <si>
    <t xml:space="preserve">5175</t>
  </si>
  <si>
    <t xml:space="preserve">Dani zajmovi ostalim izvanproračunskim korisnicima državnog proračuna</t>
  </si>
  <si>
    <t xml:space="preserve">5176</t>
  </si>
  <si>
    <t xml:space="preserve">Dani zajmovi izvanproračunskim korisnicima JLP(R)S</t>
  </si>
  <si>
    <t xml:space="preserve">5177</t>
  </si>
  <si>
    <t xml:space="preserve">518</t>
  </si>
  <si>
    <t xml:space="preserve">Izdaci za jamčevne pologe</t>
  </si>
  <si>
    <t xml:space="preserve">Izdaci za ulaganja u financijske instrumente - vrijednosne papire (šifre 521+522+523+524)</t>
  </si>
  <si>
    <t xml:space="preserve">52</t>
  </si>
  <si>
    <t xml:space="preserve">Izdaci za komercijalne i blagajničke zapise (šifre 5211+5212)</t>
  </si>
  <si>
    <t xml:space="preserve">521</t>
  </si>
  <si>
    <t xml:space="preserve">Komercijalni i blagajnički zapisi - tuzemni </t>
  </si>
  <si>
    <t xml:space="preserve">5211</t>
  </si>
  <si>
    <t xml:space="preserve">Komercijalni i blagajnički zapisi - inozemni</t>
  </si>
  <si>
    <t xml:space="preserve">5212</t>
  </si>
  <si>
    <t xml:space="preserve">Izdaci za obveznice (šifre 5221+5222)</t>
  </si>
  <si>
    <t xml:space="preserve">522</t>
  </si>
  <si>
    <t xml:space="preserve">5221</t>
  </si>
  <si>
    <t xml:space="preserve">5222</t>
  </si>
  <si>
    <t xml:space="preserve">Izdaci za opcije i druge financijske derivate (šifre 5231+5232)</t>
  </si>
  <si>
    <t xml:space="preserve">523</t>
  </si>
  <si>
    <t xml:space="preserve">5231</t>
  </si>
  <si>
    <t xml:space="preserve">5232</t>
  </si>
  <si>
    <t xml:space="preserve">Izdaci za ostale vrijednosne papire (šifre 5241+5242)</t>
  </si>
  <si>
    <t xml:space="preserve">524</t>
  </si>
  <si>
    <t xml:space="preserve">Ostali tuzemni vrijednosni papiri </t>
  </si>
  <si>
    <t xml:space="preserve">5241</t>
  </si>
  <si>
    <t xml:space="preserve">5242</t>
  </si>
  <si>
    <t xml:space="preserve">Izdaci za ulaganja u financijske instrumente - dionice i udjele u glavnici (šifre 531+532+533+534)</t>
  </si>
  <si>
    <t xml:space="preserve">53</t>
  </si>
  <si>
    <t xml:space="preserve">Izdaci za ulaganja u dionice i udjele u glavnici kreditnih i ostalih financijskih institucija u javnom sektoru (šifre 5312 do 5314)</t>
  </si>
  <si>
    <t xml:space="preserve">531</t>
  </si>
  <si>
    <t xml:space="preserve">5312</t>
  </si>
  <si>
    <t xml:space="preserve">5313</t>
  </si>
  <si>
    <t xml:space="preserve">5314</t>
  </si>
  <si>
    <t xml:space="preserve">Izdaci za ulaganja u dionice i udjele u glavnici trgovačkih društava u javnom sektoru (šifra 5321)</t>
  </si>
  <si>
    <t xml:space="preserve">532</t>
  </si>
  <si>
    <t xml:space="preserve">Dionice i udjeli u glavnici trgovačkih društava u javnom sektoru</t>
  </si>
  <si>
    <t xml:space="preserve">5321</t>
  </si>
  <si>
    <t xml:space="preserve">Izdaci za ulaganja u dionice i udjele u glavnici kreditnih i ostalih financijskih institucija izvan javnog sektora (šifre 5331+5332)</t>
  </si>
  <si>
    <t xml:space="preserve">533</t>
  </si>
  <si>
    <t xml:space="preserve">Dionice i udjeli u glavnici tuzemnih kreditnih i ostalih financijskih institucija izvan javnog sektora</t>
  </si>
  <si>
    <t xml:space="preserve">5331</t>
  </si>
  <si>
    <t xml:space="preserve">Dionice i udjeli u glavnici inozemnih kreditnih i ostalih financijskih institucija</t>
  </si>
  <si>
    <t xml:space="preserve">5332</t>
  </si>
  <si>
    <t xml:space="preserve">Izdaci za ulaganja u dionice i udjele u glavnici trgovačkih društava izvan javnog sektora (šifre 5341+5342)</t>
  </si>
  <si>
    <t xml:space="preserve">534</t>
  </si>
  <si>
    <t xml:space="preserve">5341</t>
  </si>
  <si>
    <t xml:space="preserve">5342</t>
  </si>
  <si>
    <t xml:space="preserve">Izdaci za otplatu glavnice primljenih kredita i zajmova (šifre 541+542+543+544+545+547)</t>
  </si>
  <si>
    <t xml:space="preserve">54</t>
  </si>
  <si>
    <t xml:space="preserve">Otplata glavnice primljenih kredita i zajmova od međunarodnih organizacija, institucija i tijela EU te inozemnih vlada (šifre 5413 do 5416)</t>
  </si>
  <si>
    <t xml:space="preserve">541</t>
  </si>
  <si>
    <t xml:space="preserve">Otplata glavnice primljenih zajmova od međunarodnih organizacija</t>
  </si>
  <si>
    <t xml:space="preserve">5413</t>
  </si>
  <si>
    <t xml:space="preserve">Otplata glavnice primljenih kredita i zajmova od institucija i tijela EU</t>
  </si>
  <si>
    <t xml:space="preserve">5414</t>
  </si>
  <si>
    <t xml:space="preserve">Otplata glavnice primljenih zajmova od inozemnih vlada u EU</t>
  </si>
  <si>
    <t xml:space="preserve">5415</t>
  </si>
  <si>
    <t xml:space="preserve">Otplata glavnice primljenih zajmova od inozemnih vlada izvan EU</t>
  </si>
  <si>
    <t xml:space="preserve">5416</t>
  </si>
  <si>
    <t xml:space="preserve">Otplata glavnice primljenih kredita i zajmova od kreditnih i ostalih financijskih institucija u javnom sektoru (šifre 5422 do 5424)</t>
  </si>
  <si>
    <t xml:space="preserve">542</t>
  </si>
  <si>
    <t xml:space="preserve">Otplata glavnice primljenih kredita od kreditnih institucija u javnom sektoru</t>
  </si>
  <si>
    <t xml:space="preserve">5422</t>
  </si>
  <si>
    <t xml:space="preserve">Otplata glavnice primljenih zajmova od osiguravajućih društava u javnom sektoru</t>
  </si>
  <si>
    <t xml:space="preserve">5423</t>
  </si>
  <si>
    <t xml:space="preserve">Otplata glavnice primljenih zajmova od ostalih financijskih institucija u javnom sektoru</t>
  </si>
  <si>
    <t xml:space="preserve">5424</t>
  </si>
  <si>
    <t xml:space="preserve">Otplata glavnice primljenih zajmova od trgovačkih društava u javnom sektoru (šifra 5431)</t>
  </si>
  <si>
    <t xml:space="preserve">543</t>
  </si>
  <si>
    <t xml:space="preserve">Otplata glavnice primljenih zajmova od trgovačkih društava u javnom sektoru</t>
  </si>
  <si>
    <t xml:space="preserve">5431</t>
  </si>
  <si>
    <t xml:space="preserve">Otplata glavnice primljenih kredita i zajmova od kreditnih i ostalih financijskih institucija izvan javnog sektora (šifre 5443 do 5448)</t>
  </si>
  <si>
    <t xml:space="preserve">544</t>
  </si>
  <si>
    <t xml:space="preserve">Otplata glavnice primljenih kredita od tuzemnih kreditnih institucija izvan javnog sektora</t>
  </si>
  <si>
    <t xml:space="preserve">5443</t>
  </si>
  <si>
    <t xml:space="preserve">Otplata glavnice primljenih zajmova od tuzemnih osiguravajućih društava izvan javnog sektora</t>
  </si>
  <si>
    <t xml:space="preserve">5444</t>
  </si>
  <si>
    <t xml:space="preserve">Otplata glavnice primljenih zajmova od ostalih tuzemnih financijskih institucija izvan javnog sektora</t>
  </si>
  <si>
    <t xml:space="preserve">5445</t>
  </si>
  <si>
    <t xml:space="preserve">Otplata glavnice primljenih kredita od inozemnih kreditnih institucija</t>
  </si>
  <si>
    <t xml:space="preserve">5446</t>
  </si>
  <si>
    <t xml:space="preserve">Otplata glavnice primljenih zajmova od inozemnih osiguravajućih društava</t>
  </si>
  <si>
    <t xml:space="preserve">5447</t>
  </si>
  <si>
    <t xml:space="preserve">Otplata glavnice primljenih zajmova od ostalih inozemnih financijskih institucija</t>
  </si>
  <si>
    <t xml:space="preserve">5448</t>
  </si>
  <si>
    <t xml:space="preserve">Otplata glavnice primljenih zajmova od trgovačkih društava i obrtnika izvan javnog sektora (šifre 5453 do 5456)</t>
  </si>
  <si>
    <t xml:space="preserve">545</t>
  </si>
  <si>
    <t xml:space="preserve">Otplata glavnice primljenih zajmova od tuzemnih trgovačkih društava izvan javnog sektora</t>
  </si>
  <si>
    <t xml:space="preserve">5453</t>
  </si>
  <si>
    <t xml:space="preserve">Otplata glavnice primljenih zajmova od tuzemnih obrtnika</t>
  </si>
  <si>
    <t xml:space="preserve">5454</t>
  </si>
  <si>
    <t xml:space="preserve">Otplata glavnice primljenih zajmova od inozemnih trgovačkih društava</t>
  </si>
  <si>
    <t xml:space="preserve">5455</t>
  </si>
  <si>
    <t xml:space="preserve">Otplata glavnice primljenih zajmova od inozemnih obrtnika</t>
  </si>
  <si>
    <t xml:space="preserve">5456</t>
  </si>
  <si>
    <t xml:space="preserve">Otplata glavnice primljenih zajmova od drugih razina vlasti (šifre 5471 do 5477)</t>
  </si>
  <si>
    <t xml:space="preserve">547</t>
  </si>
  <si>
    <t xml:space="preserve">Otplata glavnice primljenih zajmova od državnog proračuna</t>
  </si>
  <si>
    <t xml:space="preserve">5471</t>
  </si>
  <si>
    <t xml:space="preserve">Otplata glavnice primljenih zajmova od županijskih proračuna</t>
  </si>
  <si>
    <t xml:space="preserve">5472</t>
  </si>
  <si>
    <t xml:space="preserve">Otplata glavnice primljenih zajmova od gradskih proračuna</t>
  </si>
  <si>
    <t xml:space="preserve">5473</t>
  </si>
  <si>
    <t xml:space="preserve">Otplata glavnice primljenih zajmova od općinskih proračuna</t>
  </si>
  <si>
    <t xml:space="preserve">5474</t>
  </si>
  <si>
    <t xml:space="preserve">Otplata glavnice primljenih zajmova od HZMO-a, HZZ-a i HZZO-a</t>
  </si>
  <si>
    <t xml:space="preserve">5475</t>
  </si>
  <si>
    <t xml:space="preserve">Otplata glavnice primljenih zajmova od ostalih izvanproračunskih korisnika državnog proračuna</t>
  </si>
  <si>
    <t xml:space="preserve">5476</t>
  </si>
  <si>
    <t xml:space="preserve">Otplata glavnice primljenih zajmova od izvanproračunskih korisnika JLP(R)S</t>
  </si>
  <si>
    <t xml:space="preserve">5477</t>
  </si>
  <si>
    <t xml:space="preserve">Izdaci za otplatu glavnice za izdane financijske instrumente - vrijednosne papire (šifre 551+552+553)</t>
  </si>
  <si>
    <t xml:space="preserve">55</t>
  </si>
  <si>
    <t xml:space="preserve">Izdaci za otplatu glavnice za izdane trezorske zapise (šifre 5511+5512)</t>
  </si>
  <si>
    <t xml:space="preserve">551</t>
  </si>
  <si>
    <t xml:space="preserve">Izdaci za otplatu glavnice za izdane trezorske zapise u zemlji</t>
  </si>
  <si>
    <t xml:space="preserve">5511</t>
  </si>
  <si>
    <t xml:space="preserve">Izdaci za otplatu glavnice za izdane trezorske zapise u inozemstvu</t>
  </si>
  <si>
    <t xml:space="preserve">5512</t>
  </si>
  <si>
    <t xml:space="preserve">Izdaci za otplatu glavnice za izdane obveznice (šifre 5521+5522)</t>
  </si>
  <si>
    <t xml:space="preserve">552</t>
  </si>
  <si>
    <t xml:space="preserve">Izdaci za otplatu glavnice za izdane obveznice u zemlji</t>
  </si>
  <si>
    <t xml:space="preserve">5521</t>
  </si>
  <si>
    <t xml:space="preserve">Izdaci za otplatu glavnice za izdane obveznice u inozemstvu</t>
  </si>
  <si>
    <t xml:space="preserve">5522</t>
  </si>
  <si>
    <t xml:space="preserve">Izdaci za otplatu glavnice za izdane ostale vrijednosne papire (šifre 5531+5532)</t>
  </si>
  <si>
    <t xml:space="preserve">553</t>
  </si>
  <si>
    <t xml:space="preserve">Izdaci za otplatu glavnice za izdane ostale vrijednosne papire u zemlji</t>
  </si>
  <si>
    <t xml:space="preserve">5531</t>
  </si>
  <si>
    <t xml:space="preserve">Izdaci za otplatu glavnice za izdane ostale vrijednosne papire u inozemstvu</t>
  </si>
  <si>
    <t xml:space="preserve">5532</t>
  </si>
  <si>
    <t xml:space="preserve">VIŠAK PRIMITAKA OD FINANCIJSKE IMOVINE I ZADUŽIVANJA (šifre 8-5)</t>
  </si>
  <si>
    <t xml:space="preserve">X003</t>
  </si>
  <si>
    <t xml:space="preserve">MANJAK PRIMITAKA OD FINANCIJSKE IMOVINE I ZADUŽIVANJA (šifre 5-8)</t>
  </si>
  <si>
    <t xml:space="preserve">Y003</t>
  </si>
  <si>
    <t xml:space="preserve">Višak primitaka od financijske imovine - preneseni </t>
  </si>
  <si>
    <t xml:space="preserve">92213</t>
  </si>
  <si>
    <t xml:space="preserve">Manjak primitaka od financijske imovine - preneseni</t>
  </si>
  <si>
    <t xml:space="preserve">92223</t>
  </si>
  <si>
    <t xml:space="preserve">UKUPNI PRIHODI I PRIMICI (šifre X067+8)</t>
  </si>
  <si>
    <t xml:space="preserve">X678</t>
  </si>
  <si>
    <t xml:space="preserve">UKUPNI RASHODI I IZDACI (šifre Y034+5)</t>
  </si>
  <si>
    <t xml:space="preserve">Y345</t>
  </si>
  <si>
    <t xml:space="preserve">VIŠAK PRIHODA I PRIMITAKA (šifre X678-Y345)</t>
  </si>
  <si>
    <t xml:space="preserve">X005</t>
  </si>
  <si>
    <t xml:space="preserve">MANJAK PRIHODA I PRIMITAKA (šifre Y345-X678)</t>
  </si>
  <si>
    <t xml:space="preserve">Y005</t>
  </si>
  <si>
    <t xml:space="preserve">9221-9222</t>
  </si>
  <si>
    <t xml:space="preserve">Višak prihoda i primitaka - preneseni (šifre '9221x,9222x VP' - '9221x,9222x MP' + 92213 - 92223)</t>
  </si>
  <si>
    <t xml:space="preserve">9222-9221</t>
  </si>
  <si>
    <t xml:space="preserve">Manjak prihoda i primitaka - preneseni (šifre '9221x,9222x MP' - '9221x,9222x VP' + 92223 - 92213)</t>
  </si>
  <si>
    <t xml:space="preserve">Višak prihoda i primitaka raspoloživ u sljedećem razdoblju (šifre X005 + '9221-9222' - Y005 - '9222-9221')</t>
  </si>
  <si>
    <t xml:space="preserve">X006</t>
  </si>
  <si>
    <t xml:space="preserve">Manjak prihoda i primitaka za pokriće u sljedećem razdoblju (šifre Y005 + '9222-9221' - X005 - '9221-9222' )</t>
  </si>
  <si>
    <t xml:space="preserve">Y006</t>
  </si>
  <si>
    <t xml:space="preserve">19</t>
  </si>
  <si>
    <t xml:space="preserve">Rashodi budućih razdoblja i nedospjela naplata prihoda (aktivna vremenska razgraničenja)</t>
  </si>
  <si>
    <t xml:space="preserve">Obvezni analitički podaci</t>
  </si>
  <si>
    <t xml:space="preserve">Stanje novčanih sredstava na početku izvještajnog razdoblja</t>
  </si>
  <si>
    <t xml:space="preserve">11P</t>
  </si>
  <si>
    <t xml:space="preserve">11-dugov.</t>
  </si>
  <si>
    <t xml:space="preserve">Ukupni priljevi na novčane račune i blagajne</t>
  </si>
  <si>
    <t xml:space="preserve">11-potraž.</t>
  </si>
  <si>
    <t xml:space="preserve">Ukupni odljevi s novčanih računa i blagajni</t>
  </si>
  <si>
    <t xml:space="preserve">Stanje novčanih sredstava na kraju izvještajnog razdoblja (šifre 11P + '11-dugov.' - '11-potraž.')</t>
  </si>
  <si>
    <t xml:space="preserve">11K</t>
  </si>
  <si>
    <t xml:space="preserve">Prosječan broj zaposlenih u tijelima na osnovi stanja na početku i na kraju izvještajnog razdoblja (cijeli broj)</t>
  </si>
  <si>
    <t xml:space="preserve">Z006</t>
  </si>
  <si>
    <t xml:space="preserve">Prosječan broj zaposlenih kod korisnika na osnovi stanja na početku i na kraju izvještajnog razdoblja (cijeli broj)</t>
  </si>
  <si>
    <t xml:space="preserve">Z007</t>
  </si>
  <si>
    <t xml:space="preserve">Prosječan broj zaposlenih u tijelima na osnovi sati rada (cijeli broj)</t>
  </si>
  <si>
    <t xml:space="preserve">Z008</t>
  </si>
  <si>
    <t xml:space="preserve">Prosječan broj zaposlenih kod korisnika na osnovi sati rada (cijeli broj)</t>
  </si>
  <si>
    <t xml:space="preserve">Z009</t>
  </si>
  <si>
    <t xml:space="preserve">dio 611</t>
  </si>
  <si>
    <t xml:space="preserve">Ostvareni prihodi iz dodatnog udjela poreza na dohodak za decentralizirane funkcije</t>
  </si>
  <si>
    <t xml:space="preserve">dio611</t>
  </si>
  <si>
    <t xml:space="preserve">Porez na korištenje javnih površina</t>
  </si>
  <si>
    <t xml:space="preserve">61315</t>
  </si>
  <si>
    <t xml:space="preserve">Porez na nekretnine</t>
  </si>
  <si>
    <t xml:space="preserve">61316</t>
  </si>
  <si>
    <t xml:space="preserve">61341</t>
  </si>
  <si>
    <t xml:space="preserve">Porez na promet nekretnina</t>
  </si>
  <si>
    <t xml:space="preserve">Porez na cestovna motorna vozila</t>
  </si>
  <si>
    <t xml:space="preserve">61451</t>
  </si>
  <si>
    <t xml:space="preserve">61452</t>
  </si>
  <si>
    <t xml:space="preserve">Porez na plovne objekte</t>
  </si>
  <si>
    <t xml:space="preserve">Porez na tvrtku odnosno naziv tvrtke</t>
  </si>
  <si>
    <t xml:space="preserve">61453</t>
  </si>
  <si>
    <t xml:space="preserve">61459</t>
  </si>
  <si>
    <t xml:space="preserve">Ostali nespomenuti porezi na korištenje dobara ili izvođenje aktivnosti</t>
  </si>
  <si>
    <t xml:space="preserve">Tekuće pomoći iz državnog proračuna</t>
  </si>
  <si>
    <t xml:space="preserve">63311</t>
  </si>
  <si>
    <t xml:space="preserve">Tekuće pomoći iz županijskih proračuna</t>
  </si>
  <si>
    <t xml:space="preserve">63312</t>
  </si>
  <si>
    <t xml:space="preserve">Tekuće pomoći iz gradskih proračuna</t>
  </si>
  <si>
    <t xml:space="preserve">63313</t>
  </si>
  <si>
    <t xml:space="preserve">Tekuće pomoći iz općinskih proračuna</t>
  </si>
  <si>
    <t xml:space="preserve">63314</t>
  </si>
  <si>
    <t xml:space="preserve">Kapitalne pomoći iz državnog proračuna</t>
  </si>
  <si>
    <t xml:space="preserve">63321</t>
  </si>
  <si>
    <t xml:space="preserve">Kapitalne pomoći iz županijskih proračuna</t>
  </si>
  <si>
    <t xml:space="preserve">63322</t>
  </si>
  <si>
    <t xml:space="preserve">Kapitalne pomoći iz gradskih proračuna</t>
  </si>
  <si>
    <t xml:space="preserve">63323</t>
  </si>
  <si>
    <t xml:space="preserve">Kapitalne pomoći iz općinskih proračuna</t>
  </si>
  <si>
    <t xml:space="preserve">63324</t>
  </si>
  <si>
    <t xml:space="preserve">Tekuće pomoći od HZMO-a, HZZ-a i HZZO-a </t>
  </si>
  <si>
    <t xml:space="preserve">63414</t>
  </si>
  <si>
    <t xml:space="preserve">Tekuće pomoći od ostalih izvanproračunskih korisnika državnog proračuna</t>
  </si>
  <si>
    <t xml:space="preserve">63415</t>
  </si>
  <si>
    <t xml:space="preserve">Tekuće pomoći od izvanproračunskih korisnika JLP(R)S</t>
  </si>
  <si>
    <t xml:space="preserve">63416</t>
  </si>
  <si>
    <t xml:space="preserve">Kapitalne pomoći od HZMO-a, HZZ-a i HZZO-a </t>
  </si>
  <si>
    <t xml:space="preserve">63424</t>
  </si>
  <si>
    <t xml:space="preserve">Kapitalne pomoći od ostalih izvanproračunskih korisnika državnog proračuna</t>
  </si>
  <si>
    <t xml:space="preserve">63425</t>
  </si>
  <si>
    <t xml:space="preserve">Kapitalne pomoći od izvanproračunskih korisnika JLP(R)S</t>
  </si>
  <si>
    <t xml:space="preserve">63426</t>
  </si>
  <si>
    <t xml:space="preserve">Tekuće pomoći iz državnog proračuna proračunskim korisnicima proračuna JLP(R)S</t>
  </si>
  <si>
    <t xml:space="preserve">63612</t>
  </si>
  <si>
    <t xml:space="preserve">Tekuće pomoći proračunskim korisnicima iz proračuna JLP(R)S koji im nije nadležan</t>
  </si>
  <si>
    <t xml:space="preserve">63613</t>
  </si>
  <si>
    <t xml:space="preserve">Kapitalne pomoći iz državnog proračuna proračunskim korisnicima proračuna JLP(R)S</t>
  </si>
  <si>
    <t xml:space="preserve">63622</t>
  </si>
  <si>
    <t xml:space="preserve">Kapitalne pomoći proračunskim korisnicima iz proračuna JLP(R)S koji im nije nadležan</t>
  </si>
  <si>
    <t xml:space="preserve">63623</t>
  </si>
  <si>
    <t xml:space="preserve">Pomoći iz državnog proračuna po protestiranim jamstvima</t>
  </si>
  <si>
    <t xml:space="preserve">Pomoći iz županijskih proračuna po protestiranim jamstvima</t>
  </si>
  <si>
    <t xml:space="preserve">Pomoći iz gradskih proračuna po protestiranim jamstvima</t>
  </si>
  <si>
    <t xml:space="preserve">Pomoći iz općinskih proračuna po protestiranim jamstvima</t>
  </si>
  <si>
    <t xml:space="preserve">Pomoći od HZMO-a, HZZ-a i HZZO-a po protestiranim jamstvima</t>
  </si>
  <si>
    <t xml:space="preserve">Pomoći od ostalih izvanproračunskih korisnika državnog proračuna po protestiranim jamstvima</t>
  </si>
  <si>
    <t xml:space="preserve">Pomoći od izvanproračunskih korisnika JLP(R)S po protestiranim jamstvima</t>
  </si>
  <si>
    <t xml:space="preserve">Povrat pomoći danih proračunskim korisnicima državnog proračuna po protestiranim jamstvima</t>
  </si>
  <si>
    <t xml:space="preserve">Povrat pomoći danih proračunskim korisnicima JLP(R)S po protestiranim jamstvima</t>
  </si>
  <si>
    <t xml:space="preserve">Povrat pomoći danih županijskim proračunima po protestiranim jamstvima</t>
  </si>
  <si>
    <t xml:space="preserve">Povrat pomoći danih gradskim proračunima po protestiranim jamstvima</t>
  </si>
  <si>
    <t xml:space="preserve">Povrat pomoći danih općinskim proračunima po protestiranim jamstvima</t>
  </si>
  <si>
    <t xml:space="preserve">Povrat pomoći danih HZMO-u, HZZ-u i HZZO-u po protestiranim jamstvima</t>
  </si>
  <si>
    <t xml:space="preserve">Povrat pomoći danih ostalim izvanproračunskim korisnicima državnog proračuna po protestiranim jamstvima</t>
  </si>
  <si>
    <t xml:space="preserve">Povrat pomoći danih izvanproračunskim korisnicima JLP(R)S po protestiranim jamstvima</t>
  </si>
  <si>
    <t xml:space="preserve">Tekuće pomoći iz državnog proračuna temeljem prijenosa EU sredstava</t>
  </si>
  <si>
    <t xml:space="preserve">63811</t>
  </si>
  <si>
    <t xml:space="preserve">Tekuće pomoći iz proračuna JLP(R)S temeljem prijenosa EU sredstava</t>
  </si>
  <si>
    <t xml:space="preserve">63812</t>
  </si>
  <si>
    <t xml:space="preserve">63813</t>
  </si>
  <si>
    <t xml:space="preserve">Tekuće pomoći od proračunskog korisnika drugog proračuna temeljem prijenosa EU sredstava</t>
  </si>
  <si>
    <t xml:space="preserve">63814</t>
  </si>
  <si>
    <t xml:space="preserve">Tekuće pomoći od izvanproračunskog korisnika temeljem prijenosa EU sredstava</t>
  </si>
  <si>
    <t xml:space="preserve">Kapitalne pomoći iz državnog proračuna temeljem prijenosa EU sredstava</t>
  </si>
  <si>
    <t xml:space="preserve">63821</t>
  </si>
  <si>
    <t xml:space="preserve">Kapitalne pomoći iz proračuna JLP(R)S temeljem prijenosa EU sredstava</t>
  </si>
  <si>
    <t xml:space="preserve">63822</t>
  </si>
  <si>
    <t xml:space="preserve">63823</t>
  </si>
  <si>
    <t xml:space="preserve">Kapitalne pomoći od proračunskog korisnika drugog proračuna temeljem prijenosa EU sredstava</t>
  </si>
  <si>
    <t xml:space="preserve">63824</t>
  </si>
  <si>
    <t xml:space="preserve">Kapitalne pomoći od izvanproračunskog korisnika temeljem prijenosa EU sredstava</t>
  </si>
  <si>
    <t xml:space="preserve">Premije na izdane vrijednosne papire</t>
  </si>
  <si>
    <t xml:space="preserve">64191</t>
  </si>
  <si>
    <t xml:space="preserve">64222</t>
  </si>
  <si>
    <t xml:space="preserve">Prihodi od zakupa poljoprivrednog zemljišta</t>
  </si>
  <si>
    <t xml:space="preserve">64236</t>
  </si>
  <si>
    <t xml:space="preserve">Spomenička renta</t>
  </si>
  <si>
    <t xml:space="preserve">64241</t>
  </si>
  <si>
    <t xml:space="preserve">Godišnja naknada za upotrebu javnih cesta što se plaća pri registraciji motornih i priključnih vozila</t>
  </si>
  <si>
    <t xml:space="preserve">64244</t>
  </si>
  <si>
    <t xml:space="preserve">Naknada za korištenje cestovnog zemljišta</t>
  </si>
  <si>
    <t xml:space="preserve">Prihodi od kamata na dane zajmove državnom proračunu</t>
  </si>
  <si>
    <t xml:space="preserve">64371</t>
  </si>
  <si>
    <t xml:space="preserve">Prihodi od kamata na dane zajmove županijskim proračunima</t>
  </si>
  <si>
    <t xml:space="preserve">64372</t>
  </si>
  <si>
    <t xml:space="preserve">Prihodi od kamata na dane zajmove gradskim proračunima</t>
  </si>
  <si>
    <t xml:space="preserve">64373</t>
  </si>
  <si>
    <t xml:space="preserve">Prihodi od kamata na dane zajmove općinskim proračunima</t>
  </si>
  <si>
    <t xml:space="preserve">64374</t>
  </si>
  <si>
    <t xml:space="preserve">Prihodi od kamata na dane zajmove HZMO-u, HZZ-u i HZZO-u</t>
  </si>
  <si>
    <t xml:space="preserve">64375</t>
  </si>
  <si>
    <t xml:space="preserve">Prihodi od kamata na dane zajmove ostalim izvanproračunskim korisnicima državnog proračuna</t>
  </si>
  <si>
    <t xml:space="preserve">64376</t>
  </si>
  <si>
    <t xml:space="preserve">Prihodi od kamata na dane zajmove izvanproračunskim korisnicima JLP(R)S</t>
  </si>
  <si>
    <t xml:space="preserve">64377</t>
  </si>
  <si>
    <t xml:space="preserve">65141</t>
  </si>
  <si>
    <t xml:space="preserve">Turistička pristojba</t>
  </si>
  <si>
    <t xml:space="preserve">65263</t>
  </si>
  <si>
    <t xml:space="preserve">Premija za osiguranje od požara</t>
  </si>
  <si>
    <t xml:space="preserve">Sufinanciranje cijene usluge, participacije i slično</t>
  </si>
  <si>
    <t xml:space="preserve">65264</t>
  </si>
  <si>
    <t xml:space="preserve">Dopunsko zdravstveno osiguranje</t>
  </si>
  <si>
    <t xml:space="preserve">65265</t>
  </si>
  <si>
    <t xml:space="preserve">65267</t>
  </si>
  <si>
    <t xml:space="preserve">Prihodi s naslova osiguranja, refundacije štete i totalne štete</t>
  </si>
  <si>
    <t xml:space="preserve">Povrat kapitalnih pomoći danih trgovačkim društvima u javnom sektoru po protestiranim jamstvima</t>
  </si>
  <si>
    <t xml:space="preserve">Povrat kapitalnih pomoći danih tuzemnim trgovačkim društvima izvan javnog sektora po protestiranim jamstvima</t>
  </si>
  <si>
    <t xml:space="preserve">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</si>
  <si>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</si>
  <si>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</si>
  <si>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 xml:space="preserve">Otpremnine</t>
  </si>
  <si>
    <t xml:space="preserve">31214</t>
  </si>
  <si>
    <t xml:space="preserve">Naknade za bolest, invalidnost i smrtni slučaj</t>
  </si>
  <si>
    <t xml:space="preserve">31215</t>
  </si>
  <si>
    <t xml:space="preserve">Naknade za prijevoz na posao i s posla</t>
  </si>
  <si>
    <t xml:space="preserve">32121</t>
  </si>
  <si>
    <t xml:space="preserve">32351</t>
  </si>
  <si>
    <t xml:space="preserve">Zakupnine za zemljišta</t>
  </si>
  <si>
    <t xml:space="preserve">32361</t>
  </si>
  <si>
    <t xml:space="preserve">Obvezni i preventivni zdravstveni pregledi zaposlenika</t>
  </si>
  <si>
    <t xml:space="preserve">32371</t>
  </si>
  <si>
    <t xml:space="preserve">Autorski honorari</t>
  </si>
  <si>
    <t xml:space="preserve">32372</t>
  </si>
  <si>
    <t xml:space="preserve">Ugovori o djelu</t>
  </si>
  <si>
    <t xml:space="preserve">32377</t>
  </si>
  <si>
    <t xml:space="preserve">Usluge agencija, studentskog servisa (prijepisi, prijevodi i drugo)</t>
  </si>
  <si>
    <t xml:space="preserve">32398</t>
  </si>
  <si>
    <t xml:space="preserve">Naknada za energetsku uslugu</t>
  </si>
  <si>
    <t xml:space="preserve">Naknade za rad članovima predstavničkih i izvršnih tijela i upravnih vijeća</t>
  </si>
  <si>
    <t xml:space="preserve">32911</t>
  </si>
  <si>
    <t xml:space="preserve">32923</t>
  </si>
  <si>
    <t xml:space="preserve">Premije osiguranja zaposlenih</t>
  </si>
  <si>
    <t xml:space="preserve">32942</t>
  </si>
  <si>
    <t xml:space="preserve">Međunarodne članarine</t>
  </si>
  <si>
    <t xml:space="preserve">32955</t>
  </si>
  <si>
    <t xml:space="preserve">Novčana naknada poslodavca zbog nezapošljavanja osoba s invaliditetom</t>
  </si>
  <si>
    <t xml:space="preserve">Kamate za izdane trezorske zapise u zemlji</t>
  </si>
  <si>
    <t xml:space="preserve">34111</t>
  </si>
  <si>
    <t xml:space="preserve">Kamate za izdane trezorske zapise u inozemstvu</t>
  </si>
  <si>
    <t xml:space="preserve">34112</t>
  </si>
  <si>
    <t xml:space="preserve">Kamate za izdane mjenice u domaćoj valuti</t>
  </si>
  <si>
    <t xml:space="preserve">34121</t>
  </si>
  <si>
    <t xml:space="preserve">Kamate za izdane mjenice u stranoj valuti</t>
  </si>
  <si>
    <t xml:space="preserve">34122</t>
  </si>
  <si>
    <t xml:space="preserve">Kamate za izdane obveznice u zemlji</t>
  </si>
  <si>
    <t xml:space="preserve">34131</t>
  </si>
  <si>
    <t xml:space="preserve">Kamate za izdane obveznice u inozemstvu</t>
  </si>
  <si>
    <t xml:space="preserve">34132</t>
  </si>
  <si>
    <t xml:space="preserve">Kamate za ostale vrijednosne papire u zemlji</t>
  </si>
  <si>
    <t xml:space="preserve">34191</t>
  </si>
  <si>
    <t xml:space="preserve">Kamate za ostale vrijednosne papire u inozemstvu</t>
  </si>
  <si>
    <t xml:space="preserve">34192</t>
  </si>
  <si>
    <t xml:space="preserve">Kamate za primljene zajmove od međunarodnih organizacija</t>
  </si>
  <si>
    <t xml:space="preserve">34213</t>
  </si>
  <si>
    <t xml:space="preserve">Kamate za primljene kredite i zajmove od institucija i tijela EU</t>
  </si>
  <si>
    <t xml:space="preserve">34214</t>
  </si>
  <si>
    <t xml:space="preserve">Kamate za primljene zajmove od inozemnih vlada u EU</t>
  </si>
  <si>
    <t xml:space="preserve">34215</t>
  </si>
  <si>
    <t xml:space="preserve">Kamate za primljene zajmove od inozemnih vlada izvan EU</t>
  </si>
  <si>
    <t xml:space="preserve">34216</t>
  </si>
  <si>
    <t xml:space="preserve">Kamate za primljene kredite od kreditnih institucija u javnom sektoru</t>
  </si>
  <si>
    <t xml:space="preserve">34222</t>
  </si>
  <si>
    <t xml:space="preserve">Kamate za primljene zajmove od osiguravajućih društava u javnom sektoru</t>
  </si>
  <si>
    <t xml:space="preserve">34223</t>
  </si>
  <si>
    <t xml:space="preserve">Kamate za primljene zajmove od ostalih financijskih institucija u javnom sektoru</t>
  </si>
  <si>
    <t xml:space="preserve">34224</t>
  </si>
  <si>
    <t xml:space="preserve">Kamate za primljene kredite od tuzemnih kreditnih institucija izvan javnog sektora</t>
  </si>
  <si>
    <t xml:space="preserve">34233</t>
  </si>
  <si>
    <t xml:space="preserve">Kamate za primljene zajmove od tuzemnih osiguravajućih društava izvan javnog sektora</t>
  </si>
  <si>
    <t xml:space="preserve">34234</t>
  </si>
  <si>
    <t xml:space="preserve">Kamate za primljene zajmove od ostalih tuzemnih financijskih institucija izvan javnog sektora</t>
  </si>
  <si>
    <t xml:space="preserve">34235</t>
  </si>
  <si>
    <t xml:space="preserve">Kamate za primljene kredite od inozemnih kreditnih institucija</t>
  </si>
  <si>
    <t xml:space="preserve">34236</t>
  </si>
  <si>
    <t xml:space="preserve">Kamate za primljene zajmove od inozemnih osiguravajućih društava</t>
  </si>
  <si>
    <t xml:space="preserve">34237</t>
  </si>
  <si>
    <t xml:space="preserve">Kamate za primljene zajmove od ostalih inozemnih financijskih institucija</t>
  </si>
  <si>
    <t xml:space="preserve">34238</t>
  </si>
  <si>
    <t xml:space="preserve">Kamate za primljene zajmove od tuzemnih trgovačkih društava izvan javnog sektora</t>
  </si>
  <si>
    <t xml:space="preserve">34273</t>
  </si>
  <si>
    <t xml:space="preserve">Kamate za primljene zajmove od tuzemnih obrtnika</t>
  </si>
  <si>
    <t xml:space="preserve">34274</t>
  </si>
  <si>
    <t xml:space="preserve">Kamate za primljene zajmove od inozemnih trgovačkih društava</t>
  </si>
  <si>
    <t xml:space="preserve">34275</t>
  </si>
  <si>
    <t xml:space="preserve">Kamate za primljene zajmove od državnog proračuna</t>
  </si>
  <si>
    <t xml:space="preserve">34281</t>
  </si>
  <si>
    <t xml:space="preserve">Kamate za primljene zajmove od županijskih proračuna</t>
  </si>
  <si>
    <t xml:space="preserve">34282</t>
  </si>
  <si>
    <t xml:space="preserve">Kamate za primljene zajmove od gradskih proračuna</t>
  </si>
  <si>
    <t xml:space="preserve">34283</t>
  </si>
  <si>
    <t xml:space="preserve">Kamate za primljene zajmove od općinskih proračuna</t>
  </si>
  <si>
    <t xml:space="preserve">34284</t>
  </si>
  <si>
    <t xml:space="preserve">Kamate za primljene zajmove od HZMO-a, HZZ-a, HZZO-a</t>
  </si>
  <si>
    <t xml:space="preserve">34285</t>
  </si>
  <si>
    <t xml:space="preserve">Kamate za primljene zajmove od ostalih izvanproračunskih korisnika državnog proračuna</t>
  </si>
  <si>
    <t xml:space="preserve">34286</t>
  </si>
  <si>
    <t xml:space="preserve">Kamate za primljene zajmove od izvanproračunskih korisnika JLP(R)S </t>
  </si>
  <si>
    <t xml:space="preserve">34287</t>
  </si>
  <si>
    <t xml:space="preserve">Diskont na izdane vrijednosne papire</t>
  </si>
  <si>
    <t xml:space="preserve">34341</t>
  </si>
  <si>
    <t xml:space="preserve">Subvencije poljoprivrednicima</t>
  </si>
  <si>
    <t xml:space="preserve">35231</t>
  </si>
  <si>
    <t xml:space="preserve">Subvencije obrtnicima</t>
  </si>
  <si>
    <t xml:space="preserve">35232</t>
  </si>
  <si>
    <t xml:space="preserve">Tekuće pomoći državnom proračunu</t>
  </si>
  <si>
    <t xml:space="preserve">36313</t>
  </si>
  <si>
    <t xml:space="preserve">Tekuće pomoći županijskim proračunima</t>
  </si>
  <si>
    <t xml:space="preserve">36314</t>
  </si>
  <si>
    <t xml:space="preserve">Tekuće pomoći gradskim proračunima</t>
  </si>
  <si>
    <t xml:space="preserve">36315</t>
  </si>
  <si>
    <t xml:space="preserve">Tekuće pomoći općinskim proračunima</t>
  </si>
  <si>
    <t xml:space="preserve">36316</t>
  </si>
  <si>
    <t xml:space="preserve">Tekuće pomoći HZMO-u, HZZ-u i HZZO-u</t>
  </si>
  <si>
    <t xml:space="preserve">36317</t>
  </si>
  <si>
    <t xml:space="preserve">Tekuće pomoći ostalim izvanproračunskim korisnicima državnog proračuna</t>
  </si>
  <si>
    <t xml:space="preserve">36318</t>
  </si>
  <si>
    <t xml:space="preserve">Tekuće pomoći izvanproračunskim korisnicima JLP(R)S</t>
  </si>
  <si>
    <t xml:space="preserve">36319</t>
  </si>
  <si>
    <t xml:space="preserve">Kapitalne pomoći državnom proračunu</t>
  </si>
  <si>
    <t xml:space="preserve">36323</t>
  </si>
  <si>
    <t xml:space="preserve">Kapitalne pomoći županijskim proračunima</t>
  </si>
  <si>
    <t xml:space="preserve">36324</t>
  </si>
  <si>
    <t xml:space="preserve">Kapitalne pomoći gradskim proračunima</t>
  </si>
  <si>
    <t xml:space="preserve">36325</t>
  </si>
  <si>
    <t xml:space="preserve">Kapitalne pomoći općinskim proračunima</t>
  </si>
  <si>
    <t xml:space="preserve">36326</t>
  </si>
  <si>
    <t xml:space="preserve">Kapitalne pomoći HZMO-u, HZZ-u i HZZO-u</t>
  </si>
  <si>
    <t xml:space="preserve">36327</t>
  </si>
  <si>
    <t xml:space="preserve">Kapitalne pomoći ostalim izvanproračunskim korisnicima državnog proračuna</t>
  </si>
  <si>
    <t xml:space="preserve">36328</t>
  </si>
  <si>
    <t xml:space="preserve">Kapitalne pomoći izvanproračunskim korisnicima JLP(R)S</t>
  </si>
  <si>
    <t xml:space="preserve">36329</t>
  </si>
  <si>
    <t xml:space="preserve">36351</t>
  </si>
  <si>
    <t xml:space="preserve">Pomoći županijskim proračunima po protestiranim jamstvima</t>
  </si>
  <si>
    <t xml:space="preserve">36352</t>
  </si>
  <si>
    <t xml:space="preserve">Pomoći gradskim proračunima po protestiranim jamstvima</t>
  </si>
  <si>
    <t xml:space="preserve">36353</t>
  </si>
  <si>
    <t xml:space="preserve">Pomoći općinskim proračunima po protestiranim jamstvima</t>
  </si>
  <si>
    <t xml:space="preserve">36354</t>
  </si>
  <si>
    <t xml:space="preserve">Pomoći HZMO-u, HZZ-u i HZZO-u po protestiranim jamstvima</t>
  </si>
  <si>
    <t xml:space="preserve">36355</t>
  </si>
  <si>
    <t xml:space="preserve">Pomoći ostalim izvanproračunskim korisnicima državnog proračuna po protestiranim jamstvima</t>
  </si>
  <si>
    <t xml:space="preserve">36356</t>
  </si>
  <si>
    <t xml:space="preserve">Pomoći izvanproračunskim korisnicima JLP(R)S po protestiranim jamstvima</t>
  </si>
  <si>
    <t xml:space="preserve">36361</t>
  </si>
  <si>
    <t xml:space="preserve">Povrat pomoći primljenih iz državnog proračuna po protestiranim jamstvima</t>
  </si>
  <si>
    <t xml:space="preserve">36362</t>
  </si>
  <si>
    <t xml:space="preserve">Povrat pomoći primljenih iz županijskih proračuna po protestiranim jamstvima</t>
  </si>
  <si>
    <t xml:space="preserve">36363</t>
  </si>
  <si>
    <t xml:space="preserve">Povrat pomoći primljenih iz gradskih proračuna po protestiranim jamstvima</t>
  </si>
  <si>
    <t xml:space="preserve">36364</t>
  </si>
  <si>
    <t xml:space="preserve">Povrat pomoći primljenih iz općinskih proračuna po protestiranim jamstvima</t>
  </si>
  <si>
    <t xml:space="preserve">36365</t>
  </si>
  <si>
    <t xml:space="preserve">Povrat pomoći primljenih od HZMO-a, HZZ-a i HZZO-a po protestiranim jamstvima</t>
  </si>
  <si>
    <t xml:space="preserve">36366</t>
  </si>
  <si>
    <t xml:space="preserve">Povrat pomoći primljenih od ostalih izvanproračunskih korisnika državnog proračuna po protestiranim jamstvima</t>
  </si>
  <si>
    <t xml:space="preserve">36367</t>
  </si>
  <si>
    <t xml:space="preserve">Povrat pomoći primljenih od izvanproračunskih korisnika JLP(R)S po protestiranim jamstvima</t>
  </si>
  <si>
    <t xml:space="preserve">Tekuće pomoći izravnanja za decentralizirane funkcije županijskim proračunima</t>
  </si>
  <si>
    <t xml:space="preserve">36512</t>
  </si>
  <si>
    <t xml:space="preserve">Tekuće pomoći izravnanja za decentralizirane funkcije gradskim proračunima</t>
  </si>
  <si>
    <t xml:space="preserve">36513</t>
  </si>
  <si>
    <t xml:space="preserve">Tekuće pomoći izravnanja za decentralizirane funkcije općinskim proračunima</t>
  </si>
  <si>
    <t xml:space="preserve">36521</t>
  </si>
  <si>
    <t xml:space="preserve">Kapitalne pomoći izravnanja za decentralizirane funkcije županijskim proračunima</t>
  </si>
  <si>
    <t xml:space="preserve">36522</t>
  </si>
  <si>
    <t xml:space="preserve">Kapitalne pomoći izravnanja za decentralizirane funkcije gradskim proračunima</t>
  </si>
  <si>
    <t xml:space="preserve">36523</t>
  </si>
  <si>
    <t xml:space="preserve">Kapitalne pomoći izravnanja za decentralizirane funkcije općinskim proračunima</t>
  </si>
  <si>
    <t xml:space="preserve">36531</t>
  </si>
  <si>
    <t xml:space="preserve">Pomoći fiskalnog izravnanja županijskim proračunima</t>
  </si>
  <si>
    <t xml:space="preserve">36532</t>
  </si>
  <si>
    <t xml:space="preserve">Pomoći fiskalnog izravnanja gradskim proračunima</t>
  </si>
  <si>
    <t xml:space="preserve">36533</t>
  </si>
  <si>
    <t xml:space="preserve">Pomoći fiskalnog izravnanja općinskim proračunima</t>
  </si>
  <si>
    <t xml:space="preserve">36631</t>
  </si>
  <si>
    <t xml:space="preserve">Pomoći proračunskim korisnicima državnog proračuna po protestiranim jamstvima</t>
  </si>
  <si>
    <t xml:space="preserve">36632</t>
  </si>
  <si>
    <t xml:space="preserve">Pomoći proračunskim korisnicima JLP(R)S po protestiranim jamstvima</t>
  </si>
  <si>
    <t xml:space="preserve">36811</t>
  </si>
  <si>
    <t xml:space="preserve">Tekuće pomoći proračunskim korisnicima državnog proračuna temeljem prijenosa EU sredstava</t>
  </si>
  <si>
    <t xml:space="preserve">36812</t>
  </si>
  <si>
    <t xml:space="preserve">Tekuće pomoći proračunskim korisnicima županijskih proračuna temeljem prijenosa EU sredstava</t>
  </si>
  <si>
    <t xml:space="preserve">36813</t>
  </si>
  <si>
    <t xml:space="preserve">Tekuće pomoći proračunskim korisnicima gradskih proračuna temeljem prijenosa EU sredstava</t>
  </si>
  <si>
    <t xml:space="preserve">36814</t>
  </si>
  <si>
    <t xml:space="preserve">Tekuće pomoći proračunskim korisnicima općinskih proračuna temeljem prijenosa EU sredstava</t>
  </si>
  <si>
    <t xml:space="preserve">36815</t>
  </si>
  <si>
    <t xml:space="preserve">Tekuće pomoći županijskim proračunima temeljem prijenosa EU sredstava</t>
  </si>
  <si>
    <t xml:space="preserve">36816</t>
  </si>
  <si>
    <t xml:space="preserve">Tekuće pomoći gradskim proračunima temeljem prijenosa EU sredstava</t>
  </si>
  <si>
    <t xml:space="preserve">36817</t>
  </si>
  <si>
    <t xml:space="preserve">Tekuće pomoći općinskim proračunima temeljem prijenosa EU sredstava</t>
  </si>
  <si>
    <t xml:space="preserve">36818</t>
  </si>
  <si>
    <t xml:space="preserve">Tekuće pomoći izvanproračunskim korisnicima državnog proračuna temeljem prijenosa EU sredstava</t>
  </si>
  <si>
    <t xml:space="preserve">36819</t>
  </si>
  <si>
    <t xml:space="preserve">Tekuće pomoći izvanproračunskim korisnicima JLP(R)S temeljem prijenosa EU sredstava</t>
  </si>
  <si>
    <t xml:space="preserve">36821</t>
  </si>
  <si>
    <t xml:space="preserve">Kapitalne pomoći proračunskim korisnicima državnog proračuna temeljem prijenosa EU sredstava</t>
  </si>
  <si>
    <t xml:space="preserve">36822</t>
  </si>
  <si>
    <t xml:space="preserve">Kapitalne pomoći proračunskim korisnicima županijskih proračuna temeljem prijenosa EU sredstava</t>
  </si>
  <si>
    <t xml:space="preserve">36823</t>
  </si>
  <si>
    <t xml:space="preserve">Kapitalne pomoći proračunskim korisnicima gradskih proračuna temeljem prijenosa EU sredstava</t>
  </si>
  <si>
    <t xml:space="preserve">36824</t>
  </si>
  <si>
    <t xml:space="preserve">Kapitalne pomoći proračunskim korisnicima općinskih proračuna temeljem prijenosa EU sredstava</t>
  </si>
  <si>
    <t xml:space="preserve">36825</t>
  </si>
  <si>
    <t xml:space="preserve">Kapitalne pomoći županijskim proračunima temeljem prijenosa EU sredstava</t>
  </si>
  <si>
    <t xml:space="preserve">36826</t>
  </si>
  <si>
    <t xml:space="preserve">Kapitalne pomoći gradskim proračunima temeljem prijenosa EU sredstava</t>
  </si>
  <si>
    <t xml:space="preserve">36827</t>
  </si>
  <si>
    <t xml:space="preserve">Kapitalne pomoći općinskim proračunima temeljem prijenosa EU sredstava</t>
  </si>
  <si>
    <t xml:space="preserve">36828</t>
  </si>
  <si>
    <t xml:space="preserve">Kapitalne pomoći izvanproračunskim korisnicima državnog proračuna temeljem prijenosa EU sredstava</t>
  </si>
  <si>
    <t xml:space="preserve">36829</t>
  </si>
  <si>
    <t xml:space="preserve">Kapitalne pomoći izvanproračunskim korisnicima JLP(R)S temeljem prijenosa EU sredstava</t>
  </si>
  <si>
    <t xml:space="preserve">37131</t>
  </si>
  <si>
    <t xml:space="preserve">Naknade za bolest i invaliditet</t>
  </si>
  <si>
    <t xml:space="preserve">37132</t>
  </si>
  <si>
    <t xml:space="preserve">Naknade za zdravstvenu zaštitu u inozemstvu</t>
  </si>
  <si>
    <t xml:space="preserve">37139</t>
  </si>
  <si>
    <t xml:space="preserve">Ostale naknade na temelju osiguranja u novcu</t>
  </si>
  <si>
    <t xml:space="preserve">37141</t>
  </si>
  <si>
    <t xml:space="preserve">Medicinske (zdravstvene) usluge </t>
  </si>
  <si>
    <t xml:space="preserve">37143</t>
  </si>
  <si>
    <t xml:space="preserve">Farmaceutski proizvodi</t>
  </si>
  <si>
    <t xml:space="preserve">37144</t>
  </si>
  <si>
    <t xml:space="preserve">Pomoć i njega u kući</t>
  </si>
  <si>
    <t xml:space="preserve">37149</t>
  </si>
  <si>
    <t xml:space="preserve">Ostale naknade na temelju osiguranja u naravi</t>
  </si>
  <si>
    <t xml:space="preserve">37211</t>
  </si>
  <si>
    <t xml:space="preserve">Naknade za dječji doplatak</t>
  </si>
  <si>
    <t xml:space="preserve">37212</t>
  </si>
  <si>
    <t xml:space="preserve">Pomoć obiteljima i kućanstvima</t>
  </si>
  <si>
    <t xml:space="preserve">37213</t>
  </si>
  <si>
    <t xml:space="preserve">Pomoć osobama s invaliditetom</t>
  </si>
  <si>
    <t xml:space="preserve">37214</t>
  </si>
  <si>
    <t xml:space="preserve">Naknade za mirovine i dodatke - posebni propis</t>
  </si>
  <si>
    <t xml:space="preserve">Stipendije i školarine</t>
  </si>
  <si>
    <t xml:space="preserve">37215</t>
  </si>
  <si>
    <t xml:space="preserve">Naknade za pomoć bivšim političkim zatvorenicima i neosnovano pritvorenim osobama</t>
  </si>
  <si>
    <t xml:space="preserve">37216</t>
  </si>
  <si>
    <t xml:space="preserve">Porodiljne naknade i oprema za novorođenčad</t>
  </si>
  <si>
    <t xml:space="preserve">37217</t>
  </si>
  <si>
    <t xml:space="preserve">Pomoć nezaposlenim osobama</t>
  </si>
  <si>
    <t xml:space="preserve">37218</t>
  </si>
  <si>
    <t xml:space="preserve">Ostale naknade iz proračuna u novcu</t>
  </si>
  <si>
    <t xml:space="preserve">37219</t>
  </si>
  <si>
    <t xml:space="preserve">Sufinanciranje cijene prijevoza</t>
  </si>
  <si>
    <t xml:space="preserve">37221</t>
  </si>
  <si>
    <t xml:space="preserve">37222</t>
  </si>
  <si>
    <t xml:space="preserve">37223</t>
  </si>
  <si>
    <t xml:space="preserve">Stanovanje</t>
  </si>
  <si>
    <t xml:space="preserve">37224</t>
  </si>
  <si>
    <t xml:space="preserve">Prehrana</t>
  </si>
  <si>
    <t xml:space="preserve">37229</t>
  </si>
  <si>
    <t xml:space="preserve">Ostale naknade iz proračuna u naravi</t>
  </si>
  <si>
    <t xml:space="preserve">Tekuće donacije građanima i kućanstvima</t>
  </si>
  <si>
    <t xml:space="preserve">38117</t>
  </si>
  <si>
    <t xml:space="preserve">Kapitalne pomoći trgovačkim društvima u javnom sektoru</t>
  </si>
  <si>
    <t xml:space="preserve">38612</t>
  </si>
  <si>
    <t xml:space="preserve">Kapitalne pomoći kreditnim institucijama u javnom sektoru</t>
  </si>
  <si>
    <t xml:space="preserve">38613</t>
  </si>
  <si>
    <t xml:space="preserve">Kapitalne pomoći osiguravajućim društvima u javnom sektoru</t>
  </si>
  <si>
    <t xml:space="preserve">38614</t>
  </si>
  <si>
    <t xml:space="preserve">Kapitalne pomoći ostalim financijskim institucijama u javnom sektoru</t>
  </si>
  <si>
    <t xml:space="preserve">38615</t>
  </si>
  <si>
    <t xml:space="preserve">Kapitalne pomoći trgovačkim društvima izvan javnog sektora</t>
  </si>
  <si>
    <t xml:space="preserve">38622</t>
  </si>
  <si>
    <t xml:space="preserve">Kapitalne pomoći kreditnim institucijama izvan javnog sektora</t>
  </si>
  <si>
    <t xml:space="preserve">38623</t>
  </si>
  <si>
    <t xml:space="preserve">Kapitalne pomoći osiguravajućim društvima izvan javnog sektora</t>
  </si>
  <si>
    <t xml:space="preserve">38624</t>
  </si>
  <si>
    <t xml:space="preserve">Kapitalne pomoći ostalim financijskim institucijama izvan javnog sektora</t>
  </si>
  <si>
    <t xml:space="preserve">38625</t>
  </si>
  <si>
    <t xml:space="preserve">38626</t>
  </si>
  <si>
    <t xml:space="preserve">Kapitalne pomoći zadrugama</t>
  </si>
  <si>
    <t xml:space="preserve">Kapitalne pomoći poljoprivrednicima</t>
  </si>
  <si>
    <t xml:space="preserve">38631</t>
  </si>
  <si>
    <t xml:space="preserve">Kapitalne pomoći obrtnicima</t>
  </si>
  <si>
    <t xml:space="preserve">38632</t>
  </si>
  <si>
    <t xml:space="preserve">Kapitalne pomoći subjektima u javnom sektoru iz EU sredstava </t>
  </si>
  <si>
    <t xml:space="preserve">38641</t>
  </si>
  <si>
    <t xml:space="preserve">38642</t>
  </si>
  <si>
    <t xml:space="preserve">Kapitalne pomoći subjektima izvan javnog sektora iz EU sredstava </t>
  </si>
  <si>
    <t xml:space="preserve">38651</t>
  </si>
  <si>
    <t xml:space="preserve">Kapitalne pomoći trgovačkim društvima u javnom sektoru po protestiranim jamstvima</t>
  </si>
  <si>
    <t xml:space="preserve">38652</t>
  </si>
  <si>
    <t xml:space="preserve">Kapitalne pomoći tuzemnim trgovačkim društvima izvan javnog sektora po protestiranim jamstvima</t>
  </si>
  <si>
    <t xml:space="preserve">38653</t>
  </si>
  <si>
    <t xml:space="preserve">Kapitalne pomoći tuzemnim obrtnicima po protestiranim jamstvima</t>
  </si>
  <si>
    <t xml:space="preserve">Povrat zajmova danih neprofitnim organizacijama, građanima i kućanstvima u tuzemstvu – dugoročni</t>
  </si>
  <si>
    <t xml:space="preserve">81212</t>
  </si>
  <si>
    <t xml:space="preserve">Povrat zajmova danih kreditnim institucijama u javnom sektoru – dugoročni</t>
  </si>
  <si>
    <t xml:space="preserve">81322</t>
  </si>
  <si>
    <t xml:space="preserve">Povrat zajmova danih osiguravajućim društvima u javnom sektoru – dugoročni</t>
  </si>
  <si>
    <t xml:space="preserve">81332</t>
  </si>
  <si>
    <t xml:space="preserve">Povrat zajmova danih ostalim financijskim institucijama u javnom sektoru – dugoročni</t>
  </si>
  <si>
    <t xml:space="preserve">81342</t>
  </si>
  <si>
    <t xml:space="preserve">Povrat zajmova danih trgovačkim društvima u javnom sektoru – kratkoročni</t>
  </si>
  <si>
    <t xml:space="preserve">81411</t>
  </si>
  <si>
    <t xml:space="preserve">Povrat zajmova danih trgovačkim društvima u javnom sektoru – dugoročni</t>
  </si>
  <si>
    <t xml:space="preserve">81412</t>
  </si>
  <si>
    <t xml:space="preserve">Povrat zajmova danih tuzemnim kreditnim institucijama izvan javnog sektora – dugoročni</t>
  </si>
  <si>
    <t xml:space="preserve">81532</t>
  </si>
  <si>
    <t xml:space="preserve">Povrat zajmova danih tuzemnim osiguravajućim društvima izvan javnog sektora – dugoročni</t>
  </si>
  <si>
    <t xml:space="preserve">81542</t>
  </si>
  <si>
    <t xml:space="preserve">Povrat zajmova danih ostalim tuzemnim financijskim institucijama izvan javnog sektora - dugoročni</t>
  </si>
  <si>
    <t xml:space="preserve">81552</t>
  </si>
  <si>
    <t xml:space="preserve">Povrat zajmova danih tuzemnim trgovačkim društvima izvan javnog sektora - kratkoročni</t>
  </si>
  <si>
    <t xml:space="preserve">81631</t>
  </si>
  <si>
    <t xml:space="preserve">Povrat zajmova danih tuzemnim trgovačkim društvima izvan javnog sektora - dugoročni</t>
  </si>
  <si>
    <t xml:space="preserve">81632</t>
  </si>
  <si>
    <t xml:space="preserve">Povrat zajmova danih tuzemnim obrtnicima - kratkoročni</t>
  </si>
  <si>
    <t xml:space="preserve">81641</t>
  </si>
  <si>
    <t xml:space="preserve">Povrat zajmova danih tuzemnim obrtnicima - dugoročni</t>
  </si>
  <si>
    <t xml:space="preserve">81642</t>
  </si>
  <si>
    <t xml:space="preserve">Povrat zajmova danih državnom proračunu - kratkoročni</t>
  </si>
  <si>
    <t xml:space="preserve">81711</t>
  </si>
  <si>
    <t xml:space="preserve">Povrat zajmova danih državnom proračunu - dugoročni</t>
  </si>
  <si>
    <t xml:space="preserve">81712</t>
  </si>
  <si>
    <t xml:space="preserve">Povrat zajmova danih županijskim proračunima - kratkoročni</t>
  </si>
  <si>
    <t xml:space="preserve">81721</t>
  </si>
  <si>
    <t xml:space="preserve">Povrat zajmova danih županijskim proračunima - dugoročni</t>
  </si>
  <si>
    <t xml:space="preserve">81722</t>
  </si>
  <si>
    <t xml:space="preserve">Povrat zajmova danih gradskim proračunima - kratkoročni</t>
  </si>
  <si>
    <t xml:space="preserve">81731</t>
  </si>
  <si>
    <t xml:space="preserve">Povrat zajmova danih gradskim proračunima - dugoročni</t>
  </si>
  <si>
    <t xml:space="preserve">81732</t>
  </si>
  <si>
    <t xml:space="preserve">Povrat zajmova danih općinskim proračunima - kratkoročni</t>
  </si>
  <si>
    <t xml:space="preserve">81741</t>
  </si>
  <si>
    <t xml:space="preserve">Povrat zajmova danih općinskim proračunima - dugoročni</t>
  </si>
  <si>
    <t xml:space="preserve">81742</t>
  </si>
  <si>
    <t xml:space="preserve">Povrat zajmova danih HZMO-u, HZZ-u i HZZO-u - kratkoročni</t>
  </si>
  <si>
    <t xml:space="preserve">81751</t>
  </si>
  <si>
    <t xml:space="preserve">Povrat zajmova danih HZMO-u, HZZ-u i HZZO-u - dugoročni</t>
  </si>
  <si>
    <t xml:space="preserve">81752</t>
  </si>
  <si>
    <t xml:space="preserve">Povrat zajmova danih ostalim izvanproračunskim korisnicima državnog proračuna - kratkoročni</t>
  </si>
  <si>
    <t xml:space="preserve">81761</t>
  </si>
  <si>
    <t xml:space="preserve">Povrat zajmova danih ostalim izvanproračunskim korisnicima državnog proračuna - dugoročni</t>
  </si>
  <si>
    <t xml:space="preserve">81762</t>
  </si>
  <si>
    <t xml:space="preserve">Povrat zajmova danih izvanproračunskim korisnicima JLP(R)S - kratkoročni</t>
  </si>
  <si>
    <t xml:space="preserve">81771</t>
  </si>
  <si>
    <t xml:space="preserve">Povrat zajmova danih izvanproračunskim korisnicima JLP(R)S - dugoročni</t>
  </si>
  <si>
    <t xml:space="preserve">81772</t>
  </si>
  <si>
    <t xml:space="preserve">Ostali vrijednosni papiri - tuzemni - dugoročni</t>
  </si>
  <si>
    <t xml:space="preserve">82412</t>
  </si>
  <si>
    <t xml:space="preserve">Primljeni zajmovi od međunarodnih organizacija - dugoročni</t>
  </si>
  <si>
    <t xml:space="preserve">84132</t>
  </si>
  <si>
    <t xml:space="preserve">Primljeni krediti i zajmovi od institucija i tijela EU - dugoročni</t>
  </si>
  <si>
    <t xml:space="preserve">84142</t>
  </si>
  <si>
    <t xml:space="preserve">Primljeni zajmovi od inozemnih vlada u EU - dugoročni</t>
  </si>
  <si>
    <t xml:space="preserve">84152</t>
  </si>
  <si>
    <t xml:space="preserve">Primljeni zajmovi od inozemnih vlada izvan EU - dugoročni</t>
  </si>
  <si>
    <t xml:space="preserve">84162</t>
  </si>
  <si>
    <t xml:space="preserve">Primljeni krediti od kreditnih institucija u javnom sektoru - kratkoročni</t>
  </si>
  <si>
    <t xml:space="preserve">84221</t>
  </si>
  <si>
    <t xml:space="preserve">Primljeni krediti od kreditnih institucija u javnom sektoru - dugoročni</t>
  </si>
  <si>
    <t xml:space="preserve">84222</t>
  </si>
  <si>
    <t xml:space="preserve">84223</t>
  </si>
  <si>
    <t xml:space="preserve">Primljeni financijski najam od kreditnih institucija u javnom sektoru</t>
  </si>
  <si>
    <t xml:space="preserve">Primljeni zajmovi od osiguravajućih društava u javnom sektoru - dugoročni</t>
  </si>
  <si>
    <t xml:space="preserve">84232</t>
  </si>
  <si>
    <t xml:space="preserve">Primljeni zajmovi od ostalih financijskih institucija u javnom sektoru - dugoročni</t>
  </si>
  <si>
    <t xml:space="preserve">84242</t>
  </si>
  <si>
    <t xml:space="preserve">84243</t>
  </si>
  <si>
    <t xml:space="preserve">Primljeni financijski najam od ostalih financijskih institucija u javnom sektoru</t>
  </si>
  <si>
    <t xml:space="preserve">Primljeni zajmovi od trgovačkih društava u javnom sektoru - dugoročni</t>
  </si>
  <si>
    <t xml:space="preserve">84312</t>
  </si>
  <si>
    <t xml:space="preserve">Primljeni krediti od tuzemnih kreditnih institucija izvan javnog sektora - kratkoročni</t>
  </si>
  <si>
    <t xml:space="preserve">84431</t>
  </si>
  <si>
    <t xml:space="preserve">Primljeni krediti od tuzemnih kreditnih institucija izvan javnog sektora - dugoročni</t>
  </si>
  <si>
    <t xml:space="preserve">84432</t>
  </si>
  <si>
    <t xml:space="preserve">84433</t>
  </si>
  <si>
    <t xml:space="preserve">Primljeni financijski najam od tuzemnih kreditnih institucija izvan javnog sektora</t>
  </si>
  <si>
    <t xml:space="preserve">Primljeni zajmovi od tuzemnih osiguravajućih društava izvan javnog sektora - dugoročni</t>
  </si>
  <si>
    <t xml:space="preserve">84442</t>
  </si>
  <si>
    <t xml:space="preserve">Primljeni zajmovi od ostalih tuzemnih financijskih institucija izvan javnog sektora - dugoročni</t>
  </si>
  <si>
    <t xml:space="preserve">84452</t>
  </si>
  <si>
    <t xml:space="preserve">84453</t>
  </si>
  <si>
    <t xml:space="preserve">Primljeni financijski najam od ostalih tuzemnih financijskih institucija izvan javnog sektora</t>
  </si>
  <si>
    <t xml:space="preserve">Primljeni krediti od inozemnih kreditnih institucija - kratkoročni</t>
  </si>
  <si>
    <t xml:space="preserve">84461</t>
  </si>
  <si>
    <t xml:space="preserve">Primljeni krediti od inozemnih kreditnih institucija - dugoročni</t>
  </si>
  <si>
    <t xml:space="preserve">84462</t>
  </si>
  <si>
    <t xml:space="preserve">84463</t>
  </si>
  <si>
    <t xml:space="preserve">Primljeni financijski najam od inozemnih kreditnih institucija</t>
  </si>
  <si>
    <t xml:space="preserve">Primljeni zajmovi od inozemnih osiguravajućih društava - dugoročni</t>
  </si>
  <si>
    <t xml:space="preserve">84472</t>
  </si>
  <si>
    <t xml:space="preserve">Primljeni zajmovi od ostalih inozemnih financijskih institucija - dugoročni</t>
  </si>
  <si>
    <t xml:space="preserve">84482</t>
  </si>
  <si>
    <t xml:space="preserve">84483</t>
  </si>
  <si>
    <t xml:space="preserve">Primljeni financijski najam od ostalih inozemnih financijskih institucija</t>
  </si>
  <si>
    <t xml:space="preserve">Primljeni zajmovi od tuzemnih trgovačkih društava izvan javnog sektora - dugoročni</t>
  </si>
  <si>
    <t xml:space="preserve">84532</t>
  </si>
  <si>
    <t xml:space="preserve">Primljeni zajmovi od tuzemnih obrtnika - dugoročni</t>
  </si>
  <si>
    <t xml:space="preserve">84542</t>
  </si>
  <si>
    <t xml:space="preserve">Primljeni zajmovi od inozemnih trgovačkih društava - dugoročni</t>
  </si>
  <si>
    <t xml:space="preserve">84552</t>
  </si>
  <si>
    <t xml:space="preserve">Primljeni zajmovi od državnog proračuna - kratkoročni</t>
  </si>
  <si>
    <t xml:space="preserve">84711</t>
  </si>
  <si>
    <t xml:space="preserve">Primljeni zajmovi od državnog proračuna - dugoročni</t>
  </si>
  <si>
    <t xml:space="preserve">84712</t>
  </si>
  <si>
    <t xml:space="preserve">Primljeni zajmovi od županijskih proračuna - kratkoročni</t>
  </si>
  <si>
    <t xml:space="preserve">84721</t>
  </si>
  <si>
    <t xml:space="preserve">Primljeni zajmovi od županijskih proračuna - dugoročni</t>
  </si>
  <si>
    <t xml:space="preserve">84722</t>
  </si>
  <si>
    <t xml:space="preserve">Primljeni zajmovi od gradskih proračuna - kratkoročni</t>
  </si>
  <si>
    <t xml:space="preserve">84731</t>
  </si>
  <si>
    <t xml:space="preserve">Primljeni zajmovi od gradskih proračuna - dugoročni</t>
  </si>
  <si>
    <t xml:space="preserve">84732</t>
  </si>
  <si>
    <t xml:space="preserve">Primljeni zajmovi od općinskih proračuna - kratkoročni</t>
  </si>
  <si>
    <t xml:space="preserve">84741</t>
  </si>
  <si>
    <t xml:space="preserve">Primljeni zajmovi od općinskih proračuna - dugoročni</t>
  </si>
  <si>
    <t xml:space="preserve">84742</t>
  </si>
  <si>
    <t xml:space="preserve">Primljeni zajmovi od HZMO-a, HZZ-a i HZZO-a - kratkoročni</t>
  </si>
  <si>
    <t xml:space="preserve">84751</t>
  </si>
  <si>
    <t xml:space="preserve">Primljeni zajmovi od HZMO-a, HZZ-a i HZZO-a - dugoročni</t>
  </si>
  <si>
    <t xml:space="preserve">84752</t>
  </si>
  <si>
    <t xml:space="preserve">Primljeni zajmovi od ostalih izvanproračunskih korisnika državnog proračuna - kratkoročni</t>
  </si>
  <si>
    <t xml:space="preserve">84761</t>
  </si>
  <si>
    <t xml:space="preserve">Primljeni zajmovi od ostalih izvanproračunskih korisnika državnog proračuna - dugoročni</t>
  </si>
  <si>
    <t xml:space="preserve">84762</t>
  </si>
  <si>
    <t xml:space="preserve">84771</t>
  </si>
  <si>
    <t xml:space="preserve">Primljeni zajmovi od izvanproračunskih korisnika JLP(R)S - kratkoročni</t>
  </si>
  <si>
    <t xml:space="preserve">84772</t>
  </si>
  <si>
    <t xml:space="preserve">Primljeni zajmovi od izvanproračunskih korisnika JLP(R)S - dugoročni</t>
  </si>
  <si>
    <t xml:space="preserve">Ostali tuzemni vrijednosni papiri - dugoročni</t>
  </si>
  <si>
    <t xml:space="preserve">85412</t>
  </si>
  <si>
    <t xml:space="preserve">Dani zajmovi neprofitnim organizacijama, građanima i kućanstvima u tuzemstvu – dugoročni</t>
  </si>
  <si>
    <t xml:space="preserve">51212</t>
  </si>
  <si>
    <t xml:space="preserve">Dani zajmovi kreditnim institucijama u javnom sektoru – dugoročni</t>
  </si>
  <si>
    <t xml:space="preserve">51322</t>
  </si>
  <si>
    <t xml:space="preserve">Dani zajmovi osiguravajućim društvima u javnom sektoru – dugoročni</t>
  </si>
  <si>
    <t xml:space="preserve">51332</t>
  </si>
  <si>
    <t xml:space="preserve">Dani zajmovi ostalim financijskim institucijama u javnom sektoru – dugoročni</t>
  </si>
  <si>
    <t xml:space="preserve">51342</t>
  </si>
  <si>
    <t xml:space="preserve">Dani zajmovi trgovačkim društvima u javnom sektoru – kratkoročni</t>
  </si>
  <si>
    <t xml:space="preserve">51411</t>
  </si>
  <si>
    <t xml:space="preserve">Dani zajmovi trgovačkim društvima u javnom sektoru – dugoročni</t>
  </si>
  <si>
    <t xml:space="preserve">51412</t>
  </si>
  <si>
    <t xml:space="preserve">Dani zajmovi tuzemnim kreditnim institucijama izvan javnog sektora – dugoročni</t>
  </si>
  <si>
    <t xml:space="preserve">51532</t>
  </si>
  <si>
    <t xml:space="preserve">Dani zajmovi tuzemnim osiguravajućim društvima izvan javnog sektora – dugoročni</t>
  </si>
  <si>
    <t xml:space="preserve">51542</t>
  </si>
  <si>
    <t xml:space="preserve">Dani zajmovi ostalim tuzemnim financijskim institucijama izvan javnog sektora – dugoročni</t>
  </si>
  <si>
    <t xml:space="preserve">51552</t>
  </si>
  <si>
    <t xml:space="preserve">Dani zajmovi tuzemnim trgovačkim društvima izvan javnog sektora – kratkoročni</t>
  </si>
  <si>
    <t xml:space="preserve">51631</t>
  </si>
  <si>
    <t xml:space="preserve">Dani zajmovi tuzemnim trgovačkim društvima izvan javnog sektora – dugoročni</t>
  </si>
  <si>
    <t xml:space="preserve">51632</t>
  </si>
  <si>
    <t xml:space="preserve">Dani zajmovi tuzemnim obrtnicima – kratkoročni</t>
  </si>
  <si>
    <t xml:space="preserve">51641</t>
  </si>
  <si>
    <t xml:space="preserve">Dani zajmovi tuzemnim obrtnicima – dugoročni</t>
  </si>
  <si>
    <t xml:space="preserve">51642</t>
  </si>
  <si>
    <t xml:space="preserve">Dani zajmovi državnom proračunu – kratkoročni</t>
  </si>
  <si>
    <t xml:space="preserve">51711</t>
  </si>
  <si>
    <t xml:space="preserve">Dani zajmovi državnom proračunu – dugoročni</t>
  </si>
  <si>
    <t xml:space="preserve">51712</t>
  </si>
  <si>
    <t xml:space="preserve">Dani zajmovi županijskim proračunima – kratkoročni</t>
  </si>
  <si>
    <t xml:space="preserve">51721</t>
  </si>
  <si>
    <t xml:space="preserve">Dani zajmovi županijskim proračunima – dugoročni</t>
  </si>
  <si>
    <t xml:space="preserve">51722</t>
  </si>
  <si>
    <t xml:space="preserve">Dani zajmovi gradskim proračunima – kratkoročni</t>
  </si>
  <si>
    <t xml:space="preserve">51731</t>
  </si>
  <si>
    <t xml:space="preserve">Dani zajmovi gradskim proračunima – dugoročni</t>
  </si>
  <si>
    <t xml:space="preserve">51732</t>
  </si>
  <si>
    <t xml:space="preserve">Dani zajmovi općinskim proračunima – kratkoročni</t>
  </si>
  <si>
    <t xml:space="preserve">51741</t>
  </si>
  <si>
    <t xml:space="preserve">Dani zajmovi općinskim proračunima – dugoročni</t>
  </si>
  <si>
    <t xml:space="preserve">51742</t>
  </si>
  <si>
    <t xml:space="preserve">Dani zajmovi HZMO-u, HZZ-u i HZZO-u – kratkoročni</t>
  </si>
  <si>
    <t xml:space="preserve">51751</t>
  </si>
  <si>
    <t xml:space="preserve">Dani zajmovi HZMO-u, HZZ-u i HZZO-u – dugoročni</t>
  </si>
  <si>
    <t xml:space="preserve">51752</t>
  </si>
  <si>
    <t xml:space="preserve">Dani zajmovi ostalim izvanproračunskim korisnicima državnog proračuna – kratkoročni</t>
  </si>
  <si>
    <t xml:space="preserve">51761</t>
  </si>
  <si>
    <t xml:space="preserve">Dani zajmovi ostalim izvanproračunskim korisnicima državnog proračuna – dugoročni</t>
  </si>
  <si>
    <t xml:space="preserve">51762</t>
  </si>
  <si>
    <t xml:space="preserve">Dani zajmovi izvanproračunskim korisnicima JLP(R)S – kratkoročni</t>
  </si>
  <si>
    <t xml:space="preserve">51771</t>
  </si>
  <si>
    <t xml:space="preserve">Dani zajmovi izvanproračunskim korisnicima JLP(R)S – dugoročni</t>
  </si>
  <si>
    <t xml:space="preserve">51772</t>
  </si>
  <si>
    <t xml:space="preserve">Otplata glavnice primljenih zajmova od međunarodnih organizacija – dugoročnih</t>
  </si>
  <si>
    <t xml:space="preserve">54132</t>
  </si>
  <si>
    <t xml:space="preserve">Otplata glavnice primljenih kredita i zajmova od institucija i tijela EU – dugoročnih</t>
  </si>
  <si>
    <t xml:space="preserve">54142</t>
  </si>
  <si>
    <t xml:space="preserve">Otplata glavnice primljenih zajmova od inozemnih vlada u EU – dugoročnih</t>
  </si>
  <si>
    <t xml:space="preserve">54152</t>
  </si>
  <si>
    <t xml:space="preserve">Otplata glavnice primljenih zajmova od inozemnih vlada izvan EU – dugoročnih</t>
  </si>
  <si>
    <t xml:space="preserve">54162</t>
  </si>
  <si>
    <t xml:space="preserve">Otplata glavnice primljenih kredita od kreditnih institucija u javnom sektoru – kratkoročnih</t>
  </si>
  <si>
    <t xml:space="preserve">54221</t>
  </si>
  <si>
    <t xml:space="preserve">Otplata glavnice primljenih kredita od kreditnih institucija u javnom sektoru – dugoročnih</t>
  </si>
  <si>
    <t xml:space="preserve">54222</t>
  </si>
  <si>
    <t xml:space="preserve">54223</t>
  </si>
  <si>
    <t xml:space="preserve">Otplata glavnice po financijskom najmu od kreditnih institucija u javnom sektoru</t>
  </si>
  <si>
    <t xml:space="preserve">Otplata glavnice primljenih zajmova od osiguravajućih društava u javnom sektoru – dugoročnih</t>
  </si>
  <si>
    <t xml:space="preserve">54232</t>
  </si>
  <si>
    <t xml:space="preserve">Otplata glavnice primljenih zajmova od ostalih financijskih institucija u javnom sektoru – dugoročnih</t>
  </si>
  <si>
    <t xml:space="preserve">54242</t>
  </si>
  <si>
    <t xml:space="preserve">54243</t>
  </si>
  <si>
    <t xml:space="preserve">Otplata glavnice po financijskom najmu od ostalih financijskih institucija u javnom sektoru</t>
  </si>
  <si>
    <t xml:space="preserve">Otplata glavnice primljenih zajmova od trgovačkih društava u javnom sektoru – dugoročnih</t>
  </si>
  <si>
    <t xml:space="preserve">54312</t>
  </si>
  <si>
    <t xml:space="preserve">Otplata glavnice primljenih kredita od tuzemnih kreditnih institucija izvan javnog sektora – kratkoročnih</t>
  </si>
  <si>
    <t xml:space="preserve">54431</t>
  </si>
  <si>
    <t xml:space="preserve">Otplata glavnice primljenih kredita od tuzemnih kreditnih institucija izvan javnog sektora – dugoročnih</t>
  </si>
  <si>
    <t xml:space="preserve">54432</t>
  </si>
  <si>
    <t xml:space="preserve">54433</t>
  </si>
  <si>
    <t xml:space="preserve">Otplata glavnice po financijskom najmu od tuzemnih kreditnih institucija izvan javnog sektora</t>
  </si>
  <si>
    <t xml:space="preserve">Otplata glavnice primljenih zajmova od tuzemnih osiguravajućih društava izvan javnog sektora – dugoročnih</t>
  </si>
  <si>
    <t xml:space="preserve">54442</t>
  </si>
  <si>
    <t xml:space="preserve">Otplata glavnice primljenih zajmova od ostalih tuzemnih financijskih institucija izvan javnog sektora – dugoročnih</t>
  </si>
  <si>
    <t xml:space="preserve">54452</t>
  </si>
  <si>
    <t xml:space="preserve">54453</t>
  </si>
  <si>
    <t xml:space="preserve">Otplata glavnice po financijskom najmu od ostalih tuzemnih financijskih institucija izvan javnog sektora</t>
  </si>
  <si>
    <t xml:space="preserve">Otplata glavnice primljenih kredita od inozemnih kreditnih institucija – kratkoročnih</t>
  </si>
  <si>
    <t xml:space="preserve">54461</t>
  </si>
  <si>
    <t xml:space="preserve">Otplata glavnice primljenih kredita od inozemnih kreditnih institucija – dugoročnih</t>
  </si>
  <si>
    <t xml:space="preserve">54462</t>
  </si>
  <si>
    <t xml:space="preserve">54463</t>
  </si>
  <si>
    <t xml:space="preserve">Otplata glavnice po financijskom najmu od inozemnih kreditnih institucija</t>
  </si>
  <si>
    <t xml:space="preserve">Otplata glavnice primljenih zajmova od inozemnih osiguravajućih društava – dugoročnih</t>
  </si>
  <si>
    <t xml:space="preserve">54472</t>
  </si>
  <si>
    <t xml:space="preserve">Otplata glavnice primljenih zajmova od ostalih inozemnih financijskih institucija – dugoročnih</t>
  </si>
  <si>
    <t xml:space="preserve">54482</t>
  </si>
  <si>
    <t xml:space="preserve">54483</t>
  </si>
  <si>
    <t xml:space="preserve">Otplata glavnice primljenog financijskog najma od ostalih inozemnih financijskih institucija</t>
  </si>
  <si>
    <t xml:space="preserve">Otplata glavnice primljenih zajmova od tuzemnih trgovačkih društava izvan javnog sektora – dugoročnih</t>
  </si>
  <si>
    <t xml:space="preserve">54532</t>
  </si>
  <si>
    <t xml:space="preserve">Otplata glavnice primljenih zajmova od tuzemnih obrtnika – dugoročnih</t>
  </si>
  <si>
    <t xml:space="preserve">54542</t>
  </si>
  <si>
    <t xml:space="preserve">Otplata glavnice primljenih zajmova od inozemnih trgovačkih društava – dugoročnih</t>
  </si>
  <si>
    <t xml:space="preserve">54552</t>
  </si>
  <si>
    <t xml:space="preserve">Otplata glavnice primljenih zajmova od državnog proračuna – kratkoročnih</t>
  </si>
  <si>
    <t xml:space="preserve">54711</t>
  </si>
  <si>
    <t xml:space="preserve">Otplata glavnice primljenih zajmova od državnog proračuna – dugoročnih</t>
  </si>
  <si>
    <t xml:space="preserve">54712</t>
  </si>
  <si>
    <t xml:space="preserve">Otplata glavnice primljenih zajmova od županijskih proračuna – kratkoročnih</t>
  </si>
  <si>
    <t xml:space="preserve">54721</t>
  </si>
  <si>
    <t xml:space="preserve">Otplata glavnice primljenih zajmova od županijskih proračuna – dugoročnih</t>
  </si>
  <si>
    <t xml:space="preserve">54722</t>
  </si>
  <si>
    <t xml:space="preserve">Otplata glavnice primljenih zajmova od gradskih proračuna – kratkoročnih</t>
  </si>
  <si>
    <t xml:space="preserve">54731</t>
  </si>
  <si>
    <t xml:space="preserve">Otplata glavnice primljenih zajmova od gradskih proračuna – dugoročnih</t>
  </si>
  <si>
    <t xml:space="preserve">54732</t>
  </si>
  <si>
    <t xml:space="preserve">Otplata glavnice primljenih zajmova od općinskih proračuna – kratkoročnih</t>
  </si>
  <si>
    <t xml:space="preserve">54741</t>
  </si>
  <si>
    <t xml:space="preserve">Otplata glavnice primljenih zajmova od općinskih proračuna – dugoročnih</t>
  </si>
  <si>
    <t xml:space="preserve">54742</t>
  </si>
  <si>
    <t xml:space="preserve">Otplata glavnice primljenih zajmova od HZMO-a, HZZ-a i HZZO-a – kratkoročnih</t>
  </si>
  <si>
    <t xml:space="preserve">54751</t>
  </si>
  <si>
    <t xml:space="preserve">Otplata glavnice primljenih zajmova od HZMO-a, HZZ-a i HZZO-a – dugoročnih</t>
  </si>
  <si>
    <t xml:space="preserve">54752</t>
  </si>
  <si>
    <t xml:space="preserve">Otplata glavnice primljenih zajmova od ostalih izvanproračunskih korisnika državnog proračuna – kratkoročnih</t>
  </si>
  <si>
    <t xml:space="preserve">54761</t>
  </si>
  <si>
    <t xml:space="preserve">Otplata glavnice primljenih zajmova od ostalih izvanproračunskih korisnika državnog proračuna – dugoročnih</t>
  </si>
  <si>
    <t xml:space="preserve">54762</t>
  </si>
  <si>
    <t xml:space="preserve">Otplata glavnice primljenih zajmova od izvanproračunskih korisnika JLP(R)S – kratkoročnih</t>
  </si>
  <si>
    <t xml:space="preserve">54771</t>
  </si>
  <si>
    <t xml:space="preserve">Otplata glavnice primljenih zajmova od izvanproračunskih korisnika JLP(R)S – dugoročnih</t>
  </si>
  <si>
    <t xml:space="preserve">54772</t>
  </si>
  <si>
    <t xml:space="preserve">Izdaci za otplatu glavnice za izdane ostale vrijednosne papire u zemlji - dugoročne</t>
  </si>
  <si>
    <t xml:space="preserve">55312</t>
  </si>
  <si>
    <t xml:space="preserve">Obvezni dodatni podaci</t>
  </si>
  <si>
    <t xml:space="preserve">Račun iz rač. plana</t>
  </si>
  <si>
    <t xml:space="preserve">Stanje na kraju prethodne godine</t>
  </si>
  <si>
    <t xml:space="preserve">26224,26233, 26244,26314</t>
  </si>
  <si>
    <t xml:space="preserve">Obveze za zajmove po faktoringu od kreditnih institucija, osiguravajućih društava, ostalih financijskih institucija i trgovačkih društava u javnom sektoru</t>
  </si>
  <si>
    <t xml:space="preserve">26224,26233,26244,26314</t>
  </si>
  <si>
    <t xml:space="preserve">26243</t>
  </si>
  <si>
    <t xml:space="preserve">Obveze za financijski najam od ostalih financijskih institucija u javnom sektoru</t>
  </si>
  <si>
    <t xml:space="preserve">26453</t>
  </si>
  <si>
    <t xml:space="preserve">Obveze za financijski najam od ostalih tuzemnih financijskih institucija izvan javnog sektora</t>
  </si>
  <si>
    <t xml:space="preserve">Obveze za zajmove po faktoringu od ostalih tuzemnih financijskih institucija izvan javnog sektora</t>
  </si>
  <si>
    <t xml:space="preserve">26454</t>
  </si>
  <si>
    <t xml:space="preserve">26463</t>
  </si>
  <si>
    <t xml:space="preserve">Obveze za financijski najam od inozemnih kreditnih institucija</t>
  </si>
  <si>
    <t xml:space="preserve">26464,26473, 26484,26554, 26564</t>
  </si>
  <si>
    <t xml:space="preserve">Obveze za zajmove po faktoringu od inozemnih kreditnih institucija, inozemnih osiguravajućih društava, ostalih inozemnih financijskih institucija, inozemnih trgovačkih društava i inozemnih obrtnika</t>
  </si>
  <si>
    <t xml:space="preserve">26464,26473,26484,26554,26564</t>
  </si>
  <si>
    <t xml:space="preserve">26483</t>
  </si>
  <si>
    <t xml:space="preserve">Obveze za financijski najam od ostalih inozemnih financijskih institucija</t>
  </si>
  <si>
    <t xml:space="preserve">Obveze za zajmove po faktoringu od tuzemnih trgovačkih društava izvan javnog sektora</t>
  </si>
  <si>
    <t xml:space="preserve">26534</t>
  </si>
  <si>
    <t xml:space="preserve">IMOVINA</t>
  </si>
  <si>
    <t xml:space="preserve">IMOVINA (šifre B002+1)</t>
  </si>
  <si>
    <t xml:space="preserve">B001</t>
  </si>
  <si>
    <t xml:space="preserve">Nefinancijska imovina (šifre 01+02+03+04+05+06)</t>
  </si>
  <si>
    <t xml:space="preserve">B002</t>
  </si>
  <si>
    <t xml:space="preserve">01</t>
  </si>
  <si>
    <t xml:space="preserve">Neproizvedena dugotrajna imovina (šifre 011+012-019)</t>
  </si>
  <si>
    <t xml:space="preserve">011</t>
  </si>
  <si>
    <t xml:space="preserve">Materijalna imovina - prirodna bogatstva</t>
  </si>
  <si>
    <t xml:space="preserve">012</t>
  </si>
  <si>
    <t xml:space="preserve">Nematerijalna imovina</t>
  </si>
  <si>
    <t xml:space="preserve">019</t>
  </si>
  <si>
    <t xml:space="preserve">Ispravak vrijednosti neproizvedene dugotrajne imovine</t>
  </si>
  <si>
    <t xml:space="preserve">02</t>
  </si>
  <si>
    <t xml:space="preserve">Proizvedena dugotrajna imovina (šifre '021 i 02921' + '022 i 02922' + '023 i 02923' + '024 i 02924' + '025 i 02925' + '026 i 02926')</t>
  </si>
  <si>
    <t xml:space="preserve">021 i 02921</t>
  </si>
  <si>
    <t xml:space="preserve">Građevinski objekti (šifre 0211 do 0214 - 02921)</t>
  </si>
  <si>
    <t xml:space="preserve">0211</t>
  </si>
  <si>
    <t xml:space="preserve">0212</t>
  </si>
  <si>
    <t xml:space="preserve">0213</t>
  </si>
  <si>
    <t xml:space="preserve">0214</t>
  </si>
  <si>
    <t xml:space="preserve">02921</t>
  </si>
  <si>
    <t xml:space="preserve">Ispravak vrijednosti građevinskih objekata</t>
  </si>
  <si>
    <t xml:space="preserve">022 i 02922</t>
  </si>
  <si>
    <t xml:space="preserve">Postrojenja i oprema (šifre 0221 do 0228 - 02922)</t>
  </si>
  <si>
    <t xml:space="preserve">0221</t>
  </si>
  <si>
    <t xml:space="preserve">0222</t>
  </si>
  <si>
    <t xml:space="preserve">0223</t>
  </si>
  <si>
    <t xml:space="preserve">0224</t>
  </si>
  <si>
    <t xml:space="preserve">0225</t>
  </si>
  <si>
    <r>
      <rPr>
        <sz val="9"/>
        <rFont val="Arial"/>
        <family val="2"/>
        <charset val="1"/>
      </rPr>
      <t xml:space="preserve">Instrumenti </t>
    </r>
    <r>
      <rPr>
        <sz val="9"/>
        <color rgb="FF00B050"/>
        <rFont val="Arial"/>
        <family val="2"/>
        <charset val="238"/>
      </rPr>
      <t xml:space="preserve">i</t>
    </r>
    <r>
      <rPr>
        <sz val="9"/>
        <color rgb="FF9BBB59"/>
        <rFont val="Arial"/>
        <family val="2"/>
        <charset val="238"/>
      </rPr>
      <t xml:space="preserve"> </t>
    </r>
    <r>
      <rPr>
        <sz val="9"/>
        <rFont val="Arial"/>
        <family val="2"/>
        <charset val="1"/>
      </rPr>
      <t xml:space="preserve">uređaji</t>
    </r>
  </si>
  <si>
    <t xml:space="preserve">0226</t>
  </si>
  <si>
    <t xml:space="preserve">0227</t>
  </si>
  <si>
    <t xml:space="preserve">0228</t>
  </si>
  <si>
    <t xml:space="preserve">02922</t>
  </si>
  <si>
    <t xml:space="preserve">Ispravak vrijednosti postrojenja i opreme</t>
  </si>
  <si>
    <t xml:space="preserve">023 i 02923</t>
  </si>
  <si>
    <t xml:space="preserve">Prijevozna sredstva (šifre 0231 do 0234 - 02923)</t>
  </si>
  <si>
    <t xml:space="preserve">0231</t>
  </si>
  <si>
    <t xml:space="preserve">0232</t>
  </si>
  <si>
    <t xml:space="preserve">Prijevozna sredstva u željezničkom prometu </t>
  </si>
  <si>
    <t xml:space="preserve">0233</t>
  </si>
  <si>
    <t xml:space="preserve">0234</t>
  </si>
  <si>
    <t xml:space="preserve">02923</t>
  </si>
  <si>
    <t xml:space="preserve">Ispravak vrijednosti prijevoznih sredstava </t>
  </si>
  <si>
    <t xml:space="preserve">024 i 02924</t>
  </si>
  <si>
    <t xml:space="preserve">Knjige, umjetnička djela i ostale izložbene vrijednosti (šifre 0241 do 0244 - 02924)</t>
  </si>
  <si>
    <t xml:space="preserve">0241</t>
  </si>
  <si>
    <t xml:space="preserve">0242</t>
  </si>
  <si>
    <t xml:space="preserve">0243</t>
  </si>
  <si>
    <t xml:space="preserve">0244</t>
  </si>
  <si>
    <t xml:space="preserve">02924</t>
  </si>
  <si>
    <t xml:space="preserve">Ispravak vrijednosti knjiga, umjetničkih djela i ostalih izložbenih vrijednosti</t>
  </si>
  <si>
    <t xml:space="preserve">025 i 02925</t>
  </si>
  <si>
    <t xml:space="preserve">Višegodišnji nasadi i osnovno stado (šifre 0251+0252-02925)</t>
  </si>
  <si>
    <t xml:space="preserve">0251</t>
  </si>
  <si>
    <t xml:space="preserve">0252</t>
  </si>
  <si>
    <t xml:space="preserve">02925</t>
  </si>
  <si>
    <t xml:space="preserve">Ispravak vrijednosti višegodišnjih nasada i osnovnog stada</t>
  </si>
  <si>
    <t xml:space="preserve">026 i 02926</t>
  </si>
  <si>
    <t xml:space="preserve">Nematerijalna proizvedena imovina (šifre 0261 do 0264 - 02926)</t>
  </si>
  <si>
    <t xml:space="preserve">0261</t>
  </si>
  <si>
    <t xml:space="preserve">0262</t>
  </si>
  <si>
    <t xml:space="preserve">Ulaganja u računalne programe</t>
  </si>
  <si>
    <t xml:space="preserve">0263</t>
  </si>
  <si>
    <t xml:space="preserve">0264</t>
  </si>
  <si>
    <t xml:space="preserve">02926</t>
  </si>
  <si>
    <t xml:space="preserve">Ispravak vrijednosti nematerijalne proizvedene imovine</t>
  </si>
  <si>
    <t xml:space="preserve">03</t>
  </si>
  <si>
    <t xml:space="preserve">Plemeniti metali i ostale pohranjene vrijednosti</t>
  </si>
  <si>
    <t xml:space="preserve">04</t>
  </si>
  <si>
    <t xml:space="preserve">Sitni inventar i autogume (šifre 041+042-049)</t>
  </si>
  <si>
    <t xml:space="preserve">041</t>
  </si>
  <si>
    <t xml:space="preserve">Zalihe sitnog inventara i autoguma</t>
  </si>
  <si>
    <t xml:space="preserve">042</t>
  </si>
  <si>
    <t xml:space="preserve">Sitni inventar i autogume u upotrebi</t>
  </si>
  <si>
    <t xml:space="preserve">049</t>
  </si>
  <si>
    <t xml:space="preserve">Ispravak vrijednosti sitnog inventara i autoguma u upotrebi</t>
  </si>
  <si>
    <t xml:space="preserve">05</t>
  </si>
  <si>
    <t xml:space="preserve">Dugotrajna nefinancijska imovina u pripremi (šifre 051 do 056)</t>
  </si>
  <si>
    <t xml:space="preserve">051</t>
  </si>
  <si>
    <t xml:space="preserve">Građevinski objekti u pripremi</t>
  </si>
  <si>
    <t xml:space="preserve">052</t>
  </si>
  <si>
    <t xml:space="preserve">Postrojenja i oprema u pripremi</t>
  </si>
  <si>
    <t xml:space="preserve">053</t>
  </si>
  <si>
    <t xml:space="preserve">Prijevozna sredstva u pripremi</t>
  </si>
  <si>
    <t xml:space="preserve">054</t>
  </si>
  <si>
    <t xml:space="preserve">Višegodišnji nasadi i osnovno stado u pripremi</t>
  </si>
  <si>
    <t xml:space="preserve">055</t>
  </si>
  <si>
    <t xml:space="preserve">Ostala nematerijalna proizvedena imovina u pripremi</t>
  </si>
  <si>
    <t xml:space="preserve">056</t>
  </si>
  <si>
    <t xml:space="preserve">Ostala nefinancijska dugotrajna imovina u pripremi</t>
  </si>
  <si>
    <t xml:space="preserve">06</t>
  </si>
  <si>
    <t xml:space="preserve">Proizvedena kratkotrajna imovina (šifre 061 do 065)</t>
  </si>
  <si>
    <t xml:space="preserve">061</t>
  </si>
  <si>
    <t xml:space="preserve">Zalihe za obavljanje djelatnosti</t>
  </si>
  <si>
    <t xml:space="preserve">062</t>
  </si>
  <si>
    <t xml:space="preserve">Proizvodnja u tijeku i gotovi proizvodi</t>
  </si>
  <si>
    <t xml:space="preserve">063</t>
  </si>
  <si>
    <t xml:space="preserve">Zalihe vojnih sredstava za jednokratnu upotrebu</t>
  </si>
  <si>
    <t xml:space="preserve">064</t>
  </si>
  <si>
    <t xml:space="preserve">Zaliha robe za daljnju prodaju</t>
  </si>
  <si>
    <t xml:space="preserve">065</t>
  </si>
  <si>
    <t xml:space="preserve">Zalihe lijekova i potrošnog medicinskog materijala kod zdravstvenih ustanova</t>
  </si>
  <si>
    <t xml:space="preserve">1</t>
  </si>
  <si>
    <t xml:space="preserve">Financijska imovina (šifre 11+12+13+14+15+16+17+19)</t>
  </si>
  <si>
    <t xml:space="preserve">11</t>
  </si>
  <si>
    <t xml:space="preserve">Novac u banci i blagajni (šifre 111+112 do 114)</t>
  </si>
  <si>
    <t xml:space="preserve">111</t>
  </si>
  <si>
    <t xml:space="preserve">Novac u banci (šifre 1111 do 1114)</t>
  </si>
  <si>
    <t xml:space="preserve">1111</t>
  </si>
  <si>
    <t xml:space="preserve">Novac na računu kod Hrvatske narodne banke</t>
  </si>
  <si>
    <t xml:space="preserve">1112</t>
  </si>
  <si>
    <t xml:space="preserve">Novac na računu kod tuzemnih poslovnih banaka</t>
  </si>
  <si>
    <t xml:space="preserve">1113</t>
  </si>
  <si>
    <t xml:space="preserve">Novac na računu kod inozemnih poslovnih banaka</t>
  </si>
  <si>
    <t xml:space="preserve">1114</t>
  </si>
  <si>
    <t xml:space="preserve">Prijelazni račun</t>
  </si>
  <si>
    <t xml:space="preserve">112</t>
  </si>
  <si>
    <t xml:space="preserve">Izdvojena novčana sredstva i depoziti u kreditnim i financijskim institucijama (šifre 1121 do 1123)</t>
  </si>
  <si>
    <t xml:space="preserve">1121</t>
  </si>
  <si>
    <t xml:space="preserve">Izdvojena novčana sredstva</t>
  </si>
  <si>
    <t xml:space="preserve">1122</t>
  </si>
  <si>
    <t xml:space="preserve">Depoziti kod kreditnih i ostalih financijskih institucija - tuzemni</t>
  </si>
  <si>
    <t xml:space="preserve">1123</t>
  </si>
  <si>
    <t xml:space="preserve">Depoziti kod kreditnih i ostalih financijskih institucija - inozemni</t>
  </si>
  <si>
    <t xml:space="preserve">113</t>
  </si>
  <si>
    <t xml:space="preserve">Novac u blagajni</t>
  </si>
  <si>
    <t xml:space="preserve">114</t>
  </si>
  <si>
    <t xml:space="preserve">Vrijednosnice u blagajni</t>
  </si>
  <si>
    <t xml:space="preserve">12</t>
  </si>
  <si>
    <t xml:space="preserve">Potraživanja za jamčevne pologe, od zaposlenih te za više plaćene poreze i ostalo (šifre 122 do 124 - 125 + 129)</t>
  </si>
  <si>
    <t xml:space="preserve">122</t>
  </si>
  <si>
    <t xml:space="preserve">Potraživanja za jamčevne pologe</t>
  </si>
  <si>
    <t xml:space="preserve">123</t>
  </si>
  <si>
    <t xml:space="preserve">Potraživanja od zaposlenih</t>
  </si>
  <si>
    <t xml:space="preserve">124</t>
  </si>
  <si>
    <t xml:space="preserve">Potraživanja za više plaćene poreze i doprinose</t>
  </si>
  <si>
    <t xml:space="preserve">125</t>
  </si>
  <si>
    <t xml:space="preserve">Ispravak vrijednosti potraživanja od zaposlenih te za više plaćene poreze i ostalo</t>
  </si>
  <si>
    <t xml:space="preserve">129</t>
  </si>
  <si>
    <t xml:space="preserve">Ostala potraživanja</t>
  </si>
  <si>
    <t xml:space="preserve">13</t>
  </si>
  <si>
    <t xml:space="preserve">Potraživanja za dane zajmove (šifre 13X1+13X2-139)</t>
  </si>
  <si>
    <t xml:space="preserve">Zajmovi - tuzemni (šifre 1321+1332+1333+1334+1341+1353+1354+1355+1363+1364+1371+1372+1373+1374+1375+1376+1377)</t>
  </si>
  <si>
    <t xml:space="preserve">13X1</t>
  </si>
  <si>
    <t xml:space="preserve">1321</t>
  </si>
  <si>
    <t xml:space="preserve">Zajmovi neprofitnim organizacijama, građanima i kućanstvima u tuzemstvu</t>
  </si>
  <si>
    <t xml:space="preserve">1332</t>
  </si>
  <si>
    <t xml:space="preserve">Zajmovi kreditnim institucijama u javnom sektoru</t>
  </si>
  <si>
    <t xml:space="preserve">1333</t>
  </si>
  <si>
    <t xml:space="preserve">Zajmovi osiguravajućim društvima u javnom sektoru</t>
  </si>
  <si>
    <t xml:space="preserve">1334</t>
  </si>
  <si>
    <t xml:space="preserve">Zajmovi ostalim financijskim institucijama u javnom sektoru</t>
  </si>
  <si>
    <t xml:space="preserve">1341</t>
  </si>
  <si>
    <t xml:space="preserve">Zajmovi trgovačkim društvima u javnom sektoru</t>
  </si>
  <si>
    <t xml:space="preserve">1353</t>
  </si>
  <si>
    <t xml:space="preserve">Zajmovi tuzemnim kreditnim institucijama izvan javnog sektora</t>
  </si>
  <si>
    <t xml:space="preserve">1354</t>
  </si>
  <si>
    <t xml:space="preserve">Zajmovi tuzemnim osiguravajućim društvima izvan javnog sektora</t>
  </si>
  <si>
    <t xml:space="preserve">1355</t>
  </si>
  <si>
    <t xml:space="preserve">Zajmovi ostalim tuzemnim financijskim institucijama izvan javnog sektora</t>
  </si>
  <si>
    <t xml:space="preserve">1363</t>
  </si>
  <si>
    <t xml:space="preserve">Zajmovi tuzemnim trgovačkim društvima izvan javnog sektora</t>
  </si>
  <si>
    <t xml:space="preserve">1364</t>
  </si>
  <si>
    <t xml:space="preserve">Zajmovi tuzemnim obrtnicima</t>
  </si>
  <si>
    <t xml:space="preserve">1371</t>
  </si>
  <si>
    <t xml:space="preserve">Zajmovi državnom proračunu</t>
  </si>
  <si>
    <t xml:space="preserve">1372</t>
  </si>
  <si>
    <t xml:space="preserve">Zajmovi županijskim proračunima</t>
  </si>
  <si>
    <t xml:space="preserve">1373</t>
  </si>
  <si>
    <t xml:space="preserve">Zajmovi gradskim proračunima</t>
  </si>
  <si>
    <t xml:space="preserve">1374</t>
  </si>
  <si>
    <t xml:space="preserve">Zajmovi općinskim proračunima</t>
  </si>
  <si>
    <t xml:space="preserve">1375</t>
  </si>
  <si>
    <t xml:space="preserve">Zajmovi HZMO-u, HZZ-u i HZZO-u</t>
  </si>
  <si>
    <t xml:space="preserve">1376</t>
  </si>
  <si>
    <t xml:space="preserve">Zajmovi ostalim izvanproračunskim korisnicima državnog proračuna</t>
  </si>
  <si>
    <t xml:space="preserve">1377</t>
  </si>
  <si>
    <t xml:space="preserve">Zajmovi izvanproračunskim korisnicima JLP(R)S</t>
  </si>
  <si>
    <t xml:space="preserve">Zajmovi - inozemni (šifre 1313+1314+1315+1316+1322+1356+1357+1358+1365+1366)</t>
  </si>
  <si>
    <t xml:space="preserve">13X2</t>
  </si>
  <si>
    <t xml:space="preserve">1313</t>
  </si>
  <si>
    <t xml:space="preserve">Zajmovi međunarodnim organizacijama </t>
  </si>
  <si>
    <t xml:space="preserve">1314</t>
  </si>
  <si>
    <t xml:space="preserve">Zajmovi institucijama i tijelima EU</t>
  </si>
  <si>
    <t xml:space="preserve">1315</t>
  </si>
  <si>
    <t xml:space="preserve">Zajmovi inozemnim vladama u EU</t>
  </si>
  <si>
    <t xml:space="preserve">1316</t>
  </si>
  <si>
    <t xml:space="preserve">Zajmovi inozemnim vladama izvan EU</t>
  </si>
  <si>
    <t xml:space="preserve">1322</t>
  </si>
  <si>
    <t xml:space="preserve">Zajmovi neprofitnim organizacijama, građanima i kućanstvima u inozemstvu</t>
  </si>
  <si>
    <t xml:space="preserve">1356</t>
  </si>
  <si>
    <t xml:space="preserve">Zajmovi inozemnim kreditnim institucijama</t>
  </si>
  <si>
    <t xml:space="preserve">1357</t>
  </si>
  <si>
    <t xml:space="preserve">Zajmovi inozemnim osiguravajućim društvima</t>
  </si>
  <si>
    <t xml:space="preserve">1358</t>
  </si>
  <si>
    <t xml:space="preserve">Zajmovi ostalim inozemnim financijskim institucijama</t>
  </si>
  <si>
    <t xml:space="preserve">1365</t>
  </si>
  <si>
    <t xml:space="preserve">Zajmovi inozemnim trgovačkim društvima</t>
  </si>
  <si>
    <t xml:space="preserve">1366</t>
  </si>
  <si>
    <t xml:space="preserve">Zajmovi inozemnim obrtnicima</t>
  </si>
  <si>
    <t xml:space="preserve">139</t>
  </si>
  <si>
    <t xml:space="preserve">Ispravak vrijednosti potraživanja za dane zajmove</t>
  </si>
  <si>
    <t xml:space="preserve">14</t>
  </si>
  <si>
    <t xml:space="preserve">Financijski instrumenti - vrijednosni papiri (šifre 14X1+14X2-149)</t>
  </si>
  <si>
    <t xml:space="preserve">Vrijednosni papiri - tuzemni (šifre 1411+1421+1431+1441+1451+1461)</t>
  </si>
  <si>
    <t xml:space="preserve">14X1</t>
  </si>
  <si>
    <t xml:space="preserve">1411</t>
  </si>
  <si>
    <t xml:space="preserve">Čekovi</t>
  </si>
  <si>
    <t xml:space="preserve">1421</t>
  </si>
  <si>
    <t xml:space="preserve">Komercijalni i blagajnički zapisi</t>
  </si>
  <si>
    <t xml:space="preserve">1431</t>
  </si>
  <si>
    <t xml:space="preserve">Mjenice</t>
  </si>
  <si>
    <t xml:space="preserve">1441</t>
  </si>
  <si>
    <t xml:space="preserve">Obveznice</t>
  </si>
  <si>
    <t xml:space="preserve">1451</t>
  </si>
  <si>
    <t xml:space="preserve">Opcije i drugi financijski derivati</t>
  </si>
  <si>
    <t xml:space="preserve">1461</t>
  </si>
  <si>
    <t xml:space="preserve">Ostali vrijednosni papiri</t>
  </si>
  <si>
    <t xml:space="preserve">Vrijednosni papiri - inozemni (šifre 1412+1422+1432+1442+1452+1462)</t>
  </si>
  <si>
    <t xml:space="preserve">14X2</t>
  </si>
  <si>
    <t xml:space="preserve">1412</t>
  </si>
  <si>
    <t xml:space="preserve">1422</t>
  </si>
  <si>
    <t xml:space="preserve">1432</t>
  </si>
  <si>
    <t xml:space="preserve">1442</t>
  </si>
  <si>
    <t xml:space="preserve">1452</t>
  </si>
  <si>
    <t xml:space="preserve">1462</t>
  </si>
  <si>
    <t xml:space="preserve">149</t>
  </si>
  <si>
    <t xml:space="preserve">Ispravak vrijednosti vrijednosnih papira</t>
  </si>
  <si>
    <t xml:space="preserve">15</t>
  </si>
  <si>
    <t xml:space="preserve">Financijski instrumenti - dionice i udjeli u glavnici (šifre 15X1+15X2-159)</t>
  </si>
  <si>
    <t xml:space="preserve">Dionice i udjeli u glavnici - tuzemni (šifre 1512+1513+1514+1521+1531+1541)</t>
  </si>
  <si>
    <t xml:space="preserve">15X1</t>
  </si>
  <si>
    <t xml:space="preserve">1512</t>
  </si>
  <si>
    <t xml:space="preserve">1513</t>
  </si>
  <si>
    <t xml:space="preserve">1514</t>
  </si>
  <si>
    <t xml:space="preserve">1521</t>
  </si>
  <si>
    <t xml:space="preserve">1531</t>
  </si>
  <si>
    <t xml:space="preserve">1541</t>
  </si>
  <si>
    <t xml:space="preserve">Dionice i udjeli u glavnici - inozemni (šifre 1532+1542)</t>
  </si>
  <si>
    <t xml:space="preserve">15X2</t>
  </si>
  <si>
    <t xml:space="preserve">1532</t>
  </si>
  <si>
    <t xml:space="preserve">1542</t>
  </si>
  <si>
    <t xml:space="preserve">159</t>
  </si>
  <si>
    <t xml:space="preserve">Ispravak vrijednosti dionica i udjela u glavnici</t>
  </si>
  <si>
    <t xml:space="preserve">16</t>
  </si>
  <si>
    <t xml:space="preserve">Potraživanja za prihode poslovanja (šifre 161 do 163 + 164 do 168-169)</t>
  </si>
  <si>
    <t xml:space="preserve">161</t>
  </si>
  <si>
    <t xml:space="preserve">Potraživanja za poreze</t>
  </si>
  <si>
    <t xml:space="preserve">162</t>
  </si>
  <si>
    <t xml:space="preserve">Potraživanja za doprinose</t>
  </si>
  <si>
    <t xml:space="preserve">163</t>
  </si>
  <si>
    <t xml:space="preserve">Potraživanja za pomoći iz inozemstva i od subjekata unutar općeg proračuna (šifre 1631 do 1638)</t>
  </si>
  <si>
    <t xml:space="preserve">1631</t>
  </si>
  <si>
    <t xml:space="preserve">Potraživanja za pomoći od inozemnih vlada</t>
  </si>
  <si>
    <t xml:space="preserve">1632</t>
  </si>
  <si>
    <t xml:space="preserve">Potraživanja za pomoći od međunarodnih organizacija te institucija i tijela EU</t>
  </si>
  <si>
    <t xml:space="preserve">1633</t>
  </si>
  <si>
    <t xml:space="preserve">Potraživanja za pomoći proračunu i izvanproračunskim korisnicima iz drugih proračuna</t>
  </si>
  <si>
    <t xml:space="preserve">1634</t>
  </si>
  <si>
    <t xml:space="preserve">Potraživanja za pomoći od izvanproračunskih korisnika</t>
  </si>
  <si>
    <t xml:space="preserve">1635</t>
  </si>
  <si>
    <t xml:space="preserve">Potraživanja za pomoći izravnanja za decentralizirane funkcije i fiskalnog izravnanja</t>
  </si>
  <si>
    <t xml:space="preserve">1636</t>
  </si>
  <si>
    <t xml:space="preserve">Potraživanja za pomoći proračunskim korisnicima iz proračuna koji im nije nadležan</t>
  </si>
  <si>
    <t xml:space="preserve">1637</t>
  </si>
  <si>
    <t xml:space="preserve">Potraživanja za povrat pomoći danih drugim proračunima i izvanproračunskim korisnicima po protestiranim jamstvima</t>
  </si>
  <si>
    <t xml:space="preserve">1638</t>
  </si>
  <si>
    <t xml:space="preserve">Potraživanja za pomoći temeljem prijenosa EU sredstava</t>
  </si>
  <si>
    <t xml:space="preserve">164</t>
  </si>
  <si>
    <t xml:space="preserve">Potraživanja za prihode od imovine</t>
  </si>
  <si>
    <t xml:space="preserve">165</t>
  </si>
  <si>
    <t xml:space="preserve">Potraživanja za upravne i administrativne pristojbe, pristojbe po posebnim propisima i naknade</t>
  </si>
  <si>
    <t xml:space="preserve">166</t>
  </si>
  <si>
    <t xml:space="preserve">Potraživanja za prihode od prodaje proizvoda i robe te pruženih usluga i za povrat po protestiranim jamstvima</t>
  </si>
  <si>
    <t xml:space="preserve">167</t>
  </si>
  <si>
    <t xml:space="preserve">Potraživanja proračunskih korisnika za sredstva uplaćena u nadležni proračun i za prihode od HZZO-a na temelju ugovornih obveza</t>
  </si>
  <si>
    <t xml:space="preserve">168</t>
  </si>
  <si>
    <t xml:space="preserve">Potraživanja za kazne i upravne mjere te ostale prihode</t>
  </si>
  <si>
    <t xml:space="preserve">169</t>
  </si>
  <si>
    <t xml:space="preserve">Ispravak vrijednosti potraživanja</t>
  </si>
  <si>
    <t xml:space="preserve">17</t>
  </si>
  <si>
    <t xml:space="preserve">Potraživanja od prodaje nefinancijske imovine (šifre 171 do 174 - 179)</t>
  </si>
  <si>
    <t xml:space="preserve">171</t>
  </si>
  <si>
    <t xml:space="preserve">Potraživanje od prodaje neproizvedene dugotrajne imovine</t>
  </si>
  <si>
    <t xml:space="preserve">172</t>
  </si>
  <si>
    <t xml:space="preserve">Potraživanja od prodaje proizvedene dugotrajne imovine</t>
  </si>
  <si>
    <t xml:space="preserve">173</t>
  </si>
  <si>
    <t xml:space="preserve">Potraživanja od prodaje plemenitih metala i ostalih pohranjenih vrijednosti</t>
  </si>
  <si>
    <t xml:space="preserve">174</t>
  </si>
  <si>
    <t xml:space="preserve">Potraživanja od prodaje proizvedene kratkotrajne imovine</t>
  </si>
  <si>
    <t xml:space="preserve">179</t>
  </si>
  <si>
    <t xml:space="preserve">Ispravak vrijednosti potraživanja za prodanu nefinancijsku imovinu</t>
  </si>
  <si>
    <t xml:space="preserve">Rashodi budućih razdoblja i nedospjela naplata prihoda (aktivna vremenska razgraničenja) (šifre 191 do 192)</t>
  </si>
  <si>
    <t xml:space="preserve">191</t>
  </si>
  <si>
    <t xml:space="preserve">Rashodi budućih razdoblja</t>
  </si>
  <si>
    <t xml:space="preserve">192</t>
  </si>
  <si>
    <t xml:space="preserve">Nedospjela naplata prihoda</t>
  </si>
  <si>
    <t xml:space="preserve">OBVEZE I VLASTITI IZVORI</t>
  </si>
  <si>
    <t xml:space="preserve">OBVEZE I VLASTITI IZVORI (šifre 2+9)</t>
  </si>
  <si>
    <t xml:space="preserve">B003</t>
  </si>
  <si>
    <t xml:space="preserve">2</t>
  </si>
  <si>
    <t xml:space="preserve">Obveze (šifre 23+24+25+26+27+29) </t>
  </si>
  <si>
    <t xml:space="preserve">23</t>
  </si>
  <si>
    <t xml:space="preserve">Obveze za rashode poslovanja (šifre 231 do 234 + 235 + 236 + 237 do 239)</t>
  </si>
  <si>
    <t xml:space="preserve">231</t>
  </si>
  <si>
    <t xml:space="preserve">Obveze za zaposlene</t>
  </si>
  <si>
    <t xml:space="preserve">232</t>
  </si>
  <si>
    <t xml:space="preserve">Obveze za materijalne rashode</t>
  </si>
  <si>
    <t xml:space="preserve">234</t>
  </si>
  <si>
    <t xml:space="preserve">Obveze za financijske rashode (šifre 2341 do 2343)</t>
  </si>
  <si>
    <t xml:space="preserve">2341</t>
  </si>
  <si>
    <t xml:space="preserve">Obveze za kamate za izdane financijske instrumente - vrijednosne papire</t>
  </si>
  <si>
    <t xml:space="preserve">2342</t>
  </si>
  <si>
    <t xml:space="preserve">Obveze za kamate na primljene kredite i zajmove</t>
  </si>
  <si>
    <t xml:space="preserve">2343</t>
  </si>
  <si>
    <t xml:space="preserve">Obveze za ostale financijske rashode</t>
  </si>
  <si>
    <t xml:space="preserve">235</t>
  </si>
  <si>
    <t xml:space="preserve">Obveze za subvencije</t>
  </si>
  <si>
    <t xml:space="preserve">236</t>
  </si>
  <si>
    <t xml:space="preserve">Obveze za pomoći dane u inozemstvo i unutar općeg proračuna (šifre 2361 do 2368)</t>
  </si>
  <si>
    <t xml:space="preserve">2361</t>
  </si>
  <si>
    <t xml:space="preserve">Obveze za pomoći inozemnim vladama </t>
  </si>
  <si>
    <t xml:space="preserve">2362</t>
  </si>
  <si>
    <t xml:space="preserve">Obveze za pomoći međunarodnim organizacijama te institucijama i tijelima EU </t>
  </si>
  <si>
    <t xml:space="preserve">2363</t>
  </si>
  <si>
    <t xml:space="preserve">Obveze za pomoći drugom proračunu i izvanproračunskim korisnicima</t>
  </si>
  <si>
    <t xml:space="preserve">2364</t>
  </si>
  <si>
    <t xml:space="preserve">Obveze za pomoći proračunskim korisnicima drugih proračuna </t>
  </si>
  <si>
    <t xml:space="preserve">2365</t>
  </si>
  <si>
    <t xml:space="preserve">Obveze za pomoći izravnanja za decentralizirane funkcije i fiskalnog izravnanja</t>
  </si>
  <si>
    <t xml:space="preserve">2366</t>
  </si>
  <si>
    <t xml:space="preserve">Obveze za povrat pomoći primljenih iz drugih proračuna i od izvanproračunskih korisnika po protestiranim jamstvima</t>
  </si>
  <si>
    <t xml:space="preserve">2368</t>
  </si>
  <si>
    <t xml:space="preserve">Obveze za pomoći temeljem prijenosa EU sredstava</t>
  </si>
  <si>
    <t xml:space="preserve">237</t>
  </si>
  <si>
    <t xml:space="preserve">Obveze za naknade građanima i kućanstvima</t>
  </si>
  <si>
    <t xml:space="preserve">238</t>
  </si>
  <si>
    <t xml:space="preserve">Obveze za donacije, kazne, naknade šteta i kapitalne pomoći</t>
  </si>
  <si>
    <t xml:space="preserve">239</t>
  </si>
  <si>
    <t xml:space="preserve">Ostale tekuće obveze</t>
  </si>
  <si>
    <t xml:space="preserve">24</t>
  </si>
  <si>
    <t xml:space="preserve">Obveze za nabavu nefinancijske imovine (šifre 241 do 245)</t>
  </si>
  <si>
    <t xml:space="preserve">241</t>
  </si>
  <si>
    <t xml:space="preserve">Obveze za nabavu neproizvedene dugotrajne imovine</t>
  </si>
  <si>
    <t xml:space="preserve">242</t>
  </si>
  <si>
    <t xml:space="preserve">Obveze za nabavu proizvedene dugotrajne imovine</t>
  </si>
  <si>
    <t xml:space="preserve">243</t>
  </si>
  <si>
    <t xml:space="preserve">Obveze za plemenite metale i ostale pohranjene vrijednosti</t>
  </si>
  <si>
    <t xml:space="preserve">244</t>
  </si>
  <si>
    <t xml:space="preserve">Obveze za nabavu strateških zaliha</t>
  </si>
  <si>
    <t xml:space="preserve">245</t>
  </si>
  <si>
    <t xml:space="preserve">Obveze za dodatna ulaganja na nefinancijskoj imovini</t>
  </si>
  <si>
    <t xml:space="preserve">25</t>
  </si>
  <si>
    <t xml:space="preserve">Obveze za financijske instrumente - vrijednosne papire (šifre 25X1+25X2-259)</t>
  </si>
  <si>
    <t xml:space="preserve">Obveze za financijske instrumente - vrijednosne papire - tuzemne (šifre 2511+2521+2531+2541+2551+2561)</t>
  </si>
  <si>
    <t xml:space="preserve">25X1</t>
  </si>
  <si>
    <t xml:space="preserve">2511</t>
  </si>
  <si>
    <t xml:space="preserve">Obveze za čekove</t>
  </si>
  <si>
    <t xml:space="preserve">2521</t>
  </si>
  <si>
    <t xml:space="preserve">Obveze za trezorske zapise</t>
  </si>
  <si>
    <t xml:space="preserve">2531</t>
  </si>
  <si>
    <t xml:space="preserve">Obveze za mjenice</t>
  </si>
  <si>
    <t xml:space="preserve">2541</t>
  </si>
  <si>
    <t xml:space="preserve">Obveze za obveznice</t>
  </si>
  <si>
    <t xml:space="preserve">2551</t>
  </si>
  <si>
    <t xml:space="preserve">Obveze za opcije i druge financijske derivate</t>
  </si>
  <si>
    <t xml:space="preserve">2561</t>
  </si>
  <si>
    <t xml:space="preserve">Obveze za ostale vrijednosne papire</t>
  </si>
  <si>
    <t xml:space="preserve">Obveze za financijske instrumente - vrijednosne papire - inozemne (šifre 2512+2522+2532+2542+2552+2562) </t>
  </si>
  <si>
    <t xml:space="preserve">25X2</t>
  </si>
  <si>
    <t xml:space="preserve">2512</t>
  </si>
  <si>
    <t xml:space="preserve">2522</t>
  </si>
  <si>
    <t xml:space="preserve">2532</t>
  </si>
  <si>
    <t xml:space="preserve">2542</t>
  </si>
  <si>
    <t xml:space="preserve">2552</t>
  </si>
  <si>
    <t xml:space="preserve">2562</t>
  </si>
  <si>
    <t xml:space="preserve">259</t>
  </si>
  <si>
    <t xml:space="preserve">Ispravak vrijednosti obveza za vrijednosne papire</t>
  </si>
  <si>
    <t xml:space="preserve">26</t>
  </si>
  <si>
    <t xml:space="preserve">Obveze za kredite i zajmove (šifre 26X1+26X2)</t>
  </si>
  <si>
    <t xml:space="preserve">Obveze za kredite i zajmove - tuzemne (šifre 2622+2623+2624+2631+2643+2644+2645+2653+2654+2671+2672+2673+2674+2675+2676+2677)</t>
  </si>
  <si>
    <t xml:space="preserve">26X1</t>
  </si>
  <si>
    <t xml:space="preserve">2622</t>
  </si>
  <si>
    <t xml:space="preserve">Obveze za kredite od kreditnih institucija u javnom sektoru</t>
  </si>
  <si>
    <t xml:space="preserve">2623</t>
  </si>
  <si>
    <t xml:space="preserve">Obveze za zajmove od osiguravajućih društava u javnom sektoru</t>
  </si>
  <si>
    <t xml:space="preserve">2624</t>
  </si>
  <si>
    <t xml:space="preserve">Obveze za zajmove od ostalih financijskih institucija u javnom sektoru</t>
  </si>
  <si>
    <t xml:space="preserve">2631</t>
  </si>
  <si>
    <t xml:space="preserve">Obveze za zajmove od trgovačkih društava u javnom sektoru</t>
  </si>
  <si>
    <t xml:space="preserve">2643</t>
  </si>
  <si>
    <t xml:space="preserve">Obveze za kredite od tuzemnih kreditnih institucija izvan javnog sektora</t>
  </si>
  <si>
    <t xml:space="preserve">2644</t>
  </si>
  <si>
    <t xml:space="preserve">Obveze za zajmove od tuzemnih osiguravajućih društava izvan javnog sektora</t>
  </si>
  <si>
    <t xml:space="preserve">2645</t>
  </si>
  <si>
    <t xml:space="preserve">Obveze za zajmove od ostalih tuzemnih financijskih institucija izvan javnog sektora</t>
  </si>
  <si>
    <t xml:space="preserve">2653</t>
  </si>
  <si>
    <t xml:space="preserve">Obveze za zajmove od tuzemnih trgovačkih društava izvan javnog sektora</t>
  </si>
  <si>
    <t xml:space="preserve">2654</t>
  </si>
  <si>
    <t xml:space="preserve">Obveze za zajmove od tuzemnih obrtnika</t>
  </si>
  <si>
    <t xml:space="preserve">2671</t>
  </si>
  <si>
    <t xml:space="preserve">Obveze za zajmove od državnog proračuna</t>
  </si>
  <si>
    <t xml:space="preserve">2672</t>
  </si>
  <si>
    <t xml:space="preserve">Obveze za zajmove od županijskih proračuna</t>
  </si>
  <si>
    <t xml:space="preserve">2673</t>
  </si>
  <si>
    <t xml:space="preserve">Obveze za zajmove od gradskih proračuna</t>
  </si>
  <si>
    <t xml:space="preserve">2674</t>
  </si>
  <si>
    <t xml:space="preserve">Obveze za zajmove od općinskih proračuna</t>
  </si>
  <si>
    <t xml:space="preserve">2675</t>
  </si>
  <si>
    <t xml:space="preserve">Obveze za zajmove od HZMO-a, HZZ-a i HZZO-a</t>
  </si>
  <si>
    <t xml:space="preserve">2676</t>
  </si>
  <si>
    <t xml:space="preserve">Obveze za zajmove od ostalih izvanproračunskih korisnika državnog proračuna</t>
  </si>
  <si>
    <t xml:space="preserve">2677</t>
  </si>
  <si>
    <t xml:space="preserve">Obveze za zajmove od izvanproračunskih korisnika JLP(R)S</t>
  </si>
  <si>
    <t xml:space="preserve">Obveze za kredite i zajmove - inozemne (šifre 2613+2614+2615+2616+2646+2647+2648+2655+2656)</t>
  </si>
  <si>
    <t xml:space="preserve">26X2</t>
  </si>
  <si>
    <t xml:space="preserve">2613</t>
  </si>
  <si>
    <t xml:space="preserve">Obveze za zajmove od međunarodnih organizacija</t>
  </si>
  <si>
    <t xml:space="preserve">2614</t>
  </si>
  <si>
    <t xml:space="preserve">Obveze za kredite i zajmove od institucija i tijela EU</t>
  </si>
  <si>
    <t xml:space="preserve">Obveze za zajmove od inozemnih vlada u EU</t>
  </si>
  <si>
    <t xml:space="preserve">2615</t>
  </si>
  <si>
    <t xml:space="preserve">Obveze za zajmove od inozemnih vlada izvan EU</t>
  </si>
  <si>
    <t xml:space="preserve">2616</t>
  </si>
  <si>
    <t xml:space="preserve">Obveze za kredite od inozemnih kreditnih institucija</t>
  </si>
  <si>
    <t xml:space="preserve">2646</t>
  </si>
  <si>
    <t xml:space="preserve">Obveze za zajmove od inozemnih osiguravajućih društava</t>
  </si>
  <si>
    <t xml:space="preserve">2647</t>
  </si>
  <si>
    <t xml:space="preserve">Obveze za zajmove od ostalih inozemnih financijskih institucija</t>
  </si>
  <si>
    <t xml:space="preserve">2648</t>
  </si>
  <si>
    <t xml:space="preserve">Obveze za zajmove od inozemnih trgovačkih društava</t>
  </si>
  <si>
    <t xml:space="preserve">2655</t>
  </si>
  <si>
    <t xml:space="preserve">Obveze za zajmove od inozemnih obrtnika</t>
  </si>
  <si>
    <t xml:space="preserve">2656</t>
  </si>
  <si>
    <t xml:space="preserve">27</t>
  </si>
  <si>
    <t xml:space="preserve">Obveze za predujmove, depozite, jamčevne pologe i tuđe prihode </t>
  </si>
  <si>
    <t xml:space="preserve">29</t>
  </si>
  <si>
    <t xml:space="preserve">Odgođeno plaćanje rashoda i prihodi budućih razdoblja (pasivna vremenska razgraničenja) (šifre 291+292)</t>
  </si>
  <si>
    <t xml:space="preserve">291</t>
  </si>
  <si>
    <t xml:space="preserve">Odgođeno plaćanje rashoda</t>
  </si>
  <si>
    <t xml:space="preserve">292</t>
  </si>
  <si>
    <t xml:space="preserve">Naplaćeni prihodi budućih razdoblja</t>
  </si>
  <si>
    <t xml:space="preserve">9</t>
  </si>
  <si>
    <t xml:space="preserve">Vlastiti izvori (šifre 91 + 922 - 93 + 96 + 97)</t>
  </si>
  <si>
    <t xml:space="preserve">91</t>
  </si>
  <si>
    <t xml:space="preserve">Vlastiti izvori i ispravak vlastitih izvora (šifre 911-912)</t>
  </si>
  <si>
    <t xml:space="preserve">911</t>
  </si>
  <si>
    <t xml:space="preserve">Vlastiti izvori</t>
  </si>
  <si>
    <t xml:space="preserve">912</t>
  </si>
  <si>
    <t xml:space="preserve">Ispravak vlastitih izvora za obveze</t>
  </si>
  <si>
    <t xml:space="preserve">922</t>
  </si>
  <si>
    <t xml:space="preserve">Rezultat - višak/manjak (šifre 9221-9222)</t>
  </si>
  <si>
    <t xml:space="preserve">9221</t>
  </si>
  <si>
    <t xml:space="preserve">Višak prihoda i primitaka (šifre 92211 do 92213)</t>
  </si>
  <si>
    <t xml:space="preserve">Višak prihoda poslovanja</t>
  </si>
  <si>
    <t xml:space="preserve">Višak prihoda od nefinancijske imovine</t>
  </si>
  <si>
    <t xml:space="preserve">Višak primitaka od financijske imovine</t>
  </si>
  <si>
    <t xml:space="preserve">9222</t>
  </si>
  <si>
    <t xml:space="preserve">Manjak prihoda i primitaka (šifre 92221 do 92223)</t>
  </si>
  <si>
    <t xml:space="preserve">Manjak prihoda poslovanja</t>
  </si>
  <si>
    <t xml:space="preserve">Manjak prihoda od nefinancijske imovine</t>
  </si>
  <si>
    <t xml:space="preserve">Manjak primitaka od financijske imovine</t>
  </si>
  <si>
    <t xml:space="preserve">93</t>
  </si>
  <si>
    <t xml:space="preserve">Obračunati rashodi poslovanja (šifre 9341 do 9368)</t>
  </si>
  <si>
    <t xml:space="preserve">9341</t>
  </si>
  <si>
    <t xml:space="preserve">Obračunate negativne tečajne razlike i razlike zbog primjene valutne klauzule</t>
  </si>
  <si>
    <t xml:space="preserve">9361</t>
  </si>
  <si>
    <t xml:space="preserve">Obračunati rashodi za tekuće pomoći drugom proračunu i izvanproračunskim korisnicima</t>
  </si>
  <si>
    <t xml:space="preserve">9362</t>
  </si>
  <si>
    <t xml:space="preserve">Obračunati rashodi za kapitalne pomoći drugom proračunu i izvanproračunskim korisnicima</t>
  </si>
  <si>
    <t xml:space="preserve">9363</t>
  </si>
  <si>
    <t xml:space="preserve">Obračunati rashodi za pomoći drugom proračunu i izvanproračunskim korisnicima po protestiranim jamstvima</t>
  </si>
  <si>
    <t xml:space="preserve">9364</t>
  </si>
  <si>
    <t xml:space="preserve">Obračunati rashodi za povrat pomoći iz drugih proračuna i od izvanproračunskih korisnika po protestiranim jamstvima</t>
  </si>
  <si>
    <t xml:space="preserve">9365</t>
  </si>
  <si>
    <t xml:space="preserve">Obračunati rashodi za pomoći izravnanja za decentralizirane funkcije i fiskalnog izravnanja</t>
  </si>
  <si>
    <t xml:space="preserve">9366</t>
  </si>
  <si>
    <t xml:space="preserve">Obračunati rashodi za pomoći proračunskim korisnicima drugih proračuna</t>
  </si>
  <si>
    <t xml:space="preserve">9367</t>
  </si>
  <si>
    <t xml:space="preserve">Obračunati rashodi za tekuće pomoći temeljem prijenosa EU sredstava</t>
  </si>
  <si>
    <t xml:space="preserve">9368</t>
  </si>
  <si>
    <t xml:space="preserve">Obračunati rashodi za kapitalne pomoći temeljem prijenosa EU sredstava</t>
  </si>
  <si>
    <t xml:space="preserve">Obračunati prihodi poslovanja (šifre 961 do 963 + 964 do 968)</t>
  </si>
  <si>
    <t xml:space="preserve">961</t>
  </si>
  <si>
    <t xml:space="preserve">Obračunati prihodi od poreza</t>
  </si>
  <si>
    <t xml:space="preserve">962</t>
  </si>
  <si>
    <t xml:space="preserve">Obračunati doprinosi</t>
  </si>
  <si>
    <t xml:space="preserve">963</t>
  </si>
  <si>
    <t xml:space="preserve">Obračunate pomoći iz inozemstva i od subjekata unutar općeg proračuna (šifre 9631 do 9638)</t>
  </si>
  <si>
    <t xml:space="preserve">9631</t>
  </si>
  <si>
    <t xml:space="preserve">Pomoći od inozemnih vlada </t>
  </si>
  <si>
    <t xml:space="preserve">9632</t>
  </si>
  <si>
    <t xml:space="preserve">Pomoći od međunarodnih organizacija te institucija i tijela EU</t>
  </si>
  <si>
    <t xml:space="preserve">9633</t>
  </si>
  <si>
    <t xml:space="preserve">Pomoći proračunu i izvanproračunskim korisnicima iz drugih proračuna</t>
  </si>
  <si>
    <t xml:space="preserve">9634</t>
  </si>
  <si>
    <t xml:space="preserve">Pomoći od izvanproračunskih korisnika</t>
  </si>
  <si>
    <t xml:space="preserve">9635</t>
  </si>
  <si>
    <t xml:space="preserve">Pomoći izravnanja za decentralizirane funkcije i fiskalnog izravnanja</t>
  </si>
  <si>
    <t xml:space="preserve">9636</t>
  </si>
  <si>
    <t xml:space="preserve">Pomoći proračunskim korisnicima iz proračuna koji im nije nadležan</t>
  </si>
  <si>
    <t xml:space="preserve">9637</t>
  </si>
  <si>
    <t xml:space="preserve">9638</t>
  </si>
  <si>
    <t xml:space="preserve">Pomoći temeljem prijenosa EU sredstava</t>
  </si>
  <si>
    <t xml:space="preserve">964</t>
  </si>
  <si>
    <t xml:space="preserve">Obračunati prihodi od imovine</t>
  </si>
  <si>
    <t xml:space="preserve">965</t>
  </si>
  <si>
    <t xml:space="preserve">Obračunati prihodi od upravnih i administrativnih pristojbi, pristojbi po posebnim propisima i naknada</t>
  </si>
  <si>
    <t xml:space="preserve">966</t>
  </si>
  <si>
    <t xml:space="preserve">Obračunati ostali prihodi</t>
  </si>
  <si>
    <t xml:space="preserve">967</t>
  </si>
  <si>
    <t xml:space="preserve">Obračunati prihodi iz proračuna </t>
  </si>
  <si>
    <t xml:space="preserve">968</t>
  </si>
  <si>
    <t xml:space="preserve">Kazne i upravne mjere te ostali prihodi</t>
  </si>
  <si>
    <t xml:space="preserve">Obračunati prihodi od prodaje nefinancijske imovine (šifre 971 do 974)</t>
  </si>
  <si>
    <t xml:space="preserve">971</t>
  </si>
  <si>
    <t xml:space="preserve">Obračunati prihodi od prodaje neproizvedene dugotrajne imovine</t>
  </si>
  <si>
    <t xml:space="preserve">972</t>
  </si>
  <si>
    <t xml:space="preserve">Obračunati prihodi od prodaje proizvedene dugotrajne imovine</t>
  </si>
  <si>
    <t xml:space="preserve">973</t>
  </si>
  <si>
    <t xml:space="preserve">Obračunati prihodi od prodaje plemenitih metala i ostalih pohranjenih vrijednosti</t>
  </si>
  <si>
    <t xml:space="preserve">974</t>
  </si>
  <si>
    <t xml:space="preserve">Obračunati prihodi od prodaje proizvedene kratkotrajne imovine</t>
  </si>
  <si>
    <t xml:space="preserve">99</t>
  </si>
  <si>
    <t xml:space="preserve">Izvanbilančni zapisi (=0)</t>
  </si>
  <si>
    <t xml:space="preserve">991</t>
  </si>
  <si>
    <t xml:space="preserve">Izvanbilančni zapisi - aktiva (šifra 996)</t>
  </si>
  <si>
    <t xml:space="preserve">996</t>
  </si>
  <si>
    <t xml:space="preserve">Izvanbilančni zapisi - pasiva</t>
  </si>
  <si>
    <t xml:space="preserve">dio 13</t>
  </si>
  <si>
    <t xml:space="preserve">Potraživanja za dane zajmove - dospjela</t>
  </si>
  <si>
    <t xml:space="preserve">dio 13 D</t>
  </si>
  <si>
    <t xml:space="preserve">Potraživanja za dane zajmove - nedospjela</t>
  </si>
  <si>
    <t xml:space="preserve">dio 13 N</t>
  </si>
  <si>
    <t xml:space="preserve">dio 16</t>
  </si>
  <si>
    <t xml:space="preserve">Potraživanja za prihode poslovanja - dospjela</t>
  </si>
  <si>
    <t xml:space="preserve">dio 16 D</t>
  </si>
  <si>
    <t xml:space="preserve">Potraživanja za prihode poslovanja - nedospjela</t>
  </si>
  <si>
    <t xml:space="preserve">dio 16 N</t>
  </si>
  <si>
    <t xml:space="preserve">Potraživanja za prihode poslovanja - potraživanja za zajedničke prihode</t>
  </si>
  <si>
    <t xml:space="preserve">dio 16 ZP</t>
  </si>
  <si>
    <t xml:space="preserve">dio 17</t>
  </si>
  <si>
    <t xml:space="preserve">Potraživanja od prodaje nefinancijske imovine - dospjela</t>
  </si>
  <si>
    <t xml:space="preserve">dio 17 D</t>
  </si>
  <si>
    <t xml:space="preserve">Potraživanja od prodaje nefinancijske imovine - nedospjela</t>
  </si>
  <si>
    <t xml:space="preserve">dio 17 N</t>
  </si>
  <si>
    <t xml:space="preserve">Potraživanja od prodaje nefinancijske imovine - potraživanja za zajedničke prihode</t>
  </si>
  <si>
    <t xml:space="preserve">dio 17 ZP</t>
  </si>
  <si>
    <t xml:space="preserve">12911</t>
  </si>
  <si>
    <t xml:space="preserve">Potraživanja za naknade koje se refundiraju</t>
  </si>
  <si>
    <t xml:space="preserve">12912</t>
  </si>
  <si>
    <t xml:space="preserve">Potraživanja za predujmove</t>
  </si>
  <si>
    <t xml:space="preserve">12913</t>
  </si>
  <si>
    <t xml:space="preserve">Potraživanja za dane predujmove za EU projekte subjektima izvan općeg proračuna</t>
  </si>
  <si>
    <t xml:space="preserve">12921</t>
  </si>
  <si>
    <t xml:space="preserve">Ostala nespomenuta potraživanja</t>
  </si>
  <si>
    <t xml:space="preserve">12931</t>
  </si>
  <si>
    <t xml:space="preserve">Potraživanja za prodana potraživanja (faktoring)</t>
  </si>
  <si>
    <t xml:space="preserve">12941</t>
  </si>
  <si>
    <t xml:space="preserve">Potraživanja proračuna od proračunskih korisnika za povrat u nadležni proračun</t>
  </si>
  <si>
    <t xml:space="preserve">12942</t>
  </si>
  <si>
    <t xml:space="preserve">Potraživanja proračuna za povrat sredstava proračunskih korisnika u proračun - bolovanje HZZO</t>
  </si>
  <si>
    <t xml:space="preserve">12951</t>
  </si>
  <si>
    <t xml:space="preserve">Potraživanja za EU predujmove dane iz državnog proračuna</t>
  </si>
  <si>
    <t xml:space="preserve">12952</t>
  </si>
  <si>
    <t xml:space="preserve">Potraživanja za EU predujmove dane iz županijskog proračuna</t>
  </si>
  <si>
    <t xml:space="preserve">12953</t>
  </si>
  <si>
    <t xml:space="preserve">Potraživanja za EU predujmove dane iz gradskog proračuna</t>
  </si>
  <si>
    <t xml:space="preserve">12954</t>
  </si>
  <si>
    <t xml:space="preserve">Potraživanja za EU predujmove dane iz općinskog proračuna</t>
  </si>
  <si>
    <t xml:space="preserve">12955</t>
  </si>
  <si>
    <t xml:space="preserve">Potraživanja za EU predujmove dane od HZMO-a, HZZ-a i HZZO-a</t>
  </si>
  <si>
    <t xml:space="preserve">12956</t>
  </si>
  <si>
    <t xml:space="preserve">Potraživanja za EU predujmove dane od ostalih izvanproračunskih korisnika državnog proračuna </t>
  </si>
  <si>
    <t xml:space="preserve">12957</t>
  </si>
  <si>
    <t xml:space="preserve">Potraživanja za EU predujmove dane od izvanproračunskih korisnika JLP(R)S</t>
  </si>
  <si>
    <t xml:space="preserve">12958</t>
  </si>
  <si>
    <t xml:space="preserve">Potraživanja za EU predujmove dane od proračunskih korisnika</t>
  </si>
  <si>
    <t xml:space="preserve">Potraživanja za povrat pomoći danih proračunskim korisnicima državnog proračuna po protestiranim jamstvima</t>
  </si>
  <si>
    <t xml:space="preserve">Potraživanja za povrat pomoći danih proračunskim korisnicima JLP(R)S po protestiranim jamstvima</t>
  </si>
  <si>
    <t xml:space="preserve">Potraživanja za povrat pomoći danih županijskim proračunima po protestiranim jamstvima</t>
  </si>
  <si>
    <t xml:space="preserve">Potraživanja za povrat pomoći danih gradskim proračunima po protestiranim jamstvima</t>
  </si>
  <si>
    <t xml:space="preserve">Potraživanja za povrat pomoći danih općinskim proračunima po protestiranim jamstvima</t>
  </si>
  <si>
    <t xml:space="preserve">Potraživanja za povrat pomoći danih HZMO-u, HZZ-u i HZZO-u po protestiranim jamstvima</t>
  </si>
  <si>
    <t xml:space="preserve">Potraživanja za povrat pomoći danih ostalim izvanproračunskim korisnicima državnog proračuna po protestiranim jamstvima</t>
  </si>
  <si>
    <t xml:space="preserve">Potraživanja za povrat pomoći danih izvanproračunskim korisnicima JLP(R)S po protestiranim jamstvima</t>
  </si>
  <si>
    <t xml:space="preserve">16631</t>
  </si>
  <si>
    <t xml:space="preserve">Potraživanja za povrat donacija danih neprofitnim organizacijama, građanima i kućanstvima u tuzemstvu po protestiranim jamstvima</t>
  </si>
  <si>
    <t xml:space="preserve">16641</t>
  </si>
  <si>
    <t xml:space="preserve">Potraživanja za povrat kapitalnih pomoći danih trgovačkim društvima u javnom sektoru po protestiranim jamstvima</t>
  </si>
  <si>
    <t xml:space="preserve">16642</t>
  </si>
  <si>
    <t xml:space="preserve">Potraživanja za povrat kapitalnih pomoći danih tuzemnim trgovačkim društvima izvan javnog sektora po protestiranim jamstvima</t>
  </si>
  <si>
    <t xml:space="preserve">16643</t>
  </si>
  <si>
    <t xml:space="preserve">Potraživanja za povrat kapitalnih pomoći danih tuzemnim obrtnicima po protestiranim jamstvima</t>
  </si>
  <si>
    <t xml:space="preserve">16721</t>
  </si>
  <si>
    <t xml:space="preserve">Potraživanja proračunskih korisnika za sredstva uplaćena u nadležni proračun</t>
  </si>
  <si>
    <t xml:space="preserve">dio 23</t>
  </si>
  <si>
    <t xml:space="preserve">Obveze za rashode poslovanja - dospjele</t>
  </si>
  <si>
    <t xml:space="preserve">dio 23 D</t>
  </si>
  <si>
    <t xml:space="preserve">Obveze za rashode poslovanja - nedospjele</t>
  </si>
  <si>
    <t xml:space="preserve">dio 23 N</t>
  </si>
  <si>
    <t xml:space="preserve">dio 24</t>
  </si>
  <si>
    <t xml:space="preserve">Obveze za nabavu nefinancijske imovine - dospjele</t>
  </si>
  <si>
    <t xml:space="preserve">dio 24 D</t>
  </si>
  <si>
    <t xml:space="preserve">Obveze za nabavu nefinancijske imovine - nedospjele</t>
  </si>
  <si>
    <t xml:space="preserve">dio 24 N</t>
  </si>
  <si>
    <t xml:space="preserve">dio 25</t>
  </si>
  <si>
    <t xml:space="preserve">Obveze za financijske instrumente - vrijednosne papire - dospjele</t>
  </si>
  <si>
    <t xml:space="preserve">dio 25 D</t>
  </si>
  <si>
    <t xml:space="preserve">Obveze za financijske instrumente - vrijednosne papire - nedospjele</t>
  </si>
  <si>
    <t xml:space="preserve">dio 25 N</t>
  </si>
  <si>
    <t xml:space="preserve">dio 26</t>
  </si>
  <si>
    <t xml:space="preserve">Obveze za kredite i zajmove - dospjele</t>
  </si>
  <si>
    <t xml:space="preserve">dio 26 D</t>
  </si>
  <si>
    <t xml:space="preserve">Obveze za kredite i zajmove - nedospjele</t>
  </si>
  <si>
    <t xml:space="preserve">dio 26 N</t>
  </si>
  <si>
    <t xml:space="preserve">Ostale nespomenute obveze</t>
  </si>
  <si>
    <t xml:space="preserve">23954</t>
  </si>
  <si>
    <t xml:space="preserve">26223</t>
  </si>
  <si>
    <t xml:space="preserve">Obveze za financijski najam od kreditnih institucija u javnom sektoru</t>
  </si>
  <si>
    <t xml:space="preserve">Obveze za zajmove po faktoringu od kreditnih institucija u javnom sektoru</t>
  </si>
  <si>
    <t xml:space="preserve">26224</t>
  </si>
  <si>
    <t xml:space="preserve">Obveze za zajmove po faktoringu od osiguravajućih društava u javnom sektoru</t>
  </si>
  <si>
    <t xml:space="preserve">26233</t>
  </si>
  <si>
    <t xml:space="preserve">Obveze za zajmove po faktoringu od ostalih financijskih institucija u javnom sektoru</t>
  </si>
  <si>
    <t xml:space="preserve">26244</t>
  </si>
  <si>
    <t xml:space="preserve">Obveze za zajmove po faktoringu od trgovačkih društava u javnom sektoru</t>
  </si>
  <si>
    <t xml:space="preserve">26314</t>
  </si>
  <si>
    <t xml:space="preserve">26433</t>
  </si>
  <si>
    <t xml:space="preserve">Obveze za financijski najam od tuzemnih kreditnih institucija izvan javnog sektora</t>
  </si>
  <si>
    <t xml:space="preserve">Obveze za zajmove po faktoringu od tuzemnih kreditnih institucija izvan javnog sektora</t>
  </si>
  <si>
    <t xml:space="preserve">26434</t>
  </si>
  <si>
    <t xml:space="preserve">Obveze za zajmove po faktoringu od tuzemnih osiguravajućih društava izvan javnog sektora</t>
  </si>
  <si>
    <t xml:space="preserve">26443</t>
  </si>
  <si>
    <t xml:space="preserve">Obveze za zajmove po faktoringu od inozemnih kreditnih institucija</t>
  </si>
  <si>
    <t xml:space="preserve">26464</t>
  </si>
  <si>
    <t xml:space="preserve">Obveze za zajmove po faktoringu od inozemnih osiguravajućih društava</t>
  </si>
  <si>
    <t xml:space="preserve">26473</t>
  </si>
  <si>
    <t xml:space="preserve">Obveze za zajmove po faktoringu od ostalih inozemnih financijskih institucija</t>
  </si>
  <si>
    <t xml:space="preserve">26484</t>
  </si>
  <si>
    <t xml:space="preserve">Obveze za zajmove po faktoringu od tuzemnih obrtnika</t>
  </si>
  <si>
    <t xml:space="preserve">26544</t>
  </si>
  <si>
    <t xml:space="preserve">Obveze za zajmove po faktoringu od inozemnih trgovačkih društava</t>
  </si>
  <si>
    <t xml:space="preserve">26554</t>
  </si>
  <si>
    <t xml:space="preserve">Obveze za zajmove po faktoringu od inozemnih obrtnika</t>
  </si>
  <si>
    <t xml:space="preserve">26564</t>
  </si>
  <si>
    <t xml:space="preserve">27111</t>
  </si>
  <si>
    <t xml:space="preserve">Obveze za predujmove</t>
  </si>
  <si>
    <t xml:space="preserve">Obveze za depozite</t>
  </si>
  <si>
    <t xml:space="preserve">Obveze za jamčevne pologe</t>
  </si>
  <si>
    <t xml:space="preserve">Obveze za naplaćene tuđe prihode </t>
  </si>
  <si>
    <t xml:space="preserve">27411</t>
  </si>
  <si>
    <t xml:space="preserve">Obveze proračuna za naplaćena sredstva proračunskog korisnika</t>
  </si>
  <si>
    <t xml:space="preserve">Obveze za EU predujmove dane od institucija i tijela EU</t>
  </si>
  <si>
    <t xml:space="preserve">Obveze za EU predujmove dane iz državnog proračuna</t>
  </si>
  <si>
    <t xml:space="preserve">Obveze za EU predujmove dane iz županijskog proračuna</t>
  </si>
  <si>
    <t xml:space="preserve">Obveze za EU predujmove dane iz gradskog proračuna</t>
  </si>
  <si>
    <t xml:space="preserve">Obveze za EU predujmove dane iz općinskog proračuna</t>
  </si>
  <si>
    <t xml:space="preserve">Obveze za EU predujmove dane od HZMO-a, HZZ-a i HZZO-a</t>
  </si>
  <si>
    <t xml:space="preserve">Obveze za EU predujmove dane od ostalih izvanproračunskih korisnika državnog proračuna </t>
  </si>
  <si>
    <t xml:space="preserve">Obveze za EU predujmove dane od izvanproračunskih korisnika JLP(R)S</t>
  </si>
  <si>
    <t xml:space="preserve">Obveze za EU predujmove dane od proračunskih korisnika</t>
  </si>
  <si>
    <t xml:space="preserve">Obveze proračunskih korisnika za povrat u proračun</t>
  </si>
  <si>
    <t xml:space="preserve">Obveze proračunskih korisnika za povrat u proračun - bolovanje HZZO</t>
  </si>
  <si>
    <t xml:space="preserve">92214</t>
  </si>
  <si>
    <t xml:space="preserve">Višak prihoda poslovanja - ispravci iz prethodnih razdoblja</t>
  </si>
  <si>
    <t xml:space="preserve">92215</t>
  </si>
  <si>
    <t xml:space="preserve">Višak prihoda od nefinancijske imovine - ispravci iz prethodnih razdoblja</t>
  </si>
  <si>
    <t xml:space="preserve">92216</t>
  </si>
  <si>
    <t xml:space="preserve">Višak primitaka od financijske imovine - ispravci iz prethodnih razdoblja</t>
  </si>
  <si>
    <t xml:space="preserve">92224</t>
  </si>
  <si>
    <t xml:space="preserve">Manjak prihoda poslovanja - ispravci iz prethodnih razdoblja</t>
  </si>
  <si>
    <t xml:space="preserve">92225</t>
  </si>
  <si>
    <t xml:space="preserve">Manjak prihoda od nefinancijske imovine - ispravci iz prethodnih razdoblja</t>
  </si>
  <si>
    <t xml:space="preserve">92226</t>
  </si>
  <si>
    <t xml:space="preserve">Manjak primitaka od financijske imovine - ispravci iz prethodnih razdoblja</t>
  </si>
  <si>
    <t xml:space="preserve">99611</t>
  </si>
  <si>
    <t xml:space="preserve">Tuđa imovina dobivena na korištenje</t>
  </si>
  <si>
    <t xml:space="preserve">99612</t>
  </si>
  <si>
    <t xml:space="preserve">Dugotrajna nefinancijska imovina nabavljena iz operativnog najma</t>
  </si>
  <si>
    <t xml:space="preserve">99621</t>
  </si>
  <si>
    <t xml:space="preserve">Potencijalne obveze po danim jamstvima</t>
  </si>
  <si>
    <t xml:space="preserve">99631</t>
  </si>
  <si>
    <t xml:space="preserve">Dana kreditna pisma</t>
  </si>
  <si>
    <t xml:space="preserve">99641</t>
  </si>
  <si>
    <t xml:space="preserve">Instrumenti osiguranja plaćanja</t>
  </si>
  <si>
    <t xml:space="preserve">99651</t>
  </si>
  <si>
    <t xml:space="preserve">Potencijalne obveze po osnovi sudskih sporova u tijeku</t>
  </si>
  <si>
    <t xml:space="preserve">99652</t>
  </si>
  <si>
    <t xml:space="preserve">Preuzete obveze po ugovorima o nabavi roba, radova i usluga </t>
  </si>
  <si>
    <t xml:space="preserve">99653</t>
  </si>
  <si>
    <t xml:space="preserve">Preuzete obveze po ugovorima o dodjeli bespovratnih sredstava iz EU fondova </t>
  </si>
  <si>
    <t xml:space="preserve">99661</t>
  </si>
  <si>
    <t xml:space="preserve">Obveze po osnovi kapitala na poziv</t>
  </si>
  <si>
    <t xml:space="preserve">99671</t>
  </si>
  <si>
    <t xml:space="preserve">Potraživanja po ugovorima o dodijeljenim bespovratnim sredstvima iz EU fondova </t>
  </si>
  <si>
    <t xml:space="preserve">99691</t>
  </si>
  <si>
    <t xml:space="preserve">Ostali izvanbilančni zapisi</t>
  </si>
  <si>
    <t xml:space="preserve">IZVJEŠTAJ O RASHODIMA PREMA FUNKCIJSKOJ KLASIFIKACIJI</t>
  </si>
  <si>
    <t xml:space="preserve">Brojč. ozn. funk. klas.</t>
  </si>
  <si>
    <t xml:space="preserve">Opće javne usluge (šifre 011+012+013+014 do 018)</t>
  </si>
  <si>
    <t xml:space="preserve">Izvršna i zakonodavna tijela, financijski i fiskalni poslovi, vanjski poslovi (šifre 0111 do 0113)</t>
  </si>
  <si>
    <t xml:space="preserve">0111</t>
  </si>
  <si>
    <t xml:space="preserve">Izvršna i zakonodavna tijela</t>
  </si>
  <si>
    <t xml:space="preserve">0112</t>
  </si>
  <si>
    <t xml:space="preserve">Financijski i fiskalni poslovi</t>
  </si>
  <si>
    <t xml:space="preserve">0113</t>
  </si>
  <si>
    <t xml:space="preserve">Vanjski poslovi</t>
  </si>
  <si>
    <t xml:space="preserve">Inozemna ekonomska pomoć (šifre 0121+0122)</t>
  </si>
  <si>
    <t xml:space="preserve">0121</t>
  </si>
  <si>
    <t xml:space="preserve">Ekonomska pomoć zemljama u razvoju i zemljama u tranziciji</t>
  </si>
  <si>
    <t xml:space="preserve">0122</t>
  </si>
  <si>
    <t xml:space="preserve">Ekonomska pomoć usmjerena preko međunarodnih agencija</t>
  </si>
  <si>
    <t xml:space="preserve">013</t>
  </si>
  <si>
    <t xml:space="preserve">Opće usluge (šifre 0131 do 0133)</t>
  </si>
  <si>
    <t xml:space="preserve">0131</t>
  </si>
  <si>
    <t xml:space="preserve">Opće usluge vezane za službenike</t>
  </si>
  <si>
    <t xml:space="preserve">0132</t>
  </si>
  <si>
    <t xml:space="preserve">Sveukupno planiranje i statističke usluge</t>
  </si>
  <si>
    <t xml:space="preserve">0133</t>
  </si>
  <si>
    <t xml:space="preserve">Ostale opće usluge</t>
  </si>
  <si>
    <t xml:space="preserve">014</t>
  </si>
  <si>
    <t xml:space="preserve">Osnovna istraživanja</t>
  </si>
  <si>
    <t xml:space="preserve">015</t>
  </si>
  <si>
    <t xml:space="preserve">Istraživanje i razvoj: Opće javne usluge</t>
  </si>
  <si>
    <t xml:space="preserve">016</t>
  </si>
  <si>
    <t xml:space="preserve">Opće javne usluge koje nisu drugdje svrstane</t>
  </si>
  <si>
    <t xml:space="preserve">017</t>
  </si>
  <si>
    <t xml:space="preserve">Transakcije vezane za javni dug</t>
  </si>
  <si>
    <t xml:space="preserve">018</t>
  </si>
  <si>
    <t xml:space="preserve">Prijenosi općeg karaktera između različitih državnih razina</t>
  </si>
  <si>
    <t xml:space="preserve">Obrana (šifre 021 do 025)</t>
  </si>
  <si>
    <t xml:space="preserve">021</t>
  </si>
  <si>
    <t xml:space="preserve">Vojna obrana</t>
  </si>
  <si>
    <t xml:space="preserve">022</t>
  </si>
  <si>
    <t xml:space="preserve">Civilna obrana</t>
  </si>
  <si>
    <t xml:space="preserve">023</t>
  </si>
  <si>
    <t xml:space="preserve">Inozemna vojna pomoć</t>
  </si>
  <si>
    <t xml:space="preserve">024</t>
  </si>
  <si>
    <t xml:space="preserve">Istraživanje i razvoj obrane</t>
  </si>
  <si>
    <t xml:space="preserve">025</t>
  </si>
  <si>
    <t xml:space="preserve">Rashodi za obranu koji nisu drugdje svrstani</t>
  </si>
  <si>
    <t xml:space="preserve">Javni red i sigurnost (šifre 031 do 036)</t>
  </si>
  <si>
    <t xml:space="preserve">031</t>
  </si>
  <si>
    <t xml:space="preserve">Usluge policije</t>
  </si>
  <si>
    <t xml:space="preserve">032</t>
  </si>
  <si>
    <t xml:space="preserve">Usluge protupožarne zaštite</t>
  </si>
  <si>
    <t xml:space="preserve">033</t>
  </si>
  <si>
    <t xml:space="preserve">Sudovi</t>
  </si>
  <si>
    <t xml:space="preserve">034</t>
  </si>
  <si>
    <t xml:space="preserve">Zatvori</t>
  </si>
  <si>
    <t xml:space="preserve">035</t>
  </si>
  <si>
    <t xml:space="preserve">Istraživanje i razvoj: Javni red i sigurnost</t>
  </si>
  <si>
    <t xml:space="preserve">036</t>
  </si>
  <si>
    <t xml:space="preserve">Rashodi za javni red i sigurnost koji nisu drugdje svrstani</t>
  </si>
  <si>
    <t xml:space="preserve">Ekonomski poslovi (šifre 041+042+043+044+045+046+047+048+049)</t>
  </si>
  <si>
    <t xml:space="preserve">Opći ekonomski, trgovački i poslovi vezani uz rad (šifre 0411+0412) </t>
  </si>
  <si>
    <t xml:space="preserve">0411</t>
  </si>
  <si>
    <t xml:space="preserve">Opći ekonomski i trgovački poslovi</t>
  </si>
  <si>
    <t xml:space="preserve">0412</t>
  </si>
  <si>
    <t xml:space="preserve">Opći poslovi vezani uz rad</t>
  </si>
  <si>
    <t xml:space="preserve">Poljoprivreda, šumarstvo, ribarstvo i lov (šifre 0421 do 0423)</t>
  </si>
  <si>
    <t xml:space="preserve">0421</t>
  </si>
  <si>
    <t xml:space="preserve">Poljoprivreda</t>
  </si>
  <si>
    <t xml:space="preserve">0422</t>
  </si>
  <si>
    <t xml:space="preserve">Šumarstvo</t>
  </si>
  <si>
    <t xml:space="preserve">0423</t>
  </si>
  <si>
    <t xml:space="preserve">Ribarstvo i lov</t>
  </si>
  <si>
    <t xml:space="preserve">043</t>
  </si>
  <si>
    <t xml:space="preserve">Gorivo i energija (šifre 0431 do 0436)</t>
  </si>
  <si>
    <t xml:space="preserve">0431</t>
  </si>
  <si>
    <t xml:space="preserve">Ugljen i ostala kruta mineralna goriva</t>
  </si>
  <si>
    <t xml:space="preserve">0432</t>
  </si>
  <si>
    <t xml:space="preserve">Nafta i prirodni plin</t>
  </si>
  <si>
    <t xml:space="preserve">0433</t>
  </si>
  <si>
    <t xml:space="preserve">Nuklearno gorivo</t>
  </si>
  <si>
    <t xml:space="preserve">0434</t>
  </si>
  <si>
    <t xml:space="preserve">Ostala goriva</t>
  </si>
  <si>
    <t xml:space="preserve">0435</t>
  </si>
  <si>
    <t xml:space="preserve">Električna energija</t>
  </si>
  <si>
    <t xml:space="preserve">0436</t>
  </si>
  <si>
    <t xml:space="preserve">Ostale vrste energije</t>
  </si>
  <si>
    <t xml:space="preserve">044</t>
  </si>
  <si>
    <t xml:space="preserve">Rudarstvo, proizvodnja i građevinarstvo (šifre 0441 do 0443)</t>
  </si>
  <si>
    <t xml:space="preserve">0441</t>
  </si>
  <si>
    <t xml:space="preserve">Rudarstvo, mineralni resursi i ostala mineralna goriva</t>
  </si>
  <si>
    <t xml:space="preserve">0442</t>
  </si>
  <si>
    <t xml:space="preserve">Proizvodnja </t>
  </si>
  <si>
    <t xml:space="preserve">0443</t>
  </si>
  <si>
    <t xml:space="preserve">Građevinarstvo</t>
  </si>
  <si>
    <t xml:space="preserve">045</t>
  </si>
  <si>
    <t xml:space="preserve">Promet (šifre 0451 do 0455)</t>
  </si>
  <si>
    <t xml:space="preserve">0451</t>
  </si>
  <si>
    <t xml:space="preserve">Cestovni promet</t>
  </si>
  <si>
    <t xml:space="preserve">0452</t>
  </si>
  <si>
    <t xml:space="preserve">Promet vodnim putovima</t>
  </si>
  <si>
    <t xml:space="preserve">0453</t>
  </si>
  <si>
    <t xml:space="preserve">Željeznički promet</t>
  </si>
  <si>
    <t xml:space="preserve">0454</t>
  </si>
  <si>
    <t xml:space="preserve">Zračni promet</t>
  </si>
  <si>
    <t xml:space="preserve">0455</t>
  </si>
  <si>
    <t xml:space="preserve">Promet cjevovodima i ostali promet</t>
  </si>
  <si>
    <t xml:space="preserve">046</t>
  </si>
  <si>
    <t xml:space="preserve">Komunikacije</t>
  </si>
  <si>
    <t xml:space="preserve">047</t>
  </si>
  <si>
    <t xml:space="preserve">Ostale industrije (šifre 0471 do 0474)</t>
  </si>
  <si>
    <t xml:space="preserve">0471</t>
  </si>
  <si>
    <t xml:space="preserve">Distribucija i skladištenje</t>
  </si>
  <si>
    <t xml:space="preserve">0472</t>
  </si>
  <si>
    <t xml:space="preserve">Hoteli i restorani</t>
  </si>
  <si>
    <t xml:space="preserve">0473</t>
  </si>
  <si>
    <t xml:space="preserve">Turizam</t>
  </si>
  <si>
    <t xml:space="preserve">0474</t>
  </si>
  <si>
    <t xml:space="preserve">Višenamjenski razvojni projekti</t>
  </si>
  <si>
    <t xml:space="preserve">048</t>
  </si>
  <si>
    <t xml:space="preserve">Istraživanje i razvoj: Ekonomski poslovi (šifre 0481 do 0487)</t>
  </si>
  <si>
    <t xml:space="preserve">0481</t>
  </si>
  <si>
    <t xml:space="preserve">Istraživanje i razvoj: Opći ekonomski, trgovački i poslovi vezani uz rad</t>
  </si>
  <si>
    <t xml:space="preserve">0482</t>
  </si>
  <si>
    <t xml:space="preserve">Istraživanje i razvoj: Poljoprivreda, šumarstvo, ribarstvo i lov</t>
  </si>
  <si>
    <t xml:space="preserve">0483</t>
  </si>
  <si>
    <t xml:space="preserve">Istraživanje i razvoj: Gorivo i energija</t>
  </si>
  <si>
    <t xml:space="preserve">0484</t>
  </si>
  <si>
    <t xml:space="preserve">Istraživanje i razvoj: Rudarstvo, proizvodnja i građevinarstvo</t>
  </si>
  <si>
    <t xml:space="preserve">0485</t>
  </si>
  <si>
    <t xml:space="preserve">Istraživanje i razvoj: Promet</t>
  </si>
  <si>
    <t xml:space="preserve">0486</t>
  </si>
  <si>
    <t xml:space="preserve">Istraživanje i razvoj: Komunikacije</t>
  </si>
  <si>
    <t xml:space="preserve">0487</t>
  </si>
  <si>
    <t xml:space="preserve">Istraživanje i razvoj: Ostale industrije</t>
  </si>
  <si>
    <t xml:space="preserve">Ekonomski poslovi koji nisu drugdje svrstani</t>
  </si>
  <si>
    <t xml:space="preserve">Zaštita okoliša (šifre 051 do 056)</t>
  </si>
  <si>
    <t xml:space="preserve">Gospodarenje otpadom</t>
  </si>
  <si>
    <t xml:space="preserve">Gospodarenje otpadnim vodama</t>
  </si>
  <si>
    <t xml:space="preserve">Smanjenje zagađivanja</t>
  </si>
  <si>
    <t xml:space="preserve">Zaštita bioraznolikosti i krajolika</t>
  </si>
  <si>
    <t xml:space="preserve">Istraživanje i razvoj: Zaštita okoliša</t>
  </si>
  <si>
    <t xml:space="preserve">Poslovi i usluge zaštite okoliša koji nisu drugdje svrstani</t>
  </si>
  <si>
    <t xml:space="preserve">Usluge unapređenja stanovanja i zajednice (šifre 061 do 066)</t>
  </si>
  <si>
    <t xml:space="preserve">Razvoj stanovanja</t>
  </si>
  <si>
    <t xml:space="preserve">Razvoj zajednice</t>
  </si>
  <si>
    <t xml:space="preserve">Opskrba vodom</t>
  </si>
  <si>
    <t xml:space="preserve">Ulična rasvjeta</t>
  </si>
  <si>
    <t xml:space="preserve">Istraživanje i razvoj stanovanja i komunalnih pogodnosti</t>
  </si>
  <si>
    <t xml:space="preserve">066</t>
  </si>
  <si>
    <t xml:space="preserve">Rashodi vezani za stanovanje i kom. pogodnosti koji nisu drugdje svrstani</t>
  </si>
  <si>
    <t xml:space="preserve">07</t>
  </si>
  <si>
    <t xml:space="preserve">Zdravstvo (šifre 071+072+073+074+075+076)</t>
  </si>
  <si>
    <t xml:space="preserve">071</t>
  </si>
  <si>
    <t xml:space="preserve">Medicinski proizvodi, pribor i oprema (šifre 0711 do 0713)</t>
  </si>
  <si>
    <t xml:space="preserve">0711</t>
  </si>
  <si>
    <t xml:space="preserve">0712</t>
  </si>
  <si>
    <t xml:space="preserve">Ostali medicinski proizvodi</t>
  </si>
  <si>
    <t xml:space="preserve">0713</t>
  </si>
  <si>
    <t xml:space="preserve">Terapeutski pribor i oprema</t>
  </si>
  <si>
    <t xml:space="preserve">072</t>
  </si>
  <si>
    <t xml:space="preserve">Službe za vanjske pacijente (šifre 0721 do 0724)</t>
  </si>
  <si>
    <t xml:space="preserve">0721</t>
  </si>
  <si>
    <t xml:space="preserve">Opće medicinske usluge</t>
  </si>
  <si>
    <t xml:space="preserve">0722</t>
  </si>
  <si>
    <t xml:space="preserve">Specijalističke medicinske usluge</t>
  </si>
  <si>
    <t xml:space="preserve">0723</t>
  </si>
  <si>
    <t xml:space="preserve">Zubarske usluge</t>
  </si>
  <si>
    <t xml:space="preserve">0724</t>
  </si>
  <si>
    <t xml:space="preserve">Paramedicinske usluge </t>
  </si>
  <si>
    <t xml:space="preserve">073</t>
  </si>
  <si>
    <t xml:space="preserve">Bolničke službe (šifre 0731 do 0734)</t>
  </si>
  <si>
    <t xml:space="preserve">0731</t>
  </si>
  <si>
    <t xml:space="preserve">Usluge općih bolnica</t>
  </si>
  <si>
    <t xml:space="preserve">0732</t>
  </si>
  <si>
    <t xml:space="preserve">Usluge specijalističkih bolnica</t>
  </si>
  <si>
    <t xml:space="preserve">0733</t>
  </si>
  <si>
    <t xml:space="preserve">Usluge medicinskih centara i centara za majčinstvo</t>
  </si>
  <si>
    <t xml:space="preserve">0734</t>
  </si>
  <si>
    <t xml:space="preserve">Usluge centara za njegu i oporavak</t>
  </si>
  <si>
    <t xml:space="preserve">074</t>
  </si>
  <si>
    <t xml:space="preserve">Službe javnog zdravstva</t>
  </si>
  <si>
    <t xml:space="preserve">075</t>
  </si>
  <si>
    <t xml:space="preserve">Istraživanje i razvoj zdravstva</t>
  </si>
  <si>
    <t xml:space="preserve">076</t>
  </si>
  <si>
    <t xml:space="preserve">Poslovi i usluge zdravstva koji nisu drugdje svrstani</t>
  </si>
  <si>
    <t xml:space="preserve">08</t>
  </si>
  <si>
    <t xml:space="preserve">Rekreacija, kultura i religija (šifre 081 do 086)</t>
  </si>
  <si>
    <t xml:space="preserve">081</t>
  </si>
  <si>
    <t xml:space="preserve">Službe rekreacije i sporta</t>
  </si>
  <si>
    <t xml:space="preserve">082</t>
  </si>
  <si>
    <t xml:space="preserve">Službe kulture</t>
  </si>
  <si>
    <t xml:space="preserve">083</t>
  </si>
  <si>
    <t xml:space="preserve">Službe emitiranja i izdavanja</t>
  </si>
  <si>
    <t xml:space="preserve">084</t>
  </si>
  <si>
    <t xml:space="preserve">Religijske i druge službe zajednice</t>
  </si>
  <si>
    <t xml:space="preserve">085</t>
  </si>
  <si>
    <t xml:space="preserve">Istraživanje i razvoj rekreacije, kulture i religije</t>
  </si>
  <si>
    <t xml:space="preserve">086</t>
  </si>
  <si>
    <t xml:space="preserve">Rashodi za rekreaciju, kulturu i religiju koji nisu drugdje svrstani</t>
  </si>
  <si>
    <t xml:space="preserve">09</t>
  </si>
  <si>
    <t xml:space="preserve">Obrazovanje (šifre 091+092+093+094+095+096+097+098)</t>
  </si>
  <si>
    <t xml:space="preserve">091</t>
  </si>
  <si>
    <t xml:space="preserve">Predškolsko i osnovno obrazovanje (šifre 0911+0912)</t>
  </si>
  <si>
    <t xml:space="preserve">0911</t>
  </si>
  <si>
    <t xml:space="preserve">Predškolsko obrazovanje</t>
  </si>
  <si>
    <t xml:space="preserve">0912</t>
  </si>
  <si>
    <t xml:space="preserve">Osnovno obrazovanje</t>
  </si>
  <si>
    <t xml:space="preserve">092</t>
  </si>
  <si>
    <t xml:space="preserve">Srednjoškolsko obrazovanje (šifre 0921+0922)</t>
  </si>
  <si>
    <t xml:space="preserve">0921</t>
  </si>
  <si>
    <t xml:space="preserve">Niže srednjoškolsko obrazovanje</t>
  </si>
  <si>
    <t xml:space="preserve">0922</t>
  </si>
  <si>
    <t xml:space="preserve">Više srednjoškolsko obrazovanje</t>
  </si>
  <si>
    <t xml:space="preserve">093</t>
  </si>
  <si>
    <t xml:space="preserve">Poslije srednjoškolsko, ali ne visoko obrazovanje</t>
  </si>
  <si>
    <t xml:space="preserve">094</t>
  </si>
  <si>
    <t xml:space="preserve">Visoka naobrazba (šifre 0941+0942)</t>
  </si>
  <si>
    <t xml:space="preserve">0941</t>
  </si>
  <si>
    <t xml:space="preserve">Prvi stupanj visoke naobrazbe</t>
  </si>
  <si>
    <t xml:space="preserve">0942</t>
  </si>
  <si>
    <t xml:space="preserve">Drugi stupanj visoke naobrazbe</t>
  </si>
  <si>
    <t xml:space="preserve">095</t>
  </si>
  <si>
    <t xml:space="preserve">Obrazovanje koje se ne može definirati po stupnju</t>
  </si>
  <si>
    <t xml:space="preserve">096</t>
  </si>
  <si>
    <t xml:space="preserve">Dodatne usluge u obrazovanju</t>
  </si>
  <si>
    <t xml:space="preserve">097</t>
  </si>
  <si>
    <t xml:space="preserve">Istraživanje i razvoj obrazovanja</t>
  </si>
  <si>
    <t xml:space="preserve">098</t>
  </si>
  <si>
    <t xml:space="preserve">Usluge obrazovanja koje nisu drugdje svrstane</t>
  </si>
  <si>
    <t xml:space="preserve">10</t>
  </si>
  <si>
    <t xml:space="preserve">Socijalna zaštita (šifre 101+102+103+104+105+106+107+108+109)</t>
  </si>
  <si>
    <t xml:space="preserve">101</t>
  </si>
  <si>
    <t xml:space="preserve">Bolest i invaliditet (šifre 1011+1012)</t>
  </si>
  <si>
    <t xml:space="preserve">1011</t>
  </si>
  <si>
    <t xml:space="preserve">Bolest</t>
  </si>
  <si>
    <t xml:space="preserve">1012</t>
  </si>
  <si>
    <t xml:space="preserve">Invaliditet</t>
  </si>
  <si>
    <t xml:space="preserve">102</t>
  </si>
  <si>
    <t xml:space="preserve">Starost</t>
  </si>
  <si>
    <t xml:space="preserve">103</t>
  </si>
  <si>
    <t xml:space="preserve">Slijednici</t>
  </si>
  <si>
    <t xml:space="preserve">104</t>
  </si>
  <si>
    <t xml:space="preserve">Obitelj i djeca</t>
  </si>
  <si>
    <t xml:space="preserve">105</t>
  </si>
  <si>
    <t xml:space="preserve">Nezaposlenost</t>
  </si>
  <si>
    <t xml:space="preserve">106</t>
  </si>
  <si>
    <t xml:space="preserve">107</t>
  </si>
  <si>
    <t xml:space="preserve">Socijalna pomoć stanovništvu koje nije obuhvaćeno redovnim socijalnim programima</t>
  </si>
  <si>
    <t xml:space="preserve">108</t>
  </si>
  <si>
    <t xml:space="preserve">Istraživanje i razvoj socijalne zaštite</t>
  </si>
  <si>
    <t xml:space="preserve">109</t>
  </si>
  <si>
    <t xml:space="preserve">Aktivnosti socijalne zaštite koje nisu drugdje svrstane</t>
  </si>
  <si>
    <t xml:space="preserve">Kontrolni zbroj (šifre 01+02+03+04+05+06+07+08+09+10)</t>
  </si>
  <si>
    <t xml:space="preserve">R1</t>
  </si>
  <si>
    <t xml:space="preserve">IZVJEŠTAJ O PROMJENAMA U VRIJEDNOSTI
I OBUJMU IMOVINE I OBVEZA</t>
  </si>
  <si>
    <t xml:space="preserve">9151</t>
  </si>
  <si>
    <t xml:space="preserve">Promjene u vrijednosti i obujmu imovine (šifre 91511+91512)</t>
  </si>
  <si>
    <t xml:space="preserve">91511</t>
  </si>
  <si>
    <t xml:space="preserve">Promjene u vrijednosti imovine (šifre P001+P008)</t>
  </si>
  <si>
    <t xml:space="preserve">Promjene u vrijednosti nefinancijske imovine (šifre P002 do P007)</t>
  </si>
  <si>
    <t xml:space="preserve">P001</t>
  </si>
  <si>
    <t xml:space="preserve">Neproizvedena dugotrajna imovina</t>
  </si>
  <si>
    <t xml:space="preserve">P002</t>
  </si>
  <si>
    <t xml:space="preserve">Proizvedena dugotrajna imovina</t>
  </si>
  <si>
    <t xml:space="preserve">P003</t>
  </si>
  <si>
    <t xml:space="preserve">P004</t>
  </si>
  <si>
    <t xml:space="preserve">P005</t>
  </si>
  <si>
    <t xml:space="preserve">Dugotrajna nefinancijska imovina u pripremi</t>
  </si>
  <si>
    <t xml:space="preserve">P006</t>
  </si>
  <si>
    <t xml:space="preserve">Proizvedena kratkotrajna imovina</t>
  </si>
  <si>
    <t xml:space="preserve">P007</t>
  </si>
  <si>
    <t xml:space="preserve">Promjene u vrijednosti financijske imovine (šifre P009 do P015)</t>
  </si>
  <si>
    <t xml:space="preserve">P008</t>
  </si>
  <si>
    <t xml:space="preserve">Novac u banci i blagajni</t>
  </si>
  <si>
    <t xml:space="preserve">P009</t>
  </si>
  <si>
    <t xml:space="preserve">Potraživanja za jamčevne pologe, od zaposlenih te za više plaćene poreze i ostalo</t>
  </si>
  <si>
    <t xml:space="preserve">P010</t>
  </si>
  <si>
    <t xml:space="preserve">Potraživanja za dane zajmove </t>
  </si>
  <si>
    <t xml:space="preserve">P011</t>
  </si>
  <si>
    <t xml:space="preserve">Financijski instrumenti - vrijednosni papiri</t>
  </si>
  <si>
    <t xml:space="preserve">P012</t>
  </si>
  <si>
    <t xml:space="preserve">Financijski instrumenti - dionice i udjeli u glavnici</t>
  </si>
  <si>
    <t xml:space="preserve">P013</t>
  </si>
  <si>
    <t xml:space="preserve">Potraživanja za prihode poslovanja</t>
  </si>
  <si>
    <t xml:space="preserve">P014</t>
  </si>
  <si>
    <t xml:space="preserve">Potraživanja od prodaje nefinancijske imovine</t>
  </si>
  <si>
    <t xml:space="preserve">P015</t>
  </si>
  <si>
    <t xml:space="preserve">91512</t>
  </si>
  <si>
    <t xml:space="preserve">Promjene u obujmu imovine (šifre P016+P023)</t>
  </si>
  <si>
    <t xml:space="preserve">Promjene u obujmu nefinancijske imovine (šifre P017 do P022)</t>
  </si>
  <si>
    <t xml:space="preserve">P016</t>
  </si>
  <si>
    <t xml:space="preserve">P017</t>
  </si>
  <si>
    <t xml:space="preserve">P018</t>
  </si>
  <si>
    <t xml:space="preserve">P019</t>
  </si>
  <si>
    <t xml:space="preserve">P020</t>
  </si>
  <si>
    <t xml:space="preserve">P021</t>
  </si>
  <si>
    <t xml:space="preserve">P022</t>
  </si>
  <si>
    <t xml:space="preserve">Promjene u obujmu financijske imovine (šifre P024 do P030)</t>
  </si>
  <si>
    <t xml:space="preserve">P023</t>
  </si>
  <si>
    <t xml:space="preserve">P024</t>
  </si>
  <si>
    <t xml:space="preserve">P025</t>
  </si>
  <si>
    <t xml:space="preserve">P026</t>
  </si>
  <si>
    <t xml:space="preserve">P027</t>
  </si>
  <si>
    <t xml:space="preserve">P028</t>
  </si>
  <si>
    <t xml:space="preserve">P029</t>
  </si>
  <si>
    <t xml:space="preserve">P030</t>
  </si>
  <si>
    <t xml:space="preserve">9152</t>
  </si>
  <si>
    <t xml:space="preserve">Promjene u vrijednosti i obujmu obveza (šifre 91521+91522)</t>
  </si>
  <si>
    <t xml:space="preserve">91521</t>
  </si>
  <si>
    <t xml:space="preserve">Promjene u vrijednosti obveza (šifre P031 do P034)</t>
  </si>
  <si>
    <t xml:space="preserve">Obveze za rashode poslovanja</t>
  </si>
  <si>
    <t xml:space="preserve">P031</t>
  </si>
  <si>
    <t xml:space="preserve">Obveze za nabavu nefinancijske imovine</t>
  </si>
  <si>
    <t xml:space="preserve">P032</t>
  </si>
  <si>
    <t xml:space="preserve">Obveze za financijske instrumente - vrijednosne papire</t>
  </si>
  <si>
    <t xml:space="preserve">P033</t>
  </si>
  <si>
    <t xml:space="preserve">Obveze za kredite i zajmove</t>
  </si>
  <si>
    <t xml:space="preserve">P034</t>
  </si>
  <si>
    <t xml:space="preserve">91522</t>
  </si>
  <si>
    <t xml:space="preserve">Promjene u obujmu obveza (šifre P035 do P038)</t>
  </si>
  <si>
    <t xml:space="preserve">P035</t>
  </si>
  <si>
    <t xml:space="preserve">P036</t>
  </si>
  <si>
    <t xml:space="preserve">P037</t>
  </si>
  <si>
    <t xml:space="preserve">P038</t>
  </si>
  <si>
    <t xml:space="preserve">IZVJEŠTAJ O OBVEZAMA</t>
  </si>
  <si>
    <t xml:space="preserve">Iznos</t>
  </si>
  <si>
    <t xml:space="preserve">Stanje obveza 1. siječnja (=stanju obveza iz Izvještaja o obvezama na 31. prosinca prethodne godine)</t>
  </si>
  <si>
    <t xml:space="preserve">V001</t>
  </si>
  <si>
    <t xml:space="preserve">Povećanje obveza u izvještajnom razdoblju (šifre V003+N23+N24 + 'N dio 25,26'+N27)</t>
  </si>
  <si>
    <t xml:space="preserve">V002</t>
  </si>
  <si>
    <t xml:space="preserve">Međusobne obveze subjekata općeg proračuna</t>
  </si>
  <si>
    <t xml:space="preserve">V003</t>
  </si>
  <si>
    <t xml:space="preserve">Obveze za rashode poslovanja (šifre N231 do N239)</t>
  </si>
  <si>
    <t xml:space="preserve">N23</t>
  </si>
  <si>
    <t xml:space="preserve">N231</t>
  </si>
  <si>
    <t xml:space="preserve">N232</t>
  </si>
  <si>
    <t xml:space="preserve">Obveze za financijske rashode</t>
  </si>
  <si>
    <t xml:space="preserve">N234</t>
  </si>
  <si>
    <t xml:space="preserve">N235</t>
  </si>
  <si>
    <t xml:space="preserve">Obveze za pomoći dane u inozemstvo i unutar općeg proračuna</t>
  </si>
  <si>
    <t xml:space="preserve">N236</t>
  </si>
  <si>
    <t xml:space="preserve">N237</t>
  </si>
  <si>
    <t xml:space="preserve">N238</t>
  </si>
  <si>
    <t xml:space="preserve">N239</t>
  </si>
  <si>
    <t xml:space="preserve">N24</t>
  </si>
  <si>
    <t xml:space="preserve">dio 25,26</t>
  </si>
  <si>
    <t xml:space="preserve">Obveze za financijsku imovinu (šifre 'N251, 253' + N254 + N256 + 'N262,263,2643,2644,2645,2653,2654,267' + 'N261,2646,2647,2648,2655,2656')</t>
  </si>
  <si>
    <t xml:space="preserve">N dio 25,26</t>
  </si>
  <si>
    <t xml:space="preserve">Obveze za čekove i mjenice</t>
  </si>
  <si>
    <t xml:space="preserve">N251, 253</t>
  </si>
  <si>
    <t xml:space="preserve">254</t>
  </si>
  <si>
    <t xml:space="preserve">N254</t>
  </si>
  <si>
    <t xml:space="preserve">256</t>
  </si>
  <si>
    <t xml:space="preserve">N256</t>
  </si>
  <si>
    <t xml:space="preserve">262,263,2643,2644,
2645,2653,2654,267</t>
  </si>
  <si>
    <t xml:space="preserve">Obveze za tuzemne kredite i zajmove</t>
  </si>
  <si>
    <t xml:space="preserve">N262,263,2643,2644,2645,2653,2654,267</t>
  </si>
  <si>
    <t xml:space="preserve">261,2646,2647, 2648,2655,2656</t>
  </si>
  <si>
    <t xml:space="preserve">Obveze za inozemne kredite i zajmove</t>
  </si>
  <si>
    <t xml:space="preserve">N261,2646,2647,2648,2655,2656</t>
  </si>
  <si>
    <t xml:space="preserve">Obveze za predujmove, depozite, jamčevne pologe i tuđe prihode</t>
  </si>
  <si>
    <t xml:space="preserve">N27</t>
  </si>
  <si>
    <t xml:space="preserve">Podmirene obveze u izvještajnom razdoblju (šifre V005+P23+P24 + 'P dio 25,26'+P27)</t>
  </si>
  <si>
    <t xml:space="preserve">V004</t>
  </si>
  <si>
    <t xml:space="preserve">V005</t>
  </si>
  <si>
    <t xml:space="preserve">Obveze za rashode poslovanja (šifre P231 do P239)</t>
  </si>
  <si>
    <t xml:space="preserve">P23</t>
  </si>
  <si>
    <t xml:space="preserve">P231</t>
  </si>
  <si>
    <t xml:space="preserve">P232</t>
  </si>
  <si>
    <t xml:space="preserve">P234</t>
  </si>
  <si>
    <t xml:space="preserve">P235</t>
  </si>
  <si>
    <t xml:space="preserve">P236</t>
  </si>
  <si>
    <t xml:space="preserve">P237</t>
  </si>
  <si>
    <t xml:space="preserve">P238</t>
  </si>
  <si>
    <t xml:space="preserve">P239</t>
  </si>
  <si>
    <t xml:space="preserve">P24</t>
  </si>
  <si>
    <t xml:space="preserve">Obveze za financijsku imovinu (šifre 'P251,253' + P254 + P256 + 'P262,263,2643,2644, 2645,2653,2654,267' + 'P261,2646,2647, 2648,2655,2656')</t>
  </si>
  <si>
    <t xml:space="preserve">P dio 25, 26</t>
  </si>
  <si>
    <t xml:space="preserve">P251, 253</t>
  </si>
  <si>
    <t xml:space="preserve">P254</t>
  </si>
  <si>
    <t xml:space="preserve">P256</t>
  </si>
  <si>
    <t xml:space="preserve">262,263,2643,2644, 2645,2653,2654,267</t>
  </si>
  <si>
    <t xml:space="preserve">P262,263,2643,2644, 2645,2653,2654,267</t>
  </si>
  <si>
    <t xml:space="preserve">P261,2646,2647, 2648,2655,2656</t>
  </si>
  <si>
    <t xml:space="preserve">P27</t>
  </si>
  <si>
    <t xml:space="preserve">Stanje obveza na kraju izvještajnog razdoblja (šifre V001+V002-V004) i (šifre V007+V009)</t>
  </si>
  <si>
    <t xml:space="preserve">V006</t>
  </si>
  <si>
    <t xml:space="preserve">Stanje dospjelih obveza na kraju izvještajnog razdoblja (šifre V008+D23+D24 + 'D dio 25,26' + D27)</t>
  </si>
  <si>
    <t xml:space="preserve">V007</t>
  </si>
  <si>
    <t xml:space="preserve">Međusobne obveze subjekata općeg proračuna (šifre M001 do M004)</t>
  </si>
  <si>
    <t xml:space="preserve">V008</t>
  </si>
  <si>
    <t xml:space="preserve">a) Prekoračenje 1 do 60 dana</t>
  </si>
  <si>
    <t xml:space="preserve">M001</t>
  </si>
  <si>
    <t xml:space="preserve">b) Prekoračenje 61 do 180 dana</t>
  </si>
  <si>
    <t xml:space="preserve">M002</t>
  </si>
  <si>
    <t xml:space="preserve">c) Prekoračenje 181 do 360 dana</t>
  </si>
  <si>
    <t xml:space="preserve">M003</t>
  </si>
  <si>
    <t xml:space="preserve">d) Prekoračenje preko 360 dana</t>
  </si>
  <si>
    <t xml:space="preserve">M004</t>
  </si>
  <si>
    <t xml:space="preserve">Ukupno obveze za rashode poslovanja (šifre D231+D232+D234+D235+D236+D237+D 238+D239)</t>
  </si>
  <si>
    <t xml:space="preserve">D23</t>
  </si>
  <si>
    <t xml:space="preserve">Obveze za zaposlene (šifre D231A do D231D)</t>
  </si>
  <si>
    <t xml:space="preserve">D231</t>
  </si>
  <si>
    <t xml:space="preserve">D231A</t>
  </si>
  <si>
    <t xml:space="preserve">D231B</t>
  </si>
  <si>
    <t xml:space="preserve">D231C</t>
  </si>
  <si>
    <t xml:space="preserve">D231D</t>
  </si>
  <si>
    <t xml:space="preserve">Obveze za materijalne rashode (šifre D232A do D232D)</t>
  </si>
  <si>
    <t xml:space="preserve">D232</t>
  </si>
  <si>
    <t xml:space="preserve">D232A</t>
  </si>
  <si>
    <t xml:space="preserve">D232B</t>
  </si>
  <si>
    <t xml:space="preserve">D232C</t>
  </si>
  <si>
    <t xml:space="preserve">D232D</t>
  </si>
  <si>
    <t xml:space="preserve">Obveze za financijske rashode (šifre D234A do D234D)</t>
  </si>
  <si>
    <t xml:space="preserve">D234</t>
  </si>
  <si>
    <t xml:space="preserve">D234A</t>
  </si>
  <si>
    <t xml:space="preserve">D234B</t>
  </si>
  <si>
    <t xml:space="preserve">D234C</t>
  </si>
  <si>
    <t xml:space="preserve">D234D</t>
  </si>
  <si>
    <t xml:space="preserve">Obveze za subvencije (šifre D235A do D235D)</t>
  </si>
  <si>
    <t xml:space="preserve">D235</t>
  </si>
  <si>
    <t xml:space="preserve">D235A</t>
  </si>
  <si>
    <t xml:space="preserve">D235B</t>
  </si>
  <si>
    <t xml:space="preserve">D235C</t>
  </si>
  <si>
    <t xml:space="preserve">D235D</t>
  </si>
  <si>
    <t xml:space="preserve">Obveze za pomoći dane u inozemstvo i unutar općeg proračuna  (šifre D236A do D236D)</t>
  </si>
  <si>
    <t xml:space="preserve">D236</t>
  </si>
  <si>
    <t xml:space="preserve">D236A</t>
  </si>
  <si>
    <t xml:space="preserve">D236B</t>
  </si>
  <si>
    <t xml:space="preserve">D236C</t>
  </si>
  <si>
    <t xml:space="preserve">D236D</t>
  </si>
  <si>
    <t xml:space="preserve">Obveze za naknade građanima i kućanstvima (šifre D237A do D237D)</t>
  </si>
  <si>
    <t xml:space="preserve">D237</t>
  </si>
  <si>
    <t xml:space="preserve">D237A</t>
  </si>
  <si>
    <t xml:space="preserve">D237B</t>
  </si>
  <si>
    <t xml:space="preserve">D237C</t>
  </si>
  <si>
    <t xml:space="preserve">D237D</t>
  </si>
  <si>
    <t xml:space="preserve">Obveze za donacije, kazne, naknade šteta i kapitalne pomoći (šifre D238A do D238D)</t>
  </si>
  <si>
    <t xml:space="preserve">D 238</t>
  </si>
  <si>
    <t xml:space="preserve">D238A</t>
  </si>
  <si>
    <t xml:space="preserve">D238B</t>
  </si>
  <si>
    <t xml:space="preserve">D238C</t>
  </si>
  <si>
    <t xml:space="preserve">D238D</t>
  </si>
  <si>
    <t xml:space="preserve">Ostale tekuće obveze (šifre D239A do D239D)</t>
  </si>
  <si>
    <t xml:space="preserve">D239</t>
  </si>
  <si>
    <t xml:space="preserve">D239A</t>
  </si>
  <si>
    <t xml:space="preserve">D239B</t>
  </si>
  <si>
    <t xml:space="preserve">D239C</t>
  </si>
  <si>
    <t xml:space="preserve">D239D</t>
  </si>
  <si>
    <t xml:space="preserve">Obveze za nabavu nefinancijske imovine (šifre D24A do D24D)</t>
  </si>
  <si>
    <t xml:space="preserve">D24</t>
  </si>
  <si>
    <t xml:space="preserve">D24A</t>
  </si>
  <si>
    <t xml:space="preserve">D24B</t>
  </si>
  <si>
    <t xml:space="preserve">D24C</t>
  </si>
  <si>
    <t xml:space="preserve">D24D</t>
  </si>
  <si>
    <t xml:space="preserve">Obveze za financijsku imovinu (šifre 'D 251,253' + D254 + D256 + 'D262,263,2643,2644, 2645,2653,2654,267' + 'D261,2646,2647, 2648,2655,2656')</t>
  </si>
  <si>
    <t xml:space="preserve">D dio 25,26</t>
  </si>
  <si>
    <t xml:space="preserve">D 251,253</t>
  </si>
  <si>
    <t xml:space="preserve">D254</t>
  </si>
  <si>
    <t xml:space="preserve">D256</t>
  </si>
  <si>
    <t xml:space="preserve">D262,263,2643,2644, 2645,2653,2654,267</t>
  </si>
  <si>
    <t xml:space="preserve">D261,2646,2647, 2648,2655,2656</t>
  </si>
  <si>
    <t xml:space="preserve">D27</t>
  </si>
  <si>
    <t xml:space="preserve">Stanje nedospjelih obveza na kraju izvještajnog razdoblja (šifre V010 + ND23 + ND24 + 'ND dio 25,26' + ND27)</t>
  </si>
  <si>
    <t xml:space="preserve">V009</t>
  </si>
  <si>
    <t xml:space="preserve">V010</t>
  </si>
  <si>
    <t xml:space="preserve">ND23</t>
  </si>
  <si>
    <t xml:space="preserve">ND24</t>
  </si>
  <si>
    <t xml:space="preserve">Obveze za financijsku imovinu</t>
  </si>
  <si>
    <t xml:space="preserve">ND dio 25,26</t>
  </si>
  <si>
    <t xml:space="preserve">ND27</t>
  </si>
  <si>
    <t xml:space="preserve">REZ</t>
  </si>
  <si>
    <t xml:space="preserve">KONTROLE</t>
  </si>
  <si>
    <t xml:space="preserve">UPOZORENJA</t>
  </si>
  <si>
    <t xml:space="preserve">RAZDOBLJE</t>
  </si>
  <si>
    <t xml:space="preserve">RAZINA</t>
  </si>
  <si>
    <t xml:space="preserve">RAS-F</t>
  </si>
  <si>
    <t xml:space="preserve">BIL</t>
  </si>
  <si>
    <t xml:space="preserve">OBV</t>
  </si>
  <si>
    <t xml:space="preserve">RKP</t>
  </si>
  <si>
    <t xml:space="preserve">Rbr.</t>
  </si>
  <si>
    <t xml:space="preserve">Rezultat kontrole</t>
  </si>
  <si>
    <t xml:space="preserve">Opis kontrole</t>
  </si>
  <si>
    <t xml:space="preserve">OPĆE KONTROLE - Kontrole podataka iz zaglavlja i kontrole popunjenosti obrazaca</t>
  </si>
  <si>
    <t xml:space="preserve">3 i 9 mjesec</t>
  </si>
  <si>
    <t xml:space="preserve">6. mjesec</t>
  </si>
  <si>
    <t xml:space="preserve">12. mjeseci</t>
  </si>
  <si>
    <r>
      <rPr>
        <b val="true"/>
        <sz val="8"/>
        <color rgb="FF000000"/>
        <rFont val="Arial"/>
        <family val="2"/>
        <charset val="1"/>
      </rPr>
      <t xml:space="preserve">Razina 11
</t>
    </r>
    <r>
      <rPr>
        <sz val="8"/>
        <color rgb="FF000000"/>
        <rFont val="Arial"/>
        <family val="2"/>
        <charset val="1"/>
      </rPr>
      <t xml:space="preserve">- </t>
    </r>
    <r>
      <rPr>
        <b val="true"/>
        <sz val="8"/>
        <color rgb="FF000000"/>
        <rFont val="Arial"/>
        <family val="2"/>
        <charset val="1"/>
      </rPr>
      <t xml:space="preserve">za kvartale te za polugodište </t>
    </r>
    <r>
      <rPr>
        <sz val="8"/>
        <color rgb="FF000000"/>
        <rFont val="Arial"/>
        <family val="2"/>
        <charset val="1"/>
      </rPr>
      <t xml:space="preserve">(I.-III., I.-VI., I.-IX.)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</si>
  <si>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12</t>
    </r>
    <r>
      <rPr>
        <sz val="8"/>
        <color rgb="FF000000"/>
        <rFont val="Arial"/>
        <family val="2"/>
        <charset val="1"/>
      </rPr>
      <t xml:space="preserve"> 
- </t>
    </r>
    <r>
      <rPr>
        <b val="true"/>
        <sz val="8"/>
        <color rgb="FF000000"/>
        <rFont val="Arial"/>
        <family val="2"/>
        <charset val="1"/>
      </rPr>
      <t xml:space="preserve">za kvartale</t>
    </r>
    <r>
      <rPr>
        <sz val="8"/>
        <color rgb="FF000000"/>
        <rFont val="Arial"/>
        <family val="2"/>
        <charset val="1"/>
      </rPr>
      <t xml:space="preserve"> (I.-III., I.-IX.) predaje samo obrazac Obveze,
- </t>
    </r>
    <r>
      <rPr>
        <b val="true"/>
        <sz val="8"/>
        <color rgb="FF000000"/>
        <rFont val="Arial"/>
        <family val="2"/>
        <charset val="1"/>
      </rPr>
      <t xml:space="preserve">za polugodište</t>
    </r>
    <r>
      <rPr>
        <sz val="8"/>
        <color rgb="FF000000"/>
        <rFont val="Arial"/>
        <family val="2"/>
        <charset val="1"/>
      </rPr>
      <t xml:space="preserve"> predaje obrazac PR-RAS te obrazac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</si>
  <si>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13
</t>
    </r>
    <r>
      <rPr>
        <sz val="8"/>
        <color rgb="FF000000"/>
        <rFont val="Arial"/>
        <family val="2"/>
        <charset val="1"/>
      </rPr>
      <t xml:space="preserve">- </t>
    </r>
    <r>
      <rPr>
        <b val="true"/>
        <sz val="8"/>
        <color rgb="FF000000"/>
        <rFont val="Arial"/>
        <family val="2"/>
        <charset val="1"/>
      </rPr>
      <t xml:space="preserve">za kvartale te za polugodište </t>
    </r>
    <r>
      <rPr>
        <sz val="8"/>
        <color rgb="FF000000"/>
        <rFont val="Arial"/>
        <family val="2"/>
        <charset val="1"/>
      </rPr>
      <t xml:space="preserve">(I.-III., I.-VI., I.-IX.) predaje samo obrazac PR-RAS
- </t>
    </r>
    <r>
      <rPr>
        <b val="true"/>
        <sz val="8"/>
        <color rgb="FF000000"/>
        <rFont val="Arial"/>
        <family val="2"/>
        <charset val="1"/>
      </rPr>
      <t xml:space="preserve">za kraj godine</t>
    </r>
    <r>
      <rPr>
        <sz val="8"/>
        <color rgb="FF000000"/>
        <rFont val="Arial"/>
        <family val="2"/>
        <charset val="1"/>
      </rPr>
      <t xml:space="preserve"> predaje obrasce: PR-RAS, BIL, P-VRIO i RAS-funkcijski.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</si>
  <si>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21
</t>
    </r>
    <r>
      <rPr>
        <sz val="8"/>
        <color rgb="FF000000"/>
        <rFont val="Arial"/>
        <family val="2"/>
        <charset val="1"/>
      </rPr>
      <t xml:space="preserve">-</t>
    </r>
    <r>
      <rPr>
        <b val="true"/>
        <sz val="8"/>
        <color rgb="FF000000"/>
        <rFont val="Arial"/>
        <family val="2"/>
        <charset val="1"/>
      </rPr>
      <t xml:space="preserve"> za kvartale</t>
    </r>
    <r>
      <rPr>
        <sz val="8"/>
        <color rgb="FF000000"/>
        <rFont val="Arial"/>
        <family val="2"/>
        <charset val="1"/>
      </rPr>
      <t xml:space="preserve"> (I.-III., I.-IX.) predaje samo obrazac PR-RAS
- </t>
    </r>
    <r>
      <rPr>
        <b val="true"/>
        <sz val="8"/>
        <color rgb="FF000000"/>
        <rFont val="Arial"/>
        <family val="2"/>
        <charset val="1"/>
      </rPr>
      <t xml:space="preserve">za polugodište</t>
    </r>
    <r>
      <rPr>
        <sz val="8"/>
        <color rgb="FF000000"/>
        <rFont val="Arial"/>
        <family val="2"/>
        <charset val="1"/>
      </rPr>
      <t xml:space="preserve"> predaje obrasce PR-RAS i Obveze,
- </t>
    </r>
    <r>
      <rPr>
        <b val="true"/>
        <sz val="8"/>
        <color rgb="FF000000"/>
        <rFont val="Arial"/>
        <family val="2"/>
        <charset val="1"/>
      </rPr>
      <t xml:space="preserve">na 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</si>
  <si>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22
</t>
    </r>
    <r>
      <rPr>
        <sz val="8"/>
        <color rgb="FF000000"/>
        <rFont val="Arial"/>
        <family val="2"/>
        <charset val="1"/>
      </rPr>
      <t xml:space="preserve">- </t>
    </r>
    <r>
      <rPr>
        <b val="true"/>
        <sz val="8"/>
        <color rgb="FF000000"/>
        <rFont val="Arial"/>
        <family val="2"/>
        <charset val="1"/>
      </rPr>
      <t xml:space="preserve">za kvartale te za polugodište </t>
    </r>
    <r>
      <rPr>
        <sz val="8"/>
        <color rgb="FF000000"/>
        <rFont val="Arial"/>
        <family val="2"/>
        <charset val="1"/>
      </rPr>
      <t xml:space="preserve">(I.-III., I.-VI., I.-IX.)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</si>
  <si>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23
</t>
    </r>
    <r>
      <rPr>
        <sz val="8"/>
        <color rgb="FF000000"/>
        <rFont val="Arial"/>
        <family val="2"/>
        <charset val="1"/>
      </rPr>
      <t xml:space="preserve">- </t>
    </r>
    <r>
      <rPr>
        <b val="true"/>
        <sz val="8"/>
        <color rgb="FF000000"/>
        <rFont val="Arial"/>
        <family val="2"/>
        <charset val="1"/>
      </rPr>
      <t xml:space="preserve">za kvartale</t>
    </r>
    <r>
      <rPr>
        <sz val="8"/>
        <color rgb="FF000000"/>
        <rFont val="Arial"/>
        <family val="2"/>
        <charset val="1"/>
      </rPr>
      <t xml:space="preserve"> ne predaje ništa, nema konsolidacije,
- </t>
    </r>
    <r>
      <rPr>
        <b val="true"/>
        <sz val="8"/>
        <color rgb="FF000000"/>
        <rFont val="Arial"/>
        <family val="2"/>
        <charset val="1"/>
      </rPr>
      <t xml:space="preserve">za polugodište </t>
    </r>
    <r>
      <rPr>
        <sz val="8"/>
        <color rgb="FF000000"/>
        <rFont val="Arial"/>
        <family val="2"/>
        <charset val="1"/>
      </rPr>
      <t xml:space="preserve">(I.-VI.) predaje obrasce PR-RAS i Obveze
- </t>
    </r>
    <r>
      <rPr>
        <b val="true"/>
        <sz val="8"/>
        <color rgb="FF000000"/>
        <rFont val="Arial"/>
        <family val="2"/>
        <charset val="1"/>
      </rPr>
      <t xml:space="preserve">za kraj godine</t>
    </r>
    <r>
      <rPr>
        <sz val="8"/>
        <color rgb="FF000000"/>
        <rFont val="Arial"/>
        <family val="2"/>
        <charset val="1"/>
      </rPr>
      <t xml:space="preserve"> predaje SVE obrasce: PR-RAS, BIL, P-VRIO, RAS-funkcijski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</si>
  <si>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Razine 31
</t>
    </r>
    <r>
      <rPr>
        <sz val="8"/>
        <color rgb="FF000000"/>
        <rFont val="Arial"/>
        <family val="2"/>
        <charset val="1"/>
      </rPr>
      <t xml:space="preserve">- za </t>
    </r>
    <r>
      <rPr>
        <b val="true"/>
        <sz val="8"/>
        <color rgb="FF000000"/>
        <rFont val="Arial"/>
        <family val="2"/>
        <charset val="1"/>
      </rPr>
      <t xml:space="preserve">kvartale</t>
    </r>
    <r>
      <rPr>
        <sz val="8"/>
        <color rgb="FF000000"/>
        <rFont val="Arial"/>
        <family val="2"/>
        <charset val="1"/>
      </rPr>
      <t xml:space="preserve"> (I.-III., I.-IX.) predaje samo obrazac PR-RAS
- za </t>
    </r>
    <r>
      <rPr>
        <b val="true"/>
        <sz val="8"/>
        <color rgb="FF000000"/>
        <rFont val="Arial"/>
        <family val="2"/>
        <charset val="1"/>
      </rPr>
      <t xml:space="preserve">polugodište</t>
    </r>
    <r>
      <rPr>
        <sz val="8"/>
        <color rgb="FF000000"/>
        <rFont val="Arial"/>
        <family val="2"/>
        <charset val="1"/>
      </rPr>
      <t xml:space="preserve"> predaje obrasce PR-RAS i Obveze
- na </t>
    </r>
    <r>
      <rPr>
        <b val="true"/>
        <sz val="8"/>
        <color rgb="FF000000"/>
        <rFont val="Arial"/>
        <family val="2"/>
        <charset val="1"/>
      </rPr>
      <t xml:space="preserve">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</si>
  <si>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Razina 41
</t>
    </r>
    <r>
      <rPr>
        <sz val="8"/>
        <color rgb="FF000000"/>
        <rFont val="Arial"/>
        <family val="2"/>
        <charset val="1"/>
      </rPr>
      <t xml:space="preserve">- </t>
    </r>
    <r>
      <rPr>
        <b val="true"/>
        <sz val="8"/>
        <color rgb="FF000000"/>
        <rFont val="Arial"/>
        <family val="2"/>
        <charset val="1"/>
      </rPr>
      <t xml:space="preserve">za kvartale i polugodište</t>
    </r>
    <r>
      <rPr>
        <sz val="8"/>
        <color rgb="FF000000"/>
        <rFont val="Arial"/>
        <family val="2"/>
        <charset val="1"/>
      </rPr>
      <t xml:space="preserve"> (I.-III., I.-VI. i I.-IX.) predaje obrasce PR-RAS i Obveze
- </t>
    </r>
    <r>
      <rPr>
        <b val="true"/>
        <sz val="8"/>
        <color rgb="FF000000"/>
        <rFont val="Arial"/>
        <family val="2"/>
        <charset val="1"/>
      </rPr>
      <t xml:space="preserve">na godišnjoj razini</t>
    </r>
    <r>
      <rPr>
        <sz val="8"/>
        <color rgb="FF000000"/>
        <rFont val="Arial"/>
        <family val="2"/>
        <charset val="1"/>
      </rPr>
      <t xml:space="preserve"> predaje sve obrasce: PR-RAS, BIL, RAS-funkcijski, P-VRIO i Obveze. 
Ova kontrola javlja pogrešku ako je popunjen obrazac koji se za upisano razdoblje i razinu ne treba popuniti, ili ako nije popunjen neki koji se treba popuniti.</t>
    </r>
  </si>
  <si>
    <r>
      <rPr>
        <b val="true"/>
        <sz val="8"/>
        <color rgb="FF000000"/>
        <rFont val="Arial"/>
        <family val="2"/>
        <charset val="1"/>
      </rPr>
      <t xml:space="preserve">Razine 42
</t>
    </r>
    <r>
      <rPr>
        <sz val="8"/>
        <color rgb="FF000000"/>
        <rFont val="Arial"/>
        <family val="2"/>
        <charset val="1"/>
      </rPr>
      <t xml:space="preserve">- </t>
    </r>
    <r>
      <rPr>
        <b val="true"/>
        <sz val="8"/>
        <color rgb="FF000000"/>
        <rFont val="Arial"/>
        <family val="2"/>
        <charset val="1"/>
      </rPr>
      <t xml:space="preserve">za kvartale</t>
    </r>
    <r>
      <rPr>
        <sz val="8"/>
        <color rgb="FF000000"/>
        <rFont val="Arial"/>
        <family val="2"/>
        <charset val="1"/>
      </rPr>
      <t xml:space="preserve"> (I.-III., I.-IX.) predaje samo obrazac PR-RAS
-</t>
    </r>
    <r>
      <rPr>
        <b val="true"/>
        <sz val="8"/>
        <color rgb="FF000000"/>
        <rFont val="Arial"/>
        <family val="2"/>
        <charset val="1"/>
      </rPr>
      <t xml:space="preserve"> za polugodište</t>
    </r>
    <r>
      <rPr>
        <sz val="8"/>
        <color rgb="FF000000"/>
        <rFont val="Arial"/>
        <family val="2"/>
        <charset val="1"/>
      </rPr>
      <t xml:space="preserve"> predaje obrasce PR-RAS i Obveze
- </t>
    </r>
    <r>
      <rPr>
        <b val="true"/>
        <sz val="8"/>
        <color rgb="FF000000"/>
        <rFont val="Arial"/>
        <family val="2"/>
        <charset val="1"/>
      </rPr>
      <t xml:space="preserve">na godišnjoj</t>
    </r>
    <r>
      <rPr>
        <sz val="8"/>
        <color rgb="FF000000"/>
        <rFont val="Arial"/>
        <family val="2"/>
        <charset val="1"/>
      </rPr>
      <t xml:space="preserve"> razini predaje sve obrasce: PR-RAS, BIL, RAS-funkcijski, P-VRIO i Obveze. 
Ova kontrola javlja pogrešku ako je popunjen obrazac koji se za upisano razdoblje i razinu ne treba popuniti, ili ako nije popunjen neki koji se treba popuniti.</t>
    </r>
  </si>
  <si>
    <t xml:space="preserve">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</si>
  <si>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 xml:space="preserve">Na godišnjoj razini, šifra 11 u obrascu Bilanca mora biti jednaka šifri 11K u obrascu PR-RAS. Ova kontrola je obvezujuća za razine 11, 21, 22, 31, 41 i 42, a upozoravajuća za razine 12, 13, 23. Ova kontrola vrijedi u oba stupca podataka.</t>
  </si>
  <si>
    <r>
      <rPr>
        <sz val="8"/>
        <rFont val="Arial"/>
        <family val="2"/>
        <charset val="1"/>
      </rPr>
      <t xml:space="preserve">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val="true"/>
        <sz val="8"/>
        <rFont val="Arial"/>
        <family val="2"/>
        <charset val="1"/>
      </rPr>
      <t xml:space="preserve">a</t>
    </r>
    <r>
      <rPr>
        <sz val="8"/>
        <rFont val="Arial"/>
        <family val="2"/>
        <charset val="1"/>
      </rPr>
      <t xml:space="preserve">.</t>
    </r>
  </si>
  <si>
    <t xml:space="preserve">Ako je obrazac RAS-funkcijski popunjen, tada razlika šifri Y034 i 367 (šifre Y034-367) u obrascu PR-RAS treba biti jednaka zbroju svih rashoda po vrstama, tj. šifri R1 u obrascu RAS-funkcijski.</t>
  </si>
  <si>
    <t xml:space="preserve">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</si>
  <si>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 xml:space="preserve">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</si>
  <si>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 xml:space="preserve">Na godišnjoj razini, šifra 96 u obrascu Bilanca mora biti jednaka šifri 96 u obrascu PR-RAS. Ova kontrola vrijedi u oba stupca podataka.</t>
  </si>
  <si>
    <t xml:space="preserve">Na godišnjoj razini, šifra 97 u obrascu Bilanca mora biti jednaka šifri 97 u obrascu PR-RAS. Ova kontrola vrijedi u oba stupca podataka.</t>
  </si>
  <si>
    <t xml:space="preserve">Kontrole na obrascu PR-RAS</t>
  </si>
  <si>
    <t xml:space="preserve">Ako je u nekom stupcu na šiframa Z006 do Z009 (broj zaposlenih) podatak veći od nule, tada mora postojati podatak na šifri 31 (rashodi za zaposlene) veći od nule. Ako su na šifri 31 iskazani rashodi za zaposlene mora postojati i podatak o broju zaposlenih.</t>
  </si>
  <si>
    <t xml:space="preserve">Ako je u nekom stupcu na šifri Z006 broj veći od nule, tada i na šifri Z008 mora biti broj veći od nule i obrnuto.</t>
  </si>
  <si>
    <t xml:space="preserve">Ako je u nekom stupcu na šifri Z007 broj veći od nule, tada i na šifri Z009 mora biti broj veći od nule i obrnuto.</t>
  </si>
  <si>
    <t xml:space="preserve">Zbroj šifri: 61315+61316 je samo dio šifre 6131 i mora joj biti manji ili jednak u oba stupca podataka.</t>
  </si>
  <si>
    <t xml:space="preserve">Šifra 61341 je samo dio šifre 6134 i mora joj biti manja ili jednaka u oba stupca podataka.</t>
  </si>
  <si>
    <t xml:space="preserve">Šifra 6145 mora biti jednaka zbroju šifri: 61451 do 61459 u oba stupca podataka.</t>
  </si>
  <si>
    <t xml:space="preserve">Šifra 6331 mora biti jednaka zbroju šifri: 63311 do 63314 u oba stupca podataka.</t>
  </si>
  <si>
    <t xml:space="preserve">Šifra 6332 mora biti jednaka zbroju šifri: 63321 do 63324 u oba stupca podataka.</t>
  </si>
  <si>
    <t xml:space="preserve">Šifra 6341 mora biti jednaka zbroju šifri: 63414 do 63416 u oba stupca podataka.</t>
  </si>
  <si>
    <t xml:space="preserve">Šifra 6342 mora biti jednaka zbroju šifri: 63424 do 63426 u oba stupca podataka.</t>
  </si>
  <si>
    <t xml:space="preserve">Šifra 6361 mora biti jednaka zbroju šifri: 63612 i 63613 u oba stupca podataka.</t>
  </si>
  <si>
    <t xml:space="preserve">Šifra 6362 mora biti jednaka zbroju šifri: 63622 i 63623 u oba stupca podataka.</t>
  </si>
  <si>
    <t xml:space="preserve">Šifra 6371 mora biti jednaka zbroju šifri: 63711 do 63717 u oba stupca podataka.</t>
  </si>
  <si>
    <t xml:space="preserve">Šifra 6372 mora biti jednaka zbroju šifri 63721 do 63728 u oba stupca podataka.</t>
  </si>
  <si>
    <t xml:space="preserve">Šifra 6381 mora biti jednaka zbroju šifri: 63811 do 63814 u oba stupca podataka.</t>
  </si>
  <si>
    <t xml:space="preserve">Šifra 6382 mora biti jednaka zbroju šifri: 63821 do 63824 u oba stupca podataka.</t>
  </si>
  <si>
    <t xml:space="preserve">Šifra 64191 je samo dio šifre 6419 i mora joj biti manja ili jednaka u oba stupca podataka.</t>
  </si>
  <si>
    <t xml:space="preserve">Šifra 64222 je samo dio šifre 6422 i mora joj biti manja ili jednaka u oba stupca podataka.</t>
  </si>
  <si>
    <t xml:space="preserve">Šifra 64236 je samo dio šifre 6423 i mora joj biti manja ili jednaka u oba stupca podataka.</t>
  </si>
  <si>
    <t xml:space="preserve">Zbroj šifri: 64241+64244 samo je dio šifre 6424 i mora joj biti manji ili jednak u oba stupca podataka.</t>
  </si>
  <si>
    <t xml:space="preserve">Šifra 6437 mora biti jednaka zbroju šifri: 64371 do 64377 u oba stupca podataka.</t>
  </si>
  <si>
    <t xml:space="preserve">Šifra 65141 je samo dio šifre 6514 i mora joj biti manja ili jednaka u oba stupca podataka.</t>
  </si>
  <si>
    <t xml:space="preserve">Zbroj šifri 65263 do 65267 je samo dio šifre 6526 i mora joj biti manji ili jednak u oba stupca podataka.</t>
  </si>
  <si>
    <t xml:space="preserve">Šifra 6634 mora biti jednaka zbroju šifri: 66341 do 66345 u oba stupca podataka.</t>
  </si>
  <si>
    <t xml:space="preserve">Zbroj šifri 31214 i 31215 je samo dio šifre 312 i mora joj biti manji ili jednak u oba stupca podataka.</t>
  </si>
  <si>
    <t xml:space="preserve">Šifra 32121 je samo dio šifre 3212 i mora joj biti manja ili jednaka u oba stupca podataka.</t>
  </si>
  <si>
    <t xml:space="preserve">Šifra 32351 je samo dio šifre 3235 i mora joj biti manja ili jednaka u oba stupca podataka.</t>
  </si>
  <si>
    <t xml:space="preserve">Šifra 32361 je samo dio šifre 3236 i mora joj biti manja ili jednaka u oba stupca podataka.</t>
  </si>
  <si>
    <t xml:space="preserve">Zbroj šifri 32371 do 32377 je samo dio šifre 3237 i mora joj biti manji ili jednak u oba stupca podataka.</t>
  </si>
  <si>
    <t xml:space="preserve">Šifra 32398 je samo dio šifre 3239 i mora joj biti manja ili jednaka u oba stupca podataka.</t>
  </si>
  <si>
    <t xml:space="preserve">Šifra 32911 je samo dio šifre 3291 i mora joj biti manja ili jednaka u oba stupca podataka.</t>
  </si>
  <si>
    <t xml:space="preserve">Šifra 32923 je samo dio šifre 3292 i mora joj biti manja ili jednaka u oba stupca podataka.</t>
  </si>
  <si>
    <t xml:space="preserve">Šifra 32942 je samo dio šifre 3294 i mora joj biti manja ili jednaka u oba stupca podataka.</t>
  </si>
  <si>
    <t xml:space="preserve">Šifra 32955 je samo dio šifre 3295 i mora joj biti manja ili jednaka u oba stupca podataka.</t>
  </si>
  <si>
    <t xml:space="preserve">Šifra 3411 mora biti jednaka zbroju šifri: 34111+34112 u oba stupca podataka.</t>
  </si>
  <si>
    <t xml:space="preserve">Šifra 3412 mora biti jednaka zbroju šifri: 34121+34122 u oba stupca podataka.</t>
  </si>
  <si>
    <t xml:space="preserve">Šifra 3413 mora biti jednaka zbroju šifri: 34131+34132 u oba stupca podataka.</t>
  </si>
  <si>
    <t xml:space="preserve">Šifra 3419 mora biti jednaka zbroju šifri: 34191+34192 u oba stupca podataka.</t>
  </si>
  <si>
    <t xml:space="preserve">Šifra 3421 mora biti jednaka zbroju šifri: 34213 do 34216 u oba stupca podataka.</t>
  </si>
  <si>
    <t xml:space="preserve">Šifra 3422 mora biti jednaka zbroju šifri: 34222 do 34224 u oba stupca podataka.</t>
  </si>
  <si>
    <t xml:space="preserve">Šifra 3423 mora biti jednaka zbroju šifri: 34233 do 34238 u oba stupca podataka.</t>
  </si>
  <si>
    <t xml:space="preserve">Zbroj šifri 34273 do 34275 je samo dio šifre 3427 i mora joj biti manji ili jednak u oba stupca podataka.</t>
  </si>
  <si>
    <t xml:space="preserve">Šifra 3428 mora biti jednaka zbroju šifri: 34281 do 34287 u oba stupca podataka.</t>
  </si>
  <si>
    <t xml:space="preserve">Šifra 34341 je samo dio šifre 3434 i mora joj biti manja ili jednaka u oba stupca podataka.</t>
  </si>
  <si>
    <t xml:space="preserve">Šifra 3523 mora biti jednaka zbroju šifri: 35231+35232 u oba stupca podataka.</t>
  </si>
  <si>
    <t xml:space="preserve">Šifra 3631 mora biti jednaka zbroju šifri: 36313 do 36319 u oba stupca podataka.</t>
  </si>
  <si>
    <t xml:space="preserve">Šifra 3632 mora biti jednaka zbroju šifri: 36323 do 36329 u oba stupca podataka. </t>
  </si>
  <si>
    <t xml:space="preserve">Šifra 3635 mora biti jednaka zbroju šifri: 36351 do 36356 u oba stupca podataka.</t>
  </si>
  <si>
    <t xml:space="preserve">Šifra 3636 mora biti jednaka zbroju šifri: 36361 do 36367 u oba stupca podataka.</t>
  </si>
  <si>
    <t xml:space="preserve">Šifra 3651 mora biti jednaka zbroju šifri: 36511 do 36513 u oba stupca podataka.</t>
  </si>
  <si>
    <t xml:space="preserve">Šifra 3652 mora biti jednaka zbroju šifri: 36521 do 36523 u oba stupca podataka.</t>
  </si>
  <si>
    <t xml:space="preserve">Šifra 3653 mora biti jednaka zbroju šifri: 36531 do 36533 u oba stupca podataka.</t>
  </si>
  <si>
    <t xml:space="preserve">Šifra 3663 mora biti jednaka zbroju šifri: 36631+36632 u oba stupca podataka.</t>
  </si>
  <si>
    <t xml:space="preserve">Šifra 3681 mora biti jednaka zbroju šifri: 36811 do 36819 u oba stupca podataka.</t>
  </si>
  <si>
    <t xml:space="preserve">Šifra 3682 mora biti jednaka zbroju šifri: 36821 do 36829 u oba stupca podataka.</t>
  </si>
  <si>
    <t xml:space="preserve">Šifra 3713 mora biti jednaka zbroju šifri: 37131 do 37139 u oba stupca podataka.</t>
  </si>
  <si>
    <t xml:space="preserve">Šifra 3714 mora biti jednaka zbroju šifri: 37141 do 37149 u oba stupca podataka.</t>
  </si>
  <si>
    <t xml:space="preserve">Šifra 3721 mora biti jednaka zbroju šifri: 37211 do 37219 u oba stupca podataka.</t>
  </si>
  <si>
    <t xml:space="preserve">Šifra 3722 mora biti jednaka zbroju šifri: 37221 do 37229 u oba stupca podataka.</t>
  </si>
  <si>
    <t xml:space="preserve">Šifra 38117 je samo dio šifre 3811 i mora joj biti manja ili jednaka u oba stupca podataka.</t>
  </si>
  <si>
    <t xml:space="preserve">Šifra 3861 mora biti jednaka zbroju šifri: 38612 do 38615 u oba stupca podataka.</t>
  </si>
  <si>
    <t xml:space="preserve">Šifra 3862 mora biti jednaka zbroju šifri: 38622 do 38626 u oba stupca podataka.</t>
  </si>
  <si>
    <t xml:space="preserve">Šifra 3863 mora biti jednaka zbroju šifri: 38631+38632 u oba stupca podataka.</t>
  </si>
  <si>
    <t xml:space="preserve">Šifra 3864 mora biti jednaka zbroju šifri: 38641+38642 u oba stupca podataka.</t>
  </si>
  <si>
    <t xml:space="preserve">Šifra 3865 mora biti jednaka zbroju šifri: 38651 do 38653 u oba stupca podataka.</t>
  </si>
  <si>
    <t xml:space="preserve">Šifra 81212 je samo dio šifre 8121 i mora joj biti manja ili jednaka u oba stupca podataka.</t>
  </si>
  <si>
    <t xml:space="preserve">Šifra 81322 je samo dio šifre 8132 i mora joj biti manja ili jednaka u oba stupca podataka.</t>
  </si>
  <si>
    <t xml:space="preserve">Šifra 81332 je samo dio šifre 8133 i mora joj biti manja ili jednaka u oba stupca podataka.</t>
  </si>
  <si>
    <t xml:space="preserve">Šifra 81342 je samo dio šifre 8134 i mora joj biti manja ili jednaka u oba stupca podataka.</t>
  </si>
  <si>
    <t xml:space="preserve">Šifra 814 mora biti jednaka zbroju šifri: 81411+81412 u oba stupca podataka.</t>
  </si>
  <si>
    <t xml:space="preserve">Šifra 81532 je samo dio šifre 8153 i mora joj biti manja ili jednaka u oba stupca podataka.</t>
  </si>
  <si>
    <t xml:space="preserve">Šifra 81542 je samo dio šifre 8154 i mora joj biti manja ili jednaka u oba stupca podataka.</t>
  </si>
  <si>
    <t xml:space="preserve">Šifra 81552 je samo dio šifre 8155 i mora joj biti manja ili jednaka u oba stupca podataka.</t>
  </si>
  <si>
    <t xml:space="preserve">Šifra 8163 mora biti jednaka zbroju šifri: 81631+81632 u oba stupca podataka.</t>
  </si>
  <si>
    <t xml:space="preserve">Šifra 8164 mora biti jednaka zbroju šifri: 81641+81642 u oba stupca podataka.</t>
  </si>
  <si>
    <t xml:space="preserve">Šifra 8171 mora biti jednaka zbroju šifri: 81711+81712 u oba stupca podataka.</t>
  </si>
  <si>
    <t xml:space="preserve">Šifra 8172 mora biti jednaka zbroju šifri: 81721+81722 u oba stupca podataka.</t>
  </si>
  <si>
    <t xml:space="preserve">Šifra 8173 mora biti jednaka zbroju šifri: 81731+81732 u oba stupca podataka.</t>
  </si>
  <si>
    <t xml:space="preserve">Šifra 8174 mora biti jednaka zbroju šifri: 81741+81742 u oba stupca podataka.</t>
  </si>
  <si>
    <t xml:space="preserve">Šifra 8175 mora biti jednaka zbroju šifri: 81751+81752 u oba stupca podataka.</t>
  </si>
  <si>
    <t xml:space="preserve">Šifra 8176 mora biti jednaka zbroju šifri: 81761+81762 u oba stupca podataka.</t>
  </si>
  <si>
    <t xml:space="preserve">Šifra 8177 mora biti jednaka zbroju šifri: 81771+81772 u oba stupca podataka.</t>
  </si>
  <si>
    <t xml:space="preserve">Šifra 82412 je samo dio šifre 8241 i mora joj biti manja ili jednaka u oba stupca podataka.</t>
  </si>
  <si>
    <t xml:space="preserve">Šifra 84132 je samo dio šifre 8413 i mora joj biti manja ili jednaka u oba stupca podataka.</t>
  </si>
  <si>
    <t xml:space="preserve">Šifra 84142 je samo dio šifre 8414 i mora joj biti manja ili jednaka u oba stupca podataka.</t>
  </si>
  <si>
    <t xml:space="preserve">Šifra 84152 je samo dio šifre 8415 i mora joj biti manja ili jednaka u oba stupca podataka.</t>
  </si>
  <si>
    <t xml:space="preserve">Šifra 84162 je samo dio šifre 8416 i mora joj biti manja ili jednaka u oba stupca podataka.</t>
  </si>
  <si>
    <t xml:space="preserve">Zbroj šifri: 84221 do 84223 je samo dio šifre 8422 i mora joj biti manji ili jednak u oba stupca podataka.</t>
  </si>
  <si>
    <t xml:space="preserve">Šifra 84232 je samo dio šifre 8423 i mora joj biti manja ili jednaka u oba stupca podataka.</t>
  </si>
  <si>
    <t xml:space="preserve">Zbroj šifri: 84242+84243 je samo dio šifre 8424 i mora joj biti manji ili jednak u oba stupca podataka.</t>
  </si>
  <si>
    <t xml:space="preserve">Šifra 84312 je samo dio šifre 843 i mora joj biti manja ili jednaka u oba stupca podataka.</t>
  </si>
  <si>
    <t xml:space="preserve">Zbroj šifri: 84431 do 84433 je samo dio šifre 8443 i mora joj biti manji ili jednak u oba stupca podataka.</t>
  </si>
  <si>
    <t xml:space="preserve">Šifra 84442 je samo dio šifre 8444 i mora joj biti manja ili jednaka u oba stupca podataka.</t>
  </si>
  <si>
    <t xml:space="preserve">Zbroj šifri: 84452+84453 je samo dio šifre 8445 i mora joj biti manji ili jednak u oba stupca podataka.</t>
  </si>
  <si>
    <t xml:space="preserve">Zbroj šifri: 84461 do 84463 je samo dio šifre 8446 i mora joj biti manji ili jednak u oba stupca podataka.</t>
  </si>
  <si>
    <t xml:space="preserve">Šifra 84472 je samo dio šifre 8447 i mora joj biti manja ili jednaka u oba stupca podataka.</t>
  </si>
  <si>
    <t xml:space="preserve">Zbroj šifri: 84482+84483 je samo dio šifre 8448 i mora joj biti manji ili jednak u oba stupca podataka.</t>
  </si>
  <si>
    <t xml:space="preserve">Šifra 84532 je samo dio šifre 8453 i mora joj biti manja ili jednaka u oba stupca podataka.</t>
  </si>
  <si>
    <t xml:space="preserve">Šifra 84542 je samo dio šifre 8454 i mora joj biti manja ili jednaka u oba stupca podataka.</t>
  </si>
  <si>
    <t xml:space="preserve">Šifra 84552 je samo dio šifre 8455 i mora joj biti manja ili jednaka u oba stupca podataka.</t>
  </si>
  <si>
    <t xml:space="preserve">Šifra 8471 mora biti jednaka zbroju šifri: 84711+84712 u oba stupca podataka.</t>
  </si>
  <si>
    <t xml:space="preserve">Šifra 8472 mora biti jednaka zbroju šifri: 84721+84722 u oba stupca podataka.</t>
  </si>
  <si>
    <t xml:space="preserve">Šifra 8473 mora biti jednaka zbroju šifri: 84731+84732 u oba stupca podataka.</t>
  </si>
  <si>
    <t xml:space="preserve">Šifra 8474 mora biti jednaka zbroju šifri: 84741+84742 u oba stupca podataka.</t>
  </si>
  <si>
    <t xml:space="preserve">Šifra 8475 mora biti jednaka zbroju šifri: 84751+84752 u oba stupca podataka.</t>
  </si>
  <si>
    <t xml:space="preserve">Šifra 8476 mora biti jednaka zbroju šifri: 84761+84762 u oba stupca podataka.</t>
  </si>
  <si>
    <t xml:space="preserve">Šifra 8477 mora biti jednaka zbroju šifri: 84771+84772 u oba stupca podataka.</t>
  </si>
  <si>
    <t xml:space="preserve">Šifra 85412 je samo dio šifre 8541 i mora joj biti manja ili jednaka u oba stupca podataka.</t>
  </si>
  <si>
    <t xml:space="preserve">Šifra 51212 je samo dio šifre 5121 i mora joj biti manja ili jednaka u oba stupca podataka.</t>
  </si>
  <si>
    <t xml:space="preserve">Šifra 51322 je samo dio šifre 5132 i mora joj biti manja ili jednaka u oba stupca podataka.</t>
  </si>
  <si>
    <t xml:space="preserve">Šifra 51332 je samo dio šifre 5133 i mora joj biti manja ili jednaka u oba stupca podataka.</t>
  </si>
  <si>
    <t xml:space="preserve">Šifra 51342 je samo dio šifre 5134 i mora joj biti manja ili jednaka u oba stupca podataka.</t>
  </si>
  <si>
    <t xml:space="preserve">Šifra 514 mora biti jednaka zbroju šifri: 51411+51412 u oba stupca podataka.</t>
  </si>
  <si>
    <t xml:space="preserve">Šifra 51532 je samo dio šifre 5153 i mora joj biti manja ili jednaka u oba stupca podataka.</t>
  </si>
  <si>
    <t xml:space="preserve">Šifra 51542 je samo dio šifre 5154 i mora joj biti manja ili jednaka u oba stupca podataka.</t>
  </si>
  <si>
    <t xml:space="preserve">Šifra 51552 je samo dio šifre 5155 i mora joj biti manja ili jednaka u oba stupca podataka.</t>
  </si>
  <si>
    <t xml:space="preserve">Šifra 5163 mora biti jednaka zbroju šifri: 51631+51632 u oba stupca podataka.</t>
  </si>
  <si>
    <t xml:space="preserve">Šifra 5164 mora biti jednaka zbroju šifri: 51641+51642 u oba stupca podataka.</t>
  </si>
  <si>
    <t xml:space="preserve">Šifra 5171 mora biti jednaka zbroju šifri: 51711+51712 u oba stupca podataka.</t>
  </si>
  <si>
    <t xml:space="preserve">Šifra 5172 mora biti jednaka zbroju šifri: 51721+51722 u oba stupca podataka.</t>
  </si>
  <si>
    <t xml:space="preserve">Šifra 5173 mora biti jednaka zbroju šifri: 51731+51732 u oba stupca podataka.</t>
  </si>
  <si>
    <t xml:space="preserve">Šifra 5174 mora biti jednaka zbroju šifri: 51741+51742 u oba stupca podataka.</t>
  </si>
  <si>
    <t xml:space="preserve">Šifra 5175 mora biti jednaka zbroju šifri: 51751+51752 u oba stupca podataka.</t>
  </si>
  <si>
    <t xml:space="preserve">Šifra 5176 mora biti jednaka zbroju šifri: 51761+51762 u oba stupca podataka.</t>
  </si>
  <si>
    <t xml:space="preserve">Šifra 5177 mora biti jednaka zbroju šifri: 51771+51772 u oba stupca podataka.</t>
  </si>
  <si>
    <t xml:space="preserve">Šifra 54132 je samo dio šifre 5413 i mora joj biti manja ili jednaka u oba stupca podataka.</t>
  </si>
  <si>
    <t xml:space="preserve">Šifra 54142 je samo dio šifre 5414 i mora joj biti manja ili jednaka u oba stupca podataka.</t>
  </si>
  <si>
    <t xml:space="preserve">Šifra 54152 je samo dio šifre 5415 i mora joj biti manja ili jednaka u oba stupca podataka.</t>
  </si>
  <si>
    <t xml:space="preserve">Šifra 54162 je samo dio šifre 5416 i mora joj biti manja ili jednaka u oba stupca podataka.</t>
  </si>
  <si>
    <t xml:space="preserve">Zbroj šifri: 54221 do 54223 je samo dio šifre 5422 i mora joj biti manji ili jednak u oba stupca podataka.</t>
  </si>
  <si>
    <t xml:space="preserve">Šifra 54232 je samo dio šifre 5423 i mora joj biti manja ili jednaka u oba stupca podataka.</t>
  </si>
  <si>
    <t xml:space="preserve">Zbroj šifri: 54242+54243 je samo dio šifre 5424 i mora joj biti manji ili jednak u oba stupca podataka.</t>
  </si>
  <si>
    <t xml:space="preserve">Šifra 54312 je samo dio šifre 543 i mora joj biti manja ili jednaka u oba stupca podataka.</t>
  </si>
  <si>
    <t xml:space="preserve">Zbroj šifri: 54431 do 54433 je samo dio šifre 5443 i mora joj biti manji ili jednak u oba stupca podataka.</t>
  </si>
  <si>
    <t xml:space="preserve">Šifra 54442 je samo dio šifre 5444 i mora joj biti manja ili jednaka u oba stupca podataka.</t>
  </si>
  <si>
    <t xml:space="preserve">Zbroj šifri: 54452+54453 je samo dio šifre 5445 i mora joj biti manji ili jednak u oba stupca podataka.</t>
  </si>
  <si>
    <t xml:space="preserve">Zbroj šifri: 54461 do 54463 je samo dio šifre 5446 i mora joj biti manji ili jednak u oba stupca podataka.</t>
  </si>
  <si>
    <t xml:space="preserve">Šifra 54472 je samo dio šifre 5447 i mora joj biti manja ili jednaka u oba stupca podataka.</t>
  </si>
  <si>
    <t xml:space="preserve">Zbroj šifri: 54482+54483 je samo dio šifre 5448 i mora joj biti manji ili jednak u oba stupca podataka.</t>
  </si>
  <si>
    <t xml:space="preserve">Šifra 54532 je samo dio šifre 5453 i mora joj biti manja ili jednaka u oba stupca podataka.</t>
  </si>
  <si>
    <t xml:space="preserve">Šifra 54542 je samo dio šifre 5454 i mora joj biti manja ili jednaka u oba stupca podataka.</t>
  </si>
  <si>
    <t xml:space="preserve">Šifra 54552 je samo dio šifre 5455 i mora joj biti manja ili jednaka u oba stupca podataka.</t>
  </si>
  <si>
    <t xml:space="preserve">Šifra 5471 mora biti jednaka zbroju šifri: 54711+54712 u oba stupca podataka.</t>
  </si>
  <si>
    <t xml:space="preserve">Šifra 5472 mora biti jednaka zbroju šifri: 54721+54722 u oba stupca podataka.</t>
  </si>
  <si>
    <t xml:space="preserve">Šifra 5473 mora biti jednaka zbroju šifri: 54731+54732 u oba stupca podataka.</t>
  </si>
  <si>
    <t xml:space="preserve">Šifra 5474 mora biti jednaka zbroju šifri: 54741+54742 u oba stupca podataka.</t>
  </si>
  <si>
    <t xml:space="preserve">Šifra 5475 mora biti jednaka zbroju šifri: 54751+54752 u oba stupca podataka.</t>
  </si>
  <si>
    <t xml:space="preserve">Šifra 5476 mora biti jednaka zbroju šifri: 54761+54762 u oba stupca podataka.</t>
  </si>
  <si>
    <t xml:space="preserve">Šifra 5477 mora biti jednaka zbroju šifri: 54771+54772 u oba stupca podataka.</t>
  </si>
  <si>
    <t xml:space="preserve">Šifra 55312 je samo dio šifre 5531 i mora joj biti manja ili jednaka u oba stupca podataka.</t>
  </si>
  <si>
    <t xml:space="preserve">Obveznici razine 11 ne mogu imati popunjene šifre: 611 do 6117. Ako ova kontrola javlja pogrešku znači da je za obrazac razine 11 unesen iznos za neku od ovih šifri.</t>
  </si>
  <si>
    <t xml:space="preserve">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</si>
  <si>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</si>
  <si>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</si>
  <si>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 xml:space="preserve">Obveznici razine 11 ne mogu imati popunjene šifre 3651 i 3652. Iznimka su obveznici s RKP-om 1222, 47096, 47107, 50985.</t>
  </si>
  <si>
    <t xml:space="preserve">Obveznici razine 11 ne mogu imati popunjenu šifru 3712 osim obveznika s RKP-om: 47107. Ako ova kontrola javlja pogrešku znači da je za obrazac razine 11 unesen iznos za šifru 3712.</t>
  </si>
  <si>
    <t xml:space="preserve">Razina 11 ne smije imati popunjene šifre: 8114 do 8116, 8122, 8156 do 8158, 8165, 8166, 8211, 8212, 8222 do 8232, 8242, 8342, 8415 do 8416, 8447 i 8448. Ako je za bilo koju od ovih šifri upisan iznos, a obrazac je razine 11, kontrola javlja grešku i obrazac je neispravan.</t>
  </si>
  <si>
    <t xml:space="preserve">Obveznici razine 11 ne smiju imati popunjenu šifru 8121. Iznimka su obveznici s RKP-om 174, 713, 999, 1966, 2436, 2452, 20157, 22058, 40834, 46237 i 47037.</t>
  </si>
  <si>
    <t xml:space="preserve">Obveznici razine 11 ne smiju imati popunjenu šifru 8413. Iznimka su obveznici s RKP-om 1087, 1222, 6120, 47061, 47107, 51441 i 51724.</t>
  </si>
  <si>
    <t xml:space="preserve">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</si>
  <si>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</si>
  <si>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 xml:space="preserve">Razina 11 ne smije imati popunjene šifre: 8456, 8512, 8522, 8542, 511 do 5116, 5156 do 5158, 5165, 5166, 5212, 5222, 5241 i 5242. Ako je za bilo koju od ovih šifri upisan iznos, a obrazac je razine 11, kontrola javlja grešku i obrazac je neispravan.</t>
  </si>
  <si>
    <t xml:space="preserve">Obveznici razine 11 ne mogu imati popunjenu šifru 5332 osim obveznika s RKP-om: 46237. Ako ova kontrola javlja pogrešku znači da je za obrazac razine 11 unesen iznos za šifru 5332.</t>
  </si>
  <si>
    <t xml:space="preserve">Obveznici razine 11 ne mogu imati popunjene šifre: 541 do 5416. Iznimka su obveznici s RKP-om: 174, 51255, 51263, 51271, 51280, 51298, 51302, 51319, 51327, 51335, 51343. Ako ova kontrola javlja pogrešku znači da je za obrazac razine 11 unesen iznos za jednu od ovih šifri.</t>
  </si>
  <si>
    <t xml:space="preserve">Razina 11 ne smije imati popunjene šifre: 5342, 5447, 5448, 5454, 551, 5512, 5522, 5532, 65265, 34112, 34132, 34192. Ako je za bilo koju od ovih šifri upisan iznos, a obrazac je razine 11, kontrola javlja grešku i obrazac je neispravan.</t>
  </si>
  <si>
    <t xml:space="preserve">Obveznici razina 11 i 12 ne smiju imati popunjenu šifru 8332. Iznimka su obveznici s RKP-om 46237 na razini 11 i 47053 na razini 12.</t>
  </si>
  <si>
    <t xml:space="preserve">Obveznici razine 12 ne mogu imati popunjene šifre: 611 do 6117. Iznimka od tog pravila je obveznik s RKP-om 47123. Ako ova kontrola javlja pogrešku znači da je za obrazac razine 12 unesen iznos za neku od ovih šifri.</t>
  </si>
  <si>
    <t xml:space="preserve">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</si>
  <si>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</si>
  <si>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 xml:space="preserve">Obveznici razine 12 ne mogu imati popunjene šifre 3651 i 3652. Iznimka su obveznici s RKP-om 1222, 47096, 47107, 50985.</t>
  </si>
  <si>
    <t xml:space="preserve">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</si>
  <si>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</si>
  <si>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 xml:space="preserve">Obveznici razine 12 ne smiju imati popunjenu šifru 8413. Iznimka su obveznici s RKP-om 1087, 1222, 47061, 47107 i 51441.</t>
  </si>
  <si>
    <t xml:space="preserve">Obveznici razine 12 ne smiju imati popunjenu šifru 8414. Iznimka su obveznici s RKP-om 1079, 1087, 47053 i 47061.</t>
  </si>
  <si>
    <t xml:space="preserve">Razina 12 ne smije imati popunjene šifre: 5212, 5222, 524 do 5242, 5342, 551 do 5512, 5522, 5532, 34112, 34122, 34132, 34192. Ako je za bilo koju od ovih šifri upisan iznos, a obrazac je razine 12 obrazac je neispravan.</t>
  </si>
  <si>
    <t xml:space="preserve">Obveznici razine 12 ne smiju imati popunjenu šifru 5332, osim obveznika s RKP-om 47053.</t>
  </si>
  <si>
    <t xml:space="preserve">Obveznici razine 12 ne smiju imati popunjene šifre 5414 do 5416, osim obveznika s RKP-om 174 i 1087.</t>
  </si>
  <si>
    <t xml:space="preserve">Razina 13 ne smije imati popunjene šifre: 671 do 6714. Ako je za bilo koju od ovih šifri upisan iznos, a obrazac je razine 13, kontrola javlja grešku i obrazac je neispravan.</t>
  </si>
  <si>
    <t xml:space="preserve">Razina 21 ne smije imati popunjene šifre: 611 do 6152, 616 do 6163, 621 do 623, 635 do 6353, 6811, 3226, 3421, 365 do 3653, 367 do 3674 i 371 do 3715, 741 i 4228. Ako je za bilo koju od ovih šifri upisan iznos, a obrazac je razine 21 obrazac je neispravan.</t>
  </si>
  <si>
    <t xml:space="preserve">Razina 21 ne smije imati popunjene šifre: 441, 811 do 8116, 8122, 8156 do 8158, 8165, 8166, 821 do 8212, 8222 do 8232, 8242, 8332, 8342, 841 do 8416. Ako je za bilo koju od ovih šifri upisan iznos, a obrazac je razine 21 obrazac je neispravan.</t>
  </si>
  <si>
    <t xml:space="preserve">Razina 21 ne smije imati popunjene šifre: 8446 do 8448, 8455, 8456, 8512, 8522 do 8532, 8542, 511 do 5116, 5122, 5156 do 5158, 5165, 5166, 5212, 5222, 523 do 5242, 5332 i 5342. Ako je za bilo koju od ovih šifri upisan iznos za razinu 21 obrazac je neispravan.</t>
  </si>
  <si>
    <t xml:space="preserve">Razina 21 ne smije imati popunjene šifre: 541 do 5416, 5446 do 5448, 5455, 5456, 551 do 5512, 5522, 5532, 65265, 34112, 34122, 34132, 34192. Ako je za bilo koju od ovih šifri upisan iznos za razinu 21, obrazac je neispravan.</t>
  </si>
  <si>
    <t xml:space="preserve">Obveznici razina 21, 31, 41 i 42 ne mogu imati zaposlene u tijelima već samo kod korisnika. Ako ova kontrola javlja pogrešku znači da su zaposleni u stupcu tekuće ili prethodne godine upisani pod "zaposlene u tijelima" umjesto pod "zaposlene kod korisnika".</t>
  </si>
  <si>
    <t xml:space="preserve">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</si>
  <si>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 xml:space="preserve">Razine 22 ne smiju imati popunjene šifre: 612 do 6125, 6133, 6141, 6143, 615 do 6152, 621 do 623, 671 do 673, 6811, 3226, 365 do 3653, 371 do 3715. Ako je za bilo koju od ovih šifri upisan iznos, a obrazac je razine 22 obrazac je neispravan.</t>
  </si>
  <si>
    <t xml:space="preserve">Razine 22 ne smiju imati popunjene šifre: 741, 4228, 441, 811 do 8116, 8122, 8156 do 8158, 8165, 8166, 821 do 8212, 8222 do 8232, 8242, 8332, 8342. Ako je za bilo koju od ovih šifri upisan iznos, a obrazac je razine 22 obrazac je neispravan.</t>
  </si>
  <si>
    <t xml:space="preserve">Razine 22 ne smiju imati popunjene šifre: 8446 do 8448, 8455, 8456, 8512, 8522 do 8532, 8542, 511 do 5116, 5122, 5156 do 5158, 5165, 5166, 5212, 5222 do 5242, 5332, 5342. Ako je za bilo koju od ovih šifri upisan iznos, a obrazac je razine 22 obrazac je neispravan.</t>
  </si>
  <si>
    <t xml:space="preserve">Razine 22 ne smiju imati popunjene šifre: 5446 do 5448, 5455, 5456, 551 do 5512, 5522, 5532, 65265, 34112, 34132, 34192. Ako je za bilo koju od ovih šifri upisan iznos, a obrazac je razine 22 obrazac je neispravan.</t>
  </si>
  <si>
    <t xml:space="preserve">Razine 23 ne smiju imati popunjene šifre: 612 do 6125, 6133, 6141, 6143, 615 do 6152, 621 do 623, 639 do 6394, 671 do 6714, 6811, 3226, 365 do 3653, 367 do 3674, 369 do 3694, 371 do 3715, 741, 4228 i 441. Ako je bilo koja od ovih šifri popunjena obrazac je neispravan.</t>
  </si>
  <si>
    <t xml:space="preserve">Razine 23 ne smiju imati popunjene šifre: 811 do 8116, 8122, 8156 do 8158, 8165, 8166, 821 do 8212, 8222 do 8232, 8242, 8332, 8342, 8446 do 8448, 8455 i 8456. Ako je za bilo koju od ovih šifri upisan iznos za razinu 23 obrazac je neispravan.</t>
  </si>
  <si>
    <t xml:space="preserve">Razine 23 ne smiju imati popunjene šifre: 8512, 8522 do 8532, 8542, 511 do 5116, 5122, 5156 do 5158, 5165, 5166, 5212, 5222 do 5242, 5332, 5342. Ako je za bilo koju od ovih šifri upisan iznos za razinu 23 obrazac je neispravan.</t>
  </si>
  <si>
    <t xml:space="preserve">Razine 23 ne smiju imati popunjene šifre: 5446 do 5448, 5455, 5456, 551 do 5512, 5522, 5532, 65265, 34112, 34122, 34132, 34192. Ako je za bilo koju od ovih šifri upisan iznos za razinu 23 obrazac je neispravan.</t>
  </si>
  <si>
    <t xml:space="preserve">Razina 31 ne smije imati popunjene šifre: 611 do 6152, 616 do 6163, 621 do 623, 635 do 6353, 6811, 3226, 3421, 365 do 3653, 367 do 3674, 371 do 3715, 741, 4228, 441. Ako je za bilo koju od ovih šifri upisan iznos za razinu 31 obrazac je neispravan.</t>
  </si>
  <si>
    <t xml:space="preserve">Razina 31 ne smije imati popunjene šifre: 811 do 8116, 8122, 8156 do 8158, 8165, 8166, 821 do 8212, 8222 do 8232, 8242, 8342, 841 do 8416, 8446 do 8448, 8455, 8456. Ako je za bilo koju od ovih šifri upisan iznos za razinu 31 obrazac je neispravan.</t>
  </si>
  <si>
    <t xml:space="preserve">Razina 31 ne smije imati popunjene šifre: 8512, 8522 do 8532, 8542, 511 do 5116, 5122, 5156 do 5158, 5165, 5166, 5212, 5222 do 5242, 5332, 5342, 541 do 5416. Ako je za bilo koju od ovih šifri upisan iznos za razinu 31 obrazac je neispravan.</t>
  </si>
  <si>
    <t xml:space="preserve">Razina 31 ne smije imati popunjene šifre: 5455, 5456, 551 do 5512, 5522, 5532, Z006, Z008, 65265, 34112, 34122, 34132, 34192. Ako je za bilo koju od ovih šifri upisan iznos za razinu 31 obrazac je neispravan.</t>
  </si>
  <si>
    <t xml:space="preserve">Obveznici razine 41 ne smiju imati popunjene šifre: 671 do 6714. Iznimka od tog pravila su obveznici s RKP-om 23911 i 25843. Ako ova kontrola javlja pogrešku znači da je za obrazac razine 41 unesen iznos za neku od ovih šifri.</t>
  </si>
  <si>
    <t xml:space="preserve">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</si>
  <si>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 xml:space="preserve">Razina 41 ne smije imati popunjene šifre: 8512, 8522 do 8532, 8542, 511 do 5116, 5122, 5156 do 5158, 5165, 5166, 5212, 5222 do 5232, 5332, 5342, 5414 do 5416. Ako je za bilo koju od ovih šifri upisan iznos za razinu 41 obrazac je neispravan.</t>
  </si>
  <si>
    <t xml:space="preserve">Razina 41 ne smije imati popunjene šifre: 551 do 5512, 5522, 5532, Z006, Z008, 34112, 34122, 34132, 34192. Ako je za bilo koju od ovih šifri upisan iznos za razinu 41 obrazac je neispravan.</t>
  </si>
  <si>
    <t xml:space="preserve">Razina 42 ne smije imati popunjene šifre: 611 do 6152, 616 do 6163, 621 do 623, 635 do 6353, 671 do 673, 6811, 3226, 361 do 3622, 365 do 3653, 371 do 3715, 741 i 441. Ako je za bilo koju od ovih šifri upisan iznos za razinu 42 obrazac je neispravan.</t>
  </si>
  <si>
    <t xml:space="preserve">Razina 42 ne smije imati popunjene šifre: 811 do 8116, 8122, 8156 do 8158, 8165, 8166, 821 do 8212, 8222 do 8232, 8242, 8332, 8342, 841 do 8416, 8512, 8522 do 8532. Ako je za bilo koju od ovih šifri upisan iznos za razinu 42 obrazac je neispravan.</t>
  </si>
  <si>
    <t xml:space="preserve">Razina 42 ne smije imati popunjene šifre: 8542, 511 do 5116, 5122, 5156 do 5158, 5165, 5166, 5212, 5222 do 5242, 5332, 5342, 5414 do 5416. Ako je za bilo koju od ovih šifri upisan iznos za razinu 42 obrazac je neispravan.</t>
  </si>
  <si>
    <t xml:space="preserve">Razina 42 ne smije imati popunjene šifre: 551 do 5512, 5522, 5532, Z006, Z008, 65265, 34112, 34122, 34132, 34192. Ako je za bilo koju od ovih šifri upisan iznos za razinu 42 obrazac je neispravan.</t>
  </si>
  <si>
    <t xml:space="preserve">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</si>
  <si>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 xml:space="preserve">Ako je iznos za šifru 6131 veći od nule, a iznos za šifre 61315 (porez na korištenje javnih površina) i 61316 (porez na nekretnine) je jednak nuli, provjerite šifre 61315 i 61316. Ako je njezin iznos stvarno toliki, zanemarite ovu kontrolu.</t>
  </si>
  <si>
    <t xml:space="preserve">Ako je iznos za šifru 6134 veći od nule, a iznos za šifru 61341 (porez na promet nekretnina) je jednak nuli, provjerite šifru 61341. Ako je njezin iznos stvarno toliki, zanemarite ovu kontrolu.</t>
  </si>
  <si>
    <t xml:space="preserve">Ako je iznos za šifru 6419 veći od nule, a iznos za šifru 64191 (premije na izdane vrijednosne papire) je jednak nuli, provjerite šifru 64191. Ako je njezin iznos stvarno toliki, zanemarite ovu kontrolu.</t>
  </si>
  <si>
    <t xml:space="preserve">Ako je iznos za šifru 6422 veći od nule, a iznos za šifru 64222 (prihodi od zakupa poljoprivrednog zemljišta) je jednak nuli, provjerite šifru 64222. Ako je njezin iznos stvarno toliki, zanemarite ovu kontrolu.</t>
  </si>
  <si>
    <t xml:space="preserve">Ako je iznos za šifru 6423 veći od nule, a iznos za šifru 64236 (spomenička renta) je jednak nuli, provjerite šifru 64236. Ako je njezin iznos stvarno toliki, zanemarite ovu kontrolu.</t>
  </si>
  <si>
    <t xml:space="preserve">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</si>
  <si>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 xml:space="preserve">Ako je iznos za šifru 6514 veći od nule, a iznos za šifru 65141 (turistička pristojba) je jednak nuli, provjerite šifru 65141. Ako je njezin iznos stvarno toliki, zanemarite ovu kontrolu.</t>
  </si>
  <si>
    <t xml:space="preserve">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</si>
  <si>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 xml:space="preserve">Ako je iznos za šifru 312 veći od nule, a iznosi za šifre 31214 (otpremnine) i 31215 (naknade za bolest, invalidnost i smrtni slučaj) su jednaki nuli, provjerite šifre 31214 i 31215. Ako su njihovi iznosi stvarno toliki, zanemarite ovu kontrolu.</t>
  </si>
  <si>
    <t xml:space="preserve">Ako je iznos za šifru 3236 veći od nule, a iznos za šifru 32361 (obvezni i preventivni zdravstveni pregledi zaposlenika) je jednak nuli, provjerite šifru 32361. Ako je njezin iznos stvarno toliki, zanemarite ovu kontrolu.</t>
  </si>
  <si>
    <t xml:space="preserve">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</si>
  <si>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 xml:space="preserve">Ako je iznos za šifru 3239 veći od nule, a iznos za šifru 32398 (naknada za energetsku uslugu) je jednak nuli, provjerite šifru 32398. Ako je njezin iznos stvarno toliki, zanemarite ovu kontrolu.</t>
  </si>
  <si>
    <t xml:space="preserve">Ako je iznos za šifru 3291 veći od nule, a iznos za šifru 32911 (naknade članovima predstavničkih i izvršnih tijela i upravnih vijeća) je jednak nuli, provjerite šifru 32911. Ako je njezin iznos stvarno toliki, zanemarite ovu kontrolu.</t>
  </si>
  <si>
    <t xml:space="preserve">Ako je iznos za šifru 3292 veći od nule, a iznos za šifru 32923 (premije osiguranja zaposlenih) je jednak nuli, provjerite šifru 32923. Ako je njezin iznos stvarno toliki, zanemarite ovu kontrolu.</t>
  </si>
  <si>
    <t xml:space="preserve">Ako je iznos za šifru 3294 veći od nule, a iznos za šifru 32942 (međunarodne članarine) je jednak nuli, provjerite šifru 32942. Ako je njezin iznos stvarno toliki, zanemarite ovu kontrolu.</t>
  </si>
  <si>
    <t xml:space="preserve">Ako je iznos za šifru 3295 veći od nule, a iznos za šifru 32955 (novčana naknada poslodavca zbog nezapošljavanja osoba s invaliditetom) je jednak nuli, provjerite šifru 32955. Ako je njezin iznos stvarno toliki, zanemarite ovu kontrolu.</t>
  </si>
  <si>
    <t xml:space="preserve">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</si>
  <si>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 xml:space="preserve">Ako je iznos za šifru 3434 veći od nule, a iznos za šifru 34341 (diskont na izdane vrijednosne papire) je jednak nuli, provjerite šifru 34341. Ako je njezin iznos stvarno toliki, zanemarite ovu kontrolu.</t>
  </si>
  <si>
    <t xml:space="preserve">Ako je iznos za šifru 3811 veći od nule, a iznos za šifru 38117 (tekuće donacije građanima i kućanstvima) je jednak nuli, provjerite šifru 38117. Ako je njezin iznos stvarno toliki, zanemarite ovu kontrolu.</t>
  </si>
  <si>
    <t xml:space="preserve">Ako je iznos za šifru 8121 veći od nule, a iznos za šifru 81212 jednak nuli, provjerite šifru 81212. Ako je njezin iznos stvarno toliki, zanemarite ovu kontrolu.</t>
  </si>
  <si>
    <t xml:space="preserve">Ako je iznos za šifru 8132 veći od nule, a iznos za šifru 81322 jednak nuli, provjerite šifru 81322. Ako je njezin iznos stvarno toliki, zanemarite ovu kontrolu.</t>
  </si>
  <si>
    <t xml:space="preserve">Ako je iznos za šifru 8133 veći od nule, a iznos za šifru 81332 jednak nuli, provjerite šifru 81332. Ako je njezin iznos stvarno toliki, zanemarite ovu kontrolu.</t>
  </si>
  <si>
    <t xml:space="preserve">Ako je iznos za šifru 8134 veći od nule, a iznos za šifru 81342 jednak nuli, provjerite šifru 81342. Ako je njezin iznos stvarno toliki, zanemarite ovu kontrolu.</t>
  </si>
  <si>
    <t xml:space="preserve">Ako je iznos za šifru 8153 veći od nule, a iznos za šifru 81532 jednak nuli, provjerite šifru 81532. Ako je njezin iznos stvarno toliki, zanemarite ovu kontrolu.</t>
  </si>
  <si>
    <t xml:space="preserve">Ako je iznos za šifru 8154 veći od nule, a iznos za šifru 81542 jednak nuli, provjerite šifru 81542. Ako je njezin iznos stvarno toliki, zanemarite ovu kontrolu.</t>
  </si>
  <si>
    <t xml:space="preserve">Ako je iznos za šifru 8155 veći od nule, a iznos za šifru 81552 jednak nuli, provjerite šifru 81552. Ako je njezin iznos stvarno toliki, zanemarite ovu kontrolu.</t>
  </si>
  <si>
    <t xml:space="preserve">Ako je iznos za šifru 8241 veći od nule, a iznos za šifru 82412 (ostali vrijednosni papiri - dugoročni) je jednak nuli, provjerite šifru 82412. Ako je njezin iznos stvarno toliki, zanemarite ovu kontrolu.</t>
  </si>
  <si>
    <t xml:space="preserve">Ako je iznos za šifru 8413 veći od nule, a iznos za šifru 84132 (primljeni zajmovi od međunarodnih organizacija - dugoročni) je jednak nuli, provjerite šifru 84132. Ako je njezin iznos stvarno toliki, zanemarite ovu kontrolu.</t>
  </si>
  <si>
    <t xml:space="preserve">Ako je iznos za šifru 8414 veći od nule, a iznos za šifru 84142 (primljeni krediti i zajmovi od institucija i tijela EU - dugoročni) je jednak nuli, provjerite šifru 84142. Ako je njezin iznos stvarno toliki, zanemarite ovu kontrolu.</t>
  </si>
  <si>
    <t xml:space="preserve">Ako je iznos za šifru 8415 veći od nule, a iznos za šifru 84152 (primljeni zajmovi od inozemnih vlada u EU - dugoročni) je jednak nuli, provjerite šifru 84152. Ako je njezin iznos stvarno toliki, zanemarite ovu kontrolu.</t>
  </si>
  <si>
    <t xml:space="preserve">Ako je iznos za šifru 8416 veći od nule, a iznos za šifru 84162 (primljeni zajmovi od inozemnih vlada izvan EU - dugoročni) je jednak nuli, provjerite šifru 84162. Ako je njezin iznos stvarno toliki, zanemarite ovu kontrolu.</t>
  </si>
  <si>
    <t xml:space="preserve">Ako je iznos za šifru 8423 veći od nule, a iznos za šifru 84232 (primljeni zajmovi od osiguravajućih društava u javnom sektoru - dugoročni) je jednak nuli, provjerite šifru 84232. Ako je njezin iznos stvarno toliki, zanemarite ovu kontrolu.</t>
  </si>
  <si>
    <t xml:space="preserve">Ako je iznos za šifru 8424 veći od nule, a iznos za šifre 84242 i 84243 jednaki nuli, provjerite šifre 84242 i 84243. Ako je njihov iznos stvarno toliki, zanemarite ovu kontrolu.</t>
  </si>
  <si>
    <t xml:space="preserve">Ako je iznos za šifru 843 veći od nule, a iznos za šifru 84312 (primljeni zajmovi od trgovačkih društava u javnom sektoru - dugoročni) je jednak nuli, provjerite šifru 84312. Ako je njezin iznos stvarno toliki, zanemarite ovu kontrolu.</t>
  </si>
  <si>
    <t xml:space="preserve">Ako je iznos za šifru 8444 veći od nule, a iznos za šifru 84442 (primljeni zajmovi od tuzemnih osiguravajućih društava izvan javnog sektora - dugoročni) je jednak nuli, provjerite šifru 84442. Ako je njezin iznos stvarno toliki, zanemarite ovu kontrolu.</t>
  </si>
  <si>
    <t xml:space="preserve">Ako je iznos za šifru 8445 veći od nule, a iznos za šifre 84452 i 84453 jednaki nuli, provjerite šifre 84452 i 84453. Ako je njihov iznos stvarno toliki, zanemarite ovu kontrolu.</t>
  </si>
  <si>
    <t xml:space="preserve">Ako je iznos za šifru 8447 veći od nule, a iznos za šifru 84472 (primljeni zajmovi od inozemnih osiguravajućih društava - dugoročni) je jednak nuli, provjerite šifru 84472. Ako je njezin iznos stvarno toliki, zanemarite ovu kontrolu.</t>
  </si>
  <si>
    <t xml:space="preserve">Ako je iznos za šifru 8448 veći od nule, a iznos za šifre 84482 i 84483 jednaki nuli, provjerite šifre 84482 i 84483. Ako je njihov iznos stvarno toliki, zanemarite ovu kontrolu.</t>
  </si>
  <si>
    <t xml:space="preserve">Ako je iznos za šifru 8453 veći od nule, a iznos za šifru 84532 (primljeni zajmovi od tuzemnih trgovačkih društava izvan javnog sektora - dugoročni) je jednak nuli, provjerite šifru 84532. Ako je njezin iznos stvarno toliki, zanemarite ovu kontrolu.</t>
  </si>
  <si>
    <t xml:space="preserve">Ako je iznos za šifru 8454 veći od nule, a iznos za šifru 84542 (primljeni zajmovi od tuzemnih obrtnika - dugoročni) je jednak nuli, provjerite šifru 84542. Ako je njezin iznos stvarno toliki, zanemarite ovu kontrolu.</t>
  </si>
  <si>
    <t xml:space="preserve">Ako je iznos za šifru 8455 veći od nule, a iznos za šifru 84552 (primljeni zajmovi od inozemnih trgovačkih društava - dugoročni) je jednak nuli, provjerite šifru 84552. Ako je njezin iznos stvarno toliki, zanemarite ovu kontrolu.</t>
  </si>
  <si>
    <t xml:space="preserve">Ako je iznos za šifru 8541 veći od nule, a iznos za šifru 85412 (ostali tuzemni vrijednosni papiri - dugoročni) je jednak nuli, provjerite šifru 85412. Ako je njezin iznos stvarno toliki, zanemarite ovu kontrolu.</t>
  </si>
  <si>
    <t xml:space="preserve">Ako je iznos za šifru 5121 veći od nule, a iznos na šifri 51212 je jednak nuli, provjerite šifru 51212. Ako je njihov iznos stvarno toliki, zanemarite ovu kontrolu.</t>
  </si>
  <si>
    <t xml:space="preserve">Ako je iznos za šifru 5132 veći od nule, a iznos na šifri 51322 je jednak nuli, provjerite šifru 51322. Ako je njihov iznos stvarno toliki, zanemarite ovu kontrolu.</t>
  </si>
  <si>
    <t xml:space="preserve">Ako je iznos za šifru 5133 veći od nule, a iznos na šifri 51332 je jednak nuli, provjerite šifru 51332. Ako je njihov iznos stvarno toliki, zanemarite ovu kontrolu.</t>
  </si>
  <si>
    <t xml:space="preserve">Ako je iznos za šifru 5134 veći od nule, a iznos na šifri 51342 je jednak nuli, provjerite šifru 51342. Ako je njihov iznos stvarno toliki, zanemarite ovu kontrolu.</t>
  </si>
  <si>
    <t xml:space="preserve">Ako je iznos za šifru 5153 veći od nule, a iznos na šifri 51532 je jednak nuli, provjerite šifru 51532. Ako je njihov iznos stvarno toliki, zanemarite ovu kontrolu.</t>
  </si>
  <si>
    <t xml:space="preserve">Ako je iznos za šifru 5154 veći od nule, a iznos na šifri 51542 je jednak nuli, provjerite šifru 51542. Ako je njihov iznos stvarno toliki, zanemarite ovu kontrolu.</t>
  </si>
  <si>
    <t xml:space="preserve">Ako je iznos za šifru 5155 veći od nule, a iznos na šifri 51552 je jednak nuli, provjerite šifru 51552. Ako je njihov iznos stvarno toliki, zanemarite ovu kontrolu.</t>
  </si>
  <si>
    <t xml:space="preserve">Ako je iznos za šifru 5413 veći od nule, a iznos za šifru 54132 (otplata glavnice primljenih zajmova od međunarodnih organizacija - dugoročnih) je jednak nuli, provjerite šifru 54132. Ako je njezin iznos stvarno toliki, zanemarite ovu kontrolu.</t>
  </si>
  <si>
    <t xml:space="preserve">Ako je iznos za šifru 5414 veći od nule, a iznos za šifru 54142 (otplata glavnice primljenih kredita i zajmova od institucija i tijela EU - dugoročnih) je jednak nuli, provjerite šifru 54142. Ako je njezin iznos stvarno toliki, zanemarite ovu kontrolu.</t>
  </si>
  <si>
    <t xml:space="preserve">Ako je iznos za šifru 5415 veći od nule, a iznos za šifru 54152 (otplata glavnice primljenih zajmova od inozemnih vlada u 
EU - dugoročnih) je jednak nuli, provjerite šifru 54152. Ako je njezin iznos stvarno toliki, zanemarite ovu kontrolu.</t>
  </si>
  <si>
    <t xml:space="preserve">Ako je iznos za šifru 5416 veći od nule, a iznos za šifru 54162 (otplata glavnice primljenih zajmova od inozemnih vlada izvan EU - dugoročnih) je jednak nuli, provjerite šifru 54162. Ako je njezin iznos stvarno toliki, zanemarite ovu kontrolu.</t>
  </si>
  <si>
    <t xml:space="preserve">Ako je iznos za šifru 5423 veći od nule, a iznos za šifru 54232 (otplata glavnice primljenih zajmova od osiguravajućih društava u javnom sektoru - dugoročnih) je jednak nuli, provjerite šifru 54232. Ako je njezin iznos stvarno toliki, zanemarite ovu kontrolu.</t>
  </si>
  <si>
    <t xml:space="preserve">Ako je iznos za šifru 5424 veći od nule, a suma iznosa za šifre 54242 i 54243 je jednaka nuli, provjerite šifre 54242 i 54243. Ako je njihov iznos stvarno toliki, zanemarite ovu kontrolu.</t>
  </si>
  <si>
    <t xml:space="preserve">Ako je iznos za šifru 5431 veći od nule, a iznos za šifru 54312 (otplata glavnice primljenih zajmova od trgovačkih društava u javnom sektoru - dugoročnih) je jednak nuli, provjerite šifru 54312. Ako je njezin iznos stvarno toliki, zanemarite ovu kontrolu.</t>
  </si>
  <si>
    <t xml:space="preserve">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</si>
  <si>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 xml:space="preserve">Ako je iznos za šifru 5445 veći od nule, a suma iznosa za šifre 54452 i 54453 je jednaka nuli, provjerite šifre 54452 i 54453. Ako je njihov iznos stvarno toliki, zanemarite ovu kontrolu.</t>
  </si>
  <si>
    <t xml:space="preserve">Ako je iznos za šifru 5447 veći od nule, a iznos za šifru 54472 (otplata glavnice primljenih zajmova od inozemnih osiguravajućih društava - dugoročnih) je jednak nuli, provjerite šifru 54472. Ako je njezin iznos stvarno toliki, zanemarite ovu kontrolu.</t>
  </si>
  <si>
    <t xml:space="preserve">Ako je iznos za šifru 5448 veći od nule, a suma iznosa za šifre 54482 i 54483 je jednaka nuli, provjerite šifre 54482 i 54483. Ako je njihov iznos stvarno toliki, zanemarite ovu kontrolu.</t>
  </si>
  <si>
    <t xml:space="preserve">Ako je iznos za šifru 5453 veći od nule, a iznos za šifru 54532 (otplata glavnice primljenih zajmova od tuzemnih trgovačkih društava izvan javnog sektora - dugoročnih) je jednak nuli, provjerite šifru 54532 Ako je njezin iznos stvarno toliki, zanemarite ovu kontrolu.</t>
  </si>
  <si>
    <t xml:space="preserve">Ako je iznos za šifru 5454 veći od nule, a iznos za šifru 54542 (otplata glavnice primljenih zajmova od tuzemnih obrtnika - dugoročnih) je jednak nuli, provjerite šifru 54542. Ako je njezin iznos stvarno toliki, zanemarite ovu kontrolu.</t>
  </si>
  <si>
    <t xml:space="preserve">Ako je iznos za šifru 5455 veći od nule, a iznos za šifru 54552 (otplata glavnice primljenih zajmova od inozemnih trgovačkih društava - dugoročnih) je jednak nuli, provjerite šifru 54552. Ako je njezin iznos stvarno toliki, zanemarite ovu kontrolu.</t>
  </si>
  <si>
    <t xml:space="preserve">Ako je iznos za šifru 5531 veći od nule, a iznos za šifru 55312 (izdaci za otplatu glavnice za izdane ostale vrijednosne papire u zemlji - dugoročne) je jednak nuli, provjerite šifru 55312. Ako je njezin iznos stvarno toliki, zanemarite ovu kontrolu.</t>
  </si>
  <si>
    <t xml:space="preserve">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</si>
  <si>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 xml:space="preserve">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</si>
  <si>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 xml:space="preserve">Preneseni viškovi po kategorijama (šifra 92211, šifra 92212, šifra 92213) odnosno preneseni manjkovi po kategorijama (šifra 92221, šifra 92222, šifra 92223) moraju biti veći ili jednaki nuli u oba stupca podataka.</t>
  </si>
  <si>
    <t xml:space="preserve">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</si>
  <si>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 xml:space="preserve">Ako ova kontrola javlja grešku znači da je na nekoj šifri upisana negativna vrijednost. Ovaj obrazac ne smije sadržavati negativne vrijednosti.</t>
  </si>
  <si>
    <t xml:space="preserve">Ovo je osnovna kontrola u Bilanci: Imovina = Obveze i vlastiti izvori (šifra B001 = šifra B003).</t>
  </si>
  <si>
    <t xml:space="preserve">Obveznici razina 41 i 42 ne smiju imati popunjene šifre: 167 i 16721. Iznimka su obveznici s RKP-om 23911 i 25843.</t>
  </si>
  <si>
    <t xml:space="preserve">Obveznici razine 23 ne smiju imati popunjenu šifru 16721.</t>
  </si>
  <si>
    <t xml:space="preserve">Obveznici razine 11, 12, 21, 31, 23, 41 i 42 ne mogu imati popunjenu šifru 27411.</t>
  </si>
  <si>
    <t xml:space="preserve">Šifre 92211 i 92221 ne mogu biti popunjene istovremeno ni u jednom stupcu obrasca.</t>
  </si>
  <si>
    <t xml:space="preserve">Šifre 92212 i 92222 ne mogu biti popunjene istovremeno ni u jednom stupcu obrasca.</t>
  </si>
  <si>
    <t xml:space="preserve">Šifre 92213 i 92223 ne mogu biti popunjene istovremeno ni u jednom stupcu obrasca.</t>
  </si>
  <si>
    <t xml:space="preserve">Samo šifre 9, 91 i 922 mogu biti i negativne. Ako ova kontrola javlja pogrešku znači da je upisana negativna vrijednost za šifru za koju to nije dopušteno.</t>
  </si>
  <si>
    <t xml:space="preserve">Vrijednost šifre 129 mora biti jednaka zbroju vrijednosti šifri 12911 do 12958 u oba stupca podataka.</t>
  </si>
  <si>
    <t xml:space="preserve">Obveznici razine 11, 12, 21, 31, 23, 41 i 42 ne mogu imati popunjenu šifru 12941 u oba stupca podataka.</t>
  </si>
  <si>
    <t xml:space="preserve">Obveznici razine 21, 31, 41 i 42 ne mogu imati popunjenu šifru 12942 u oba stupca podataka.</t>
  </si>
  <si>
    <t xml:space="preserve">Vrijednost šifre 1637 mora biti jednaka zbroju vrijednosti šifri 16371 do 16378 u oba stupca podataka.</t>
  </si>
  <si>
    <t xml:space="preserve">Zbroj šifri 16631 do 16643 je samo dio šifre 166 i mora biti manji ili jednak šifri 166 u oba stupca podataka.</t>
  </si>
  <si>
    <t xml:space="preserve">Vrijednost šifre 16721 mora biti manja ili jednaka vrijednosti šifre 167. Ako je šifra 16721 veća kontrola javlja grešku.</t>
  </si>
  <si>
    <t xml:space="preserve">Zbroj šifri dio 13 D + dio 13 N mora biti jednak zbroju šifri 13X1 + 13X2 u oba stupca podataka.</t>
  </si>
  <si>
    <t xml:space="preserve">Zbroj šifri dio 16 D + dio 16 N mora biti jednak zbroju šifri 161 do 163 + 164 do 168 u oba stupca podataka.</t>
  </si>
  <si>
    <t xml:space="preserve">Šifra dio 16 ZP mora biti manja ili jednaka zbroju šifri 161 do 163 + 164 do 168 u oba stupca podataka.</t>
  </si>
  <si>
    <t xml:space="preserve">Zbroj šifri dio 17 D + dio 17 N mora biti jednak zbroju šifri 171 do 174 u oba stupca podataka.</t>
  </si>
  <si>
    <t xml:space="preserve">Šifra dio 17 ZP mora biti manja ili jednaka zbroju šifri 171 do 174 u oba stupca podataka.</t>
  </si>
  <si>
    <t xml:space="preserve">Šifra 23954 samo je dio šifre 239 i mora biti manja ili jednaka u oba stupca podataka.</t>
  </si>
  <si>
    <t xml:space="preserve">Zbroj šifri: 26223+26224 je samo dio šifre 2622 i mora biti manji ili jednak u oba stupca podataka.</t>
  </si>
  <si>
    <t xml:space="preserve">Šifra 26233 je samo dio šifre 2623 i mora joj biti manja ili jednaka u oba stupca podataka.</t>
  </si>
  <si>
    <t xml:space="preserve">Zbroj šifri: 26243+26244 je samo dio šifre 2624 i mora biti manji ili jednak u oba stupca podataka.</t>
  </si>
  <si>
    <t xml:space="preserve">Šifra 26314 je samo dio šifre 2631 i mora joj biti manja ili jednaka u oba stupca podataka.</t>
  </si>
  <si>
    <t xml:space="preserve">Zbroj šifri: 26433+26434 je samo dio šifre 2643 i mora biti manji ili jednak u oba stupca podataka.</t>
  </si>
  <si>
    <t xml:space="preserve">Šifra 26443 je samo dio šifre 2644 i mora joj biti manja ili jednaka u oba stupca podataka.</t>
  </si>
  <si>
    <t xml:space="preserve">Zbroj šifri: 26453+26454 je samo dio šifre 2645 i mora biti manji ili jednak u oba stupca podataka.</t>
  </si>
  <si>
    <t xml:space="preserve">Zbroj šifri: 26463+26464 je samo dio šifre 2646 i mora biti manji ili jednak u oba stupca podataka.</t>
  </si>
  <si>
    <t xml:space="preserve">Šifra 26473 je samo dio šifre 2647 i mora joj biti manja ili jednaka u oba stupca podataka.</t>
  </si>
  <si>
    <t xml:space="preserve">Zbroj šifri 26483+26484 je samo dio šifre 2648 i mora biti manji ili jednak u oba stupca podataka. </t>
  </si>
  <si>
    <t xml:space="preserve">Šifra 26534 je samo dio šifre 2653 i mora joj biti manja ili jednaka u oba stupca podataka.</t>
  </si>
  <si>
    <t xml:space="preserve">Šifra 26544 je samo dio šifre 2654 i mora joj biti manja ili jednaka u oba stupca podataka.</t>
  </si>
  <si>
    <t xml:space="preserve">Šifra 26554 je samo dio šifre 2655 i mora joj biti manja ili jednaka u oba stupca podataka.</t>
  </si>
  <si>
    <t xml:space="preserve">Šifra 26564 je samo dio šifre 2656 i mora joj biti manja ili jednaka u oba stupca podataka.</t>
  </si>
  <si>
    <t xml:space="preserve">Viškovi - ispravci iz prethodnih razdoblja po kategorijama (šifra 92214, šifra 92215, šifra 92216) odnosno manjkovi - ispravci iz prethodnih razdoblja po kategorijama (šifra 92224, šifra 92225, šifra 92226) moraju biti veći ili jednaki nuli u oba stupca podataka.</t>
  </si>
  <si>
    <t xml:space="preserve">Vrijednost šifre 996 mora biti jednaka zbroju vrijednosti šifri 99611 do 99691 u oba stupca podataka.</t>
  </si>
  <si>
    <t xml:space="preserve">Šifra 23 mora biti jednaka zbroju šifri: 'dio 23 D' + 'dio 23 N' u oba stupca podataka.</t>
  </si>
  <si>
    <t xml:space="preserve">Šifra 24 mora biti jednaka zbroju šifri: 'dio 24 D' + 'dio 24 N' u oba stupca podataka.</t>
  </si>
  <si>
    <t xml:space="preserve">Šifra 25 mora biti jednaka zbroju šifri: 'dio 25 D' + 'dio 25 N' u oba stupca podataka.</t>
  </si>
  <si>
    <t xml:space="preserve">Šifra 26 mora biti jednaka zbroju šifri: 'dio 26 D' + 'dio 26 N' u oba stupca podataka.</t>
  </si>
  <si>
    <t xml:space="preserve">Vrijednost šifre 27 mora biti jednaka zbroju vrijednosti šifri 27111 do 27612 u oba stupca podataka.</t>
  </si>
  <si>
    <t xml:space="preserve">Ako je iznos za šifru 1113 (Novac na računu kod inozemnih poslovnih banaka) veći od nule, a iznos za šifru 1112 (Novac na računu kod tuzemnih poslovnih banaka) jednak nuli, provjerite šifre 1112 i 1113. Ako je njihov iznos stvarno toliki, zanemarite ovu kontrolu.</t>
  </si>
  <si>
    <t xml:space="preserve">Mora biti zadovoljena i kontrola: šifra V006 = V007+V009 ili drukčije rečeno, ukupno stanje svih obveza na kraju razdoblja (šifra V006) mora biti jednako zbroju dospjelih obveza (šifra V007) i nedospjelih obveza (šifra V009).</t>
  </si>
  <si>
    <t xml:space="preserve">RAS - funkcijski</t>
  </si>
  <si>
    <t xml:space="preserve">=IF(AND(C1430=0;D1430);1;0)</t>
  </si>
  <si>
    <t xml:space="preserve">PROMJENE</t>
  </si>
  <si>
    <t xml:space="preserve">Na ovom radnom listu dat će se popis svih, i najmanjih promjena Excel datoteke iz verzije u verziju (bilo da su nastale zbog promjene zakonskih propisa, ispravka pogrešaka u Excel datoteci, dodatnim kontrolama ili poboljšanjima obrasca. </t>
  </si>
  <si>
    <t xml:space="preserve">Verzija</t>
  </si>
  <si>
    <t xml:space="preserve">Opis promjene u odnosu na prethodnu verziju</t>
  </si>
  <si>
    <t xml:space="preserve">2.0.0.</t>
  </si>
  <si>
    <t xml:space="preserve">Svi obrasci proračuna i proračunskih korisnika objedinjeni su zbog potreba kontrola između obrazaca te lakšu kontrolu obveznosti (koja razina je obvezna podnositi koji obrazac).</t>
  </si>
  <si>
    <t xml:space="preserve">Uvedena su polja "Datum od" i "Datum do" svakog pojedinog razdoblja kako bi se moglo posebno prepoznati obveznike koji nisu poslovali cijelo navedeno razdoblje (novootvoreni obveznici i obveznici koji zbog statusnih promjena gube pravnu osobnost).</t>
  </si>
  <si>
    <t xml:space="preserve">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</si>
  <si>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 xml:space="preserve">2.0.1.</t>
  </si>
  <si>
    <t xml:space="preserve">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</si>
  <si>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 xml:space="preserve">2.0.2.</t>
  </si>
  <si>
    <t xml:space="preserve">Ispravljena kontrola u PR-RAS obrascu koja je AOP 010 zbrajala u AOP oznaku 003, umjesto da je oduzimala od sume svih ostalih AOP oznaka.</t>
  </si>
  <si>
    <t xml:space="preserve">2.0.3.</t>
  </si>
  <si>
    <t xml:space="preserve">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</si>
  <si>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 xml:space="preserve">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</si>
  <si>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 xml:space="preserve">Proširene upute tekstom o upotrebi ove Excel datoteke za dostavu podataka nadležnim ministarstvima ili za neke druge potrebe.</t>
  </si>
  <si>
    <t xml:space="preserve">2.0.4.</t>
  </si>
  <si>
    <t xml:space="preserve">Popravljena kontrola broj 36 u PR-RAS-u koja je provjeravala pogrešne AOP pozicije. 
Popravljena kontrola koja je javljala pogrešku ako je bio popunjen polugodišnji obrazac NT za razine 22 i 23.</t>
  </si>
  <si>
    <t xml:space="preserve">2.0.5.</t>
  </si>
  <si>
    <t xml:space="preserve">Popravljena kontrola broj 9 u kojoj je za razinu 23 traženo da bude upisan i obrazac NT, a stvarno ne treba biti.</t>
  </si>
  <si>
    <t xml:space="preserve">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</si>
  <si>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</si>
  <si>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 xml:space="preserve">2.0.7.</t>
  </si>
  <si>
    <t xml:space="preserve">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</si>
  <si>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 xml:space="preserve">2.0.8.</t>
  </si>
  <si>
    <t xml:space="preserve">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</si>
  <si>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 xml:space="preserve">2.0.9.</t>
  </si>
  <si>
    <t xml:space="preserve">Dodana mogućnost odabira svih razdoblje za 2010. godinu, dodani novi razdjeli za 2010.</t>
  </si>
  <si>
    <t xml:space="preserve">2.1.0.</t>
  </si>
  <si>
    <t xml:space="preserve">Popravljen je prikaz datuma od i do na nekim obrascima koji se je poremetio ubacivanjem novih razdoblja za 2010.</t>
  </si>
  <si>
    <t xml:space="preserve">Dorađena su poslovna pravila o popunjavanju obrasca, kolona planirano za razdoblje i planirano ukupno popunjavaju se samo na trećoj razini kontnog plana, a ne na četvrtoj kako je bilo ranije, te je obrazac dorađen u skladu s tim pravilom.</t>
  </si>
  <si>
    <t xml:space="preserve">2.5.0.</t>
  </si>
  <si>
    <t xml:space="preserve">Omogućen je unos samo obrasca Obveze (mjesečne) za razdoblja siječanj i veljaču 2011. Ostali obrasci će se mijenjati i čekaju se izmjene. Zbog toga je Obveze dobio novu šifru vrste posla.</t>
  </si>
  <si>
    <t xml:space="preserve">2.9.0.</t>
  </si>
  <si>
    <t xml:space="preserve">Omogućen unos obrazaca za I. kvartal 2011. godine - nepotpune kontrole.</t>
  </si>
  <si>
    <t xml:space="preserve">2.9.1.</t>
  </si>
  <si>
    <t xml:space="preserve">Omogućen unos obrasca Obveze za travanj 2011. godine</t>
  </si>
  <si>
    <t xml:space="preserve">4.0.0.</t>
  </si>
  <si>
    <t xml:space="preserve">Novi obrazac od 1.1.2015. - prva verzija obrasca, omogućen samo unos mjesečnog obrasca Obveze za siječanj 2015. godine</t>
  </si>
  <si>
    <t xml:space="preserve">4.0.1.</t>
  </si>
  <si>
    <t xml:space="preserve">Omogućen unos mjesečnih obveza za veljaču. Ostale vrste obrazaca još nemaju kontrole.</t>
  </si>
  <si>
    <t xml:space="preserve">4.0.2.</t>
  </si>
  <si>
    <t xml:space="preserve">Ugrađene su sve kontrole za sve obrasce. Omogućen je unos za sva razdoblja u 2015. godini. Dodan je opis novosti i promjena kod predaje u Upute. Ažuriran je popis razdjela za 2015. godinu.</t>
  </si>
  <si>
    <t xml:space="preserve">4.0.3.</t>
  </si>
  <si>
    <t xml:space="preserve">Ispravljena kontrola broj 23. Pogrešno je upozoravala na AOP 646, umjesto na 649.</t>
  </si>
  <si>
    <t xml:space="preserve">4.0.4.</t>
  </si>
  <si>
    <t xml:space="preserve">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</si>
  <si>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 xml:space="preserve">4.0.5.</t>
  </si>
  <si>
    <t xml:space="preserve">Opis AOP oznake 639 je ispravljen, glasio je "Rashodi budućih razdoblja", novi opis je "Unaprijed plaćeni rashodi budućih razdoblja". Ispravljena pogrešna formula na AOP-u 407. Ispravljena je pogrešna formula u kontroli 028.</t>
  </si>
  <si>
    <t xml:space="preserve">4.0.6.</t>
  </si>
  <si>
    <t xml:space="preserve">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</si>
  <si>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4.0.7.</t>
  </si>
  <si>
    <t xml:space="preserve">Kontrola 153 podijeljena je na dvije kontrole, jer se zabrane popunjavanja nekih AOP pozicija razlikuju kod razine 22 i 23. Za razinu 23 dopušteno je popunjavanje AOP pozicija 128 do 133.</t>
  </si>
  <si>
    <t xml:space="preserve">4.0.8.</t>
  </si>
  <si>
    <t xml:space="preserve">Omogućen je unos mjesečnih Obveza i za razinu 11. Nova Bilanca za 2015. još nije ugrađena u obrazac.</t>
  </si>
  <si>
    <t xml:space="preserve">4.0.9.</t>
  </si>
  <si>
    <t xml:space="preserve">Ispravljena je kontrola broj 66 koja je pogrešno glasila "AOP 423 mora biti jedna sumi AOP-a 496+498", ispravno je da treba glasiti "AOP423 mora biti jednak sumi AOP-a 496 do 498", tj. i AOP oznaka 497 ulazi u kontrolu sume. Ispravljen je i opus i formula za ovu kontrolu.</t>
  </si>
  <si>
    <t xml:space="preserve">4.1.0.</t>
  </si>
  <si>
    <t xml:space="preserve">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</si>
  <si>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 xml:space="preserve">4.2.0.</t>
  </si>
  <si>
    <r>
      <rPr>
        <sz val="10"/>
        <color rgb="FF000000"/>
        <rFont val="Arial"/>
        <family val="2"/>
        <charset val="1"/>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charset val="1"/>
      </rPr>
      <t xml:space="preserve">U kontrole 148 do 156 dopuštene su iznimke na neke AOP oznake te za neke korisnike.</t>
    </r>
  </si>
  <si>
    <t xml:space="preserve">4.2.1.</t>
  </si>
  <si>
    <t xml:space="preserve">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</si>
  <si>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 xml:space="preserve">4.2.2.</t>
  </si>
  <si>
    <t xml:space="preserve">Dodan komentar u obrazac Obveze na AOP oznaku 001. Ispravljen pogrešan opis AOP oznake 639. Ispravljena kontrola 13 koja je pogreškom uspoređivala AOP 639 iz PR-RAS obrasca i 159 iz Bilance. Ispravno je da je uspoređuje sa AOP oznakom 158 iz Bilance.</t>
  </si>
  <si>
    <t xml:space="preserve">4.2.3.</t>
  </si>
  <si>
    <t xml:space="preserve">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</si>
  <si>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 xml:space="preserve">5.0.1.</t>
  </si>
  <si>
    <t xml:space="preserve">Nova verzija obrasca za 2017. Promijenio se broj AOP oznaka kod 3 obrasca pa su svi obrasci i kontrole novi.</t>
  </si>
  <si>
    <t xml:space="preserve">5.0.2.</t>
  </si>
  <si>
    <t xml:space="preserve">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</si>
  <si>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 xml:space="preserve">5.0.3.</t>
  </si>
  <si>
    <t xml:space="preserve">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</si>
  <si>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 xml:space="preserve">5.0.4.</t>
  </si>
  <si>
    <t xml:space="preserve">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</si>
  <si>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 xml:space="preserve">5.0.5.</t>
  </si>
  <si>
    <t xml:space="preserve">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</si>
  <si>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 xml:space="preserve">5.0.6.</t>
  </si>
  <si>
    <t xml:space="preserve">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</si>
  <si>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 xml:space="preserve">5.0.7.</t>
  </si>
  <si>
    <t xml:space="preserve">Dodana nova razdoblja za 2019. godinu, dodane nove kontrole broj 254 na PR-RAS obrazac koja ne dopušta da višak i manjak prihoda preneseni budu istovremeno popunjeni. Sitne promjene uputa. Dodani razdjeli 011 i 255, brisan razdjel 256.</t>
  </si>
  <si>
    <t xml:space="preserve">6.0.0.</t>
  </si>
  <si>
    <t xml:space="preserve">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</si>
  <si>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 xml:space="preserve">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</si>
  <si>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</si>
  <si>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 xml:space="preserve">7.3.0.</t>
  </si>
  <si>
    <t xml:space="preserve">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</si>
  <si>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 xml:space="preserve">8.0.0.</t>
  </si>
  <si>
    <t xml:space="preserve">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</si>
  <si>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 xml:space="preserve">8.0.1.</t>
  </si>
  <si>
    <t xml:space="preserve">Korekcije postojećih kontrola. Korekcije formula određenih šifri. Referentna stranica prilagođena za ispis.
Promjene su zahvatile listove RefStr, PR-RAS i Kont.</t>
  </si>
  <si>
    <t xml:space="preserve">8.0.2.</t>
  </si>
  <si>
    <t xml:space="preserve">Dorađen list Upute. Dodane nedostajale formule za izračun indeksa na listu PR-RAS.</t>
  </si>
  <si>
    <t xml:space="preserve">8.0.3.</t>
  </si>
  <si>
    <t xml:space="preserve">Korekcija postojećih kontrola (kontrole broj 156 i 160).</t>
  </si>
  <si>
    <t xml:space="preserve">8.1.0.</t>
  </si>
  <si>
    <t xml:space="preserve">Korekcija postojećih kontrola (ažurirane kontrole broj 136, 148, 247), brisana kontrola broj 188 i dodana nova kontrola broj 257.</t>
  </si>
  <si>
    <t xml:space="preserve">8.1.1.</t>
  </si>
  <si>
    <t xml:space="preserve">Korekcija postojećih kontrola (ažurirane kontrole broj 158 i 161).</t>
  </si>
  <si>
    <t xml:space="preserve">8.1.2.</t>
  </si>
  <si>
    <t xml:space="preserve">Korekcija postojećih kontrola (ažurirane kontrole broj 155 i 159).</t>
  </si>
  <si>
    <t xml:space="preserve">8.1.3.</t>
  </si>
  <si>
    <t xml:space="preserve">Dodane nove kontrole: kontrola broj 5 između različitih obrazaca, kontrola broj 258 na obrascu PR-RAS, kontrole broj 30, 31, 32, 33, 34, 35, 36, 37, 38, 39, 40, 41, 42, 43, 44 i 45 na obrascu BILANCA.</t>
  </si>
  <si>
    <t xml:space="preserve">8.1.4.</t>
  </si>
  <si>
    <t xml:space="preserve">Korekcija postojećih kontrola (ažurirane kontrole broj 136, 146, 248 i 252). Izmijenjen opis kontrole 5 (Kontrola između dva različita obrasca).</t>
  </si>
  <si>
    <t xml:space="preserve">8.1.5.</t>
  </si>
  <si>
    <t xml:space="preserve">Korekcija postojećih kontrola: za obrazac PR-RAS ažurirane kontrole broj 135 i 169, a za obrazac BILANCA ažurirana kontrola 27 i dodana nova kontrola 46.</t>
  </si>
  <si>
    <t xml:space="preserve">8.2.0.</t>
  </si>
  <si>
    <t xml:space="preserve">Novi obrasci od 1.1.2025. Ažurirane postojeće kontrole i dodane nove sukladno izmjenama u obrascima financijskih izvještaja.</t>
  </si>
  <si>
    <t xml:space="preserve">8.3.0.</t>
  </si>
  <si>
    <t xml:space="preserve">Dodan novi financijski izvještaj (EU izvještaj) koji se predaje u zasebnom MS Excel dokumentu. 
Korekcija postojećih kontrola broj 137, 147, 151, 163, 168, 171 i 235 za obrazac PR-RAS. Dodana nova kontrola broj 55 za obrazac BILANCA.</t>
  </si>
  <si>
    <t xml:space="preserve">8.4.0.</t>
  </si>
  <si>
    <t xml:space="preserve">Novi obrazac BILANCA od 1.1.2026. Na listu Kontrole brisana kontrola 47 za obrazac BILANCA.</t>
  </si>
  <si>
    <t xml:space="preserve">8.4.1.</t>
  </si>
  <si>
    <t xml:space="preserve">Korekcija postojećih kontrola (ažurirane kontrole broj 246 i 250).</t>
  </si>
</sst>
</file>

<file path=xl/styles.xml><?xml version="1.0" encoding="utf-8"?>
<styleSheet xmlns="http://schemas.openxmlformats.org/spreadsheetml/2006/main">
  <numFmts count="13">
    <numFmt numFmtId="164" formatCode="#,##0.00"/>
    <numFmt numFmtId="165" formatCode="General"/>
    <numFmt numFmtId="166" formatCode="_-* #,##0.00\ _k_n_-;\-* #,##0.00\ _k_n_-;_-* \-??\ _k_n_-;_-@_-"/>
    <numFmt numFmtId="167" formatCode="0"/>
    <numFmt numFmtId="168" formatCode="0.00"/>
    <numFmt numFmtId="169" formatCode="@"/>
    <numFmt numFmtId="170" formatCode="00000"/>
    <numFmt numFmtId="171" formatCode="General"/>
    <numFmt numFmtId="172" formatCode="000"/>
    <numFmt numFmtId="173" formatCode="_(* #,##0.00_);_(* \(#,##0.00\);_(* \-??_);_(@_)"/>
    <numFmt numFmtId="174" formatCode="#,##0"/>
    <numFmt numFmtId="175" formatCode="#,##0.0"/>
    <numFmt numFmtId="176" formatCode="d/m/yyyy"/>
  </numFmts>
  <fonts count="79">
    <font>
      <sz val="10"/>
      <color rgb="FF000000"/>
      <name val="Arial"/>
      <family val="0"/>
      <charset val="1"/>
    </font>
    <font>
      <sz val="10"/>
      <name val="Arial"/>
      <family val="0"/>
      <charset val="238"/>
    </font>
    <font>
      <sz val="10"/>
      <name val="Arial"/>
      <family val="0"/>
      <charset val="238"/>
    </font>
    <font>
      <sz val="10"/>
      <name val="Arial"/>
      <family val="0"/>
      <charset val="238"/>
    </font>
    <font>
      <sz val="11"/>
      <color rgb="FF000000"/>
      <name val="Calibri"/>
      <family val="2"/>
      <charset val="1"/>
    </font>
    <font>
      <sz val="11"/>
      <color rgb="FFFFFFFF"/>
      <name val="Calibri"/>
      <family val="2"/>
      <charset val="1"/>
    </font>
    <font>
      <sz val="8"/>
      <name val="Arial"/>
      <family val="2"/>
      <charset val="1"/>
    </font>
    <font>
      <sz val="10"/>
      <color rgb="FF000000"/>
      <name val="Arial"/>
      <family val="2"/>
      <charset val="1"/>
    </font>
    <font>
      <b val="true"/>
      <sz val="11"/>
      <color rgb="FF000000"/>
      <name val="Calibri"/>
      <family val="2"/>
      <charset val="1"/>
    </font>
    <font>
      <sz val="10"/>
      <color rgb="FF000000"/>
      <name val="Arial"/>
      <family val="2"/>
      <charset val="238"/>
    </font>
    <font>
      <u val="single"/>
      <sz val="10"/>
      <color rgb="FF0000FF"/>
      <name val="Arial"/>
      <family val="2"/>
      <charset val="1"/>
    </font>
    <font>
      <b val="true"/>
      <sz val="11"/>
      <color rgb="FF333333"/>
      <name val="Calibri"/>
      <family val="2"/>
      <charset val="1"/>
    </font>
    <font>
      <b val="true"/>
      <sz val="11"/>
      <color rgb="FF008000"/>
      <name val="Calibri"/>
      <family val="2"/>
      <charset val="1"/>
    </font>
    <font>
      <sz val="11"/>
      <color rgb="FF800000"/>
      <name val="Calibri"/>
      <family val="2"/>
      <charset val="1"/>
    </font>
    <font>
      <b val="true"/>
      <sz val="15"/>
      <color rgb="FF333399"/>
      <name val="Calibri"/>
      <family val="2"/>
      <charset val="1"/>
    </font>
    <font>
      <b val="true"/>
      <sz val="13"/>
      <color rgb="FF333399"/>
      <name val="Calibri"/>
      <family val="2"/>
      <charset val="1"/>
    </font>
    <font>
      <b val="true"/>
      <sz val="11"/>
      <color rgb="FF333399"/>
      <name val="Calibri"/>
      <family val="2"/>
      <charset val="1"/>
    </font>
    <font>
      <sz val="11"/>
      <color rgb="FF008000"/>
      <name val="Calibri"/>
      <family val="2"/>
      <charset val="1"/>
    </font>
    <font>
      <sz val="10"/>
      <name val="Arial"/>
      <family val="2"/>
      <charset val="1"/>
    </font>
    <font>
      <sz val="10"/>
      <color rgb="FF000000"/>
      <name val="MS Sans Serif"/>
      <family val="2"/>
      <charset val="1"/>
    </font>
    <font>
      <b val="true"/>
      <sz val="11"/>
      <color rgb="FFFFFFFF"/>
      <name val="Calibri"/>
      <family val="2"/>
      <charset val="1"/>
    </font>
    <font>
      <sz val="8"/>
      <color rgb="FF333399"/>
      <name val="Arial"/>
      <family val="2"/>
      <charset val="1"/>
    </font>
    <font>
      <b val="true"/>
      <sz val="8"/>
      <color rgb="FF000000"/>
      <name val="Arial"/>
      <family val="2"/>
      <charset val="1"/>
    </font>
    <font>
      <b val="true"/>
      <sz val="8"/>
      <name val="Arial"/>
      <family val="2"/>
      <charset val="1"/>
    </font>
    <font>
      <sz val="8"/>
      <color rgb="FF000000"/>
      <name val="Arial"/>
      <family val="2"/>
      <charset val="1"/>
    </font>
    <font>
      <sz val="19"/>
      <name val="Arial"/>
      <family val="2"/>
      <charset val="1"/>
    </font>
    <font>
      <sz val="8"/>
      <color rgb="FFFF00FF"/>
      <name val="Arial"/>
      <family val="2"/>
      <charset val="1"/>
    </font>
    <font>
      <b val="true"/>
      <sz val="18"/>
      <color rgb="FF333399"/>
      <name val="Cambria"/>
      <family val="2"/>
      <charset val="1"/>
    </font>
    <font>
      <sz val="11"/>
      <color rgb="FFFF00FF"/>
      <name val="Calibri"/>
      <family val="2"/>
      <charset val="1"/>
    </font>
    <font>
      <sz val="11"/>
      <color rgb="FF3366FF"/>
      <name val="Calibri"/>
      <family val="2"/>
      <charset val="1"/>
    </font>
    <font>
      <b val="true"/>
      <sz val="14"/>
      <color rgb="FF000000"/>
      <name val="Arial"/>
      <family val="2"/>
      <charset val="1"/>
    </font>
    <font>
      <b val="true"/>
      <sz val="10"/>
      <color rgb="FF0C0C0C"/>
      <name val="Arial"/>
      <family val="2"/>
      <charset val="1"/>
    </font>
    <font>
      <b val="true"/>
      <sz val="8"/>
      <color rgb="FF0C0C0C"/>
      <name val="Arial"/>
      <family val="2"/>
      <charset val="1"/>
    </font>
    <font>
      <b val="true"/>
      <sz val="8"/>
      <color rgb="FFFF0000"/>
      <name val="Arial"/>
      <family val="2"/>
      <charset val="1"/>
    </font>
    <font>
      <sz val="8"/>
      <color rgb="FFFF0000"/>
      <name val="Arial"/>
      <family val="2"/>
      <charset val="1"/>
    </font>
    <font>
      <b val="true"/>
      <sz val="8"/>
      <color rgb="FF0000FF"/>
      <name val="Arial"/>
      <family val="2"/>
      <charset val="1"/>
    </font>
    <font>
      <b val="true"/>
      <sz val="8"/>
      <color rgb="FF3333FF"/>
      <name val="Arial"/>
      <family val="2"/>
      <charset val="238"/>
    </font>
    <font>
      <b val="true"/>
      <sz val="14"/>
      <color rgb="FF0C0C0C"/>
      <name val="Arial"/>
      <family val="2"/>
      <charset val="1"/>
    </font>
    <font>
      <b val="true"/>
      <sz val="19"/>
      <color rgb="FF003366"/>
      <name val="Arial"/>
      <family val="2"/>
      <charset val="1"/>
    </font>
    <font>
      <b val="true"/>
      <sz val="12"/>
      <color rgb="FF000000"/>
      <name val="Arial"/>
      <family val="2"/>
      <charset val="1"/>
    </font>
    <font>
      <b val="true"/>
      <sz val="18"/>
      <color rgb="FF0C0C0C"/>
      <name val="Arial"/>
      <family val="2"/>
      <charset val="1"/>
    </font>
    <font>
      <sz val="10"/>
      <color rgb="FFFF0000"/>
      <name val="Arial"/>
      <family val="2"/>
      <charset val="1"/>
    </font>
    <font>
      <sz val="18"/>
      <color rgb="FF000000"/>
      <name val="Arial"/>
      <family val="2"/>
      <charset val="1"/>
    </font>
    <font>
      <sz val="10"/>
      <color rgb="FFC0504D"/>
      <name val="Arial"/>
      <family val="2"/>
      <charset val="1"/>
    </font>
    <font>
      <b val="true"/>
      <sz val="10"/>
      <color rgb="FF000000"/>
      <name val="Arial"/>
      <family val="2"/>
      <charset val="1"/>
    </font>
    <font>
      <b val="true"/>
      <sz val="10"/>
      <color rgb="FF00B050"/>
      <name val="Arial"/>
      <family val="2"/>
      <charset val="1"/>
    </font>
    <font>
      <sz val="10"/>
      <color rgb="FF0C0C0C"/>
      <name val="Arial"/>
      <family val="2"/>
      <charset val="1"/>
    </font>
    <font>
      <sz val="10"/>
      <color rgb="FF00B050"/>
      <name val="Arial"/>
      <family val="2"/>
      <charset val="1"/>
    </font>
    <font>
      <b val="true"/>
      <sz val="10"/>
      <name val="Arial"/>
      <family val="2"/>
      <charset val="1"/>
    </font>
    <font>
      <b val="true"/>
      <sz val="9"/>
      <color rgb="FF0C0C0C"/>
      <name val="Arial"/>
      <family val="2"/>
      <charset val="1"/>
    </font>
    <font>
      <b val="true"/>
      <sz val="9"/>
      <name val="Arial"/>
      <family val="2"/>
      <charset val="1"/>
    </font>
    <font>
      <sz val="8"/>
      <color rgb="FF0C0C0C"/>
      <name val="Arial"/>
      <family val="2"/>
      <charset val="1"/>
    </font>
    <font>
      <b val="true"/>
      <sz val="8"/>
      <color rgb="FF000080"/>
      <name val="Arial"/>
      <family val="2"/>
      <charset val="1"/>
    </font>
    <font>
      <sz val="12"/>
      <color rgb="FF000000"/>
      <name val="Arial"/>
      <family val="2"/>
      <charset val="1"/>
    </font>
    <font>
      <sz val="9"/>
      <color rgb="FF00B050"/>
      <name val="Arial"/>
      <family val="2"/>
      <charset val="1"/>
    </font>
    <font>
      <sz val="9"/>
      <name val="Arial"/>
      <family val="2"/>
      <charset val="1"/>
    </font>
    <font>
      <sz val="9"/>
      <color rgb="FF000000"/>
      <name val="Arial"/>
      <family val="2"/>
      <charset val="1"/>
    </font>
    <font>
      <b val="true"/>
      <sz val="9"/>
      <color rgb="FF000000"/>
      <name val="Arial"/>
      <family val="2"/>
      <charset val="1"/>
    </font>
    <font>
      <sz val="9"/>
      <color rgb="FFC0504D"/>
      <name val="Arial"/>
      <family val="2"/>
      <charset val="1"/>
    </font>
    <font>
      <b val="true"/>
      <sz val="9"/>
      <color rgb="FF000080"/>
      <name val="Arial"/>
      <family val="2"/>
      <charset val="1"/>
    </font>
    <font>
      <b val="true"/>
      <sz val="9"/>
      <color rgb="FF0D0D0D"/>
      <name val="Arial"/>
      <family val="2"/>
      <charset val="1"/>
    </font>
    <font>
      <b val="true"/>
      <sz val="12"/>
      <color rgb="FF0C0C0C"/>
      <name val="Arial"/>
      <family val="2"/>
      <charset val="1"/>
    </font>
    <font>
      <sz val="8"/>
      <color rgb="FF00B050"/>
      <name val="Arial"/>
      <family val="2"/>
      <charset val="1"/>
    </font>
    <font>
      <sz val="9"/>
      <color rgb="FF000000"/>
      <name val="Arial"/>
      <family val="2"/>
      <charset val="238"/>
    </font>
    <font>
      <strike val="true"/>
      <sz val="9"/>
      <color rgb="FF000000"/>
      <name val="Arial"/>
      <family val="2"/>
      <charset val="238"/>
    </font>
    <font>
      <b val="true"/>
      <sz val="14"/>
      <name val="Arial"/>
      <family val="2"/>
      <charset val="1"/>
    </font>
    <font>
      <b val="true"/>
      <sz val="8"/>
      <color rgb="FF002060"/>
      <name val="Arial"/>
      <family val="2"/>
      <charset val="1"/>
    </font>
    <font>
      <sz val="9"/>
      <color rgb="FF00B050"/>
      <name val="Arial"/>
      <family val="2"/>
      <charset val="238"/>
    </font>
    <font>
      <sz val="9"/>
      <color rgb="FF9BBB59"/>
      <name val="Arial"/>
      <family val="2"/>
      <charset val="238"/>
    </font>
    <font>
      <b val="true"/>
      <sz val="12"/>
      <name val="Arial"/>
      <family val="2"/>
      <charset val="1"/>
    </font>
    <font>
      <sz val="9"/>
      <color rgb="FF0C0C0C"/>
      <name val="Arial"/>
      <family val="2"/>
      <charset val="1"/>
    </font>
    <font>
      <b val="true"/>
      <sz val="10"/>
      <color rgb="FFFF0000"/>
      <name val="Arial"/>
      <family val="2"/>
      <charset val="1"/>
    </font>
    <font>
      <sz val="8"/>
      <color rgb="FFFFFFFF"/>
      <name val="Arial"/>
      <family val="2"/>
      <charset val="1"/>
    </font>
    <font>
      <b val="true"/>
      <sz val="8"/>
      <color rgb="FF808080"/>
      <name val="Arial"/>
      <family val="2"/>
      <charset val="1"/>
    </font>
    <font>
      <b val="true"/>
      <sz val="8"/>
      <color rgb="FF008000"/>
      <name val="Arial"/>
      <family val="2"/>
      <charset val="1"/>
    </font>
    <font>
      <strike val="true"/>
      <sz val="8"/>
      <name val="Arial"/>
      <family val="2"/>
      <charset val="1"/>
    </font>
    <font>
      <b val="true"/>
      <sz val="8"/>
      <color rgb="FF00B050"/>
      <name val="Arial"/>
      <family val="2"/>
      <charset val="1"/>
    </font>
    <font>
      <b val="true"/>
      <sz val="8"/>
      <color rgb="FFFFFFFF"/>
      <name val="Arial"/>
      <family val="2"/>
      <charset val="1"/>
    </font>
    <font>
      <sz val="10"/>
      <color rgb="FF0000FF"/>
      <name val="Arial"/>
      <family val="2"/>
      <charset val="1"/>
    </font>
  </fonts>
  <fills count="38">
    <fill>
      <patternFill patternType="none"/>
    </fill>
    <fill>
      <patternFill patternType="gray125"/>
    </fill>
    <fill>
      <patternFill patternType="solid">
        <fgColor rgb="FF993366"/>
        <bgColor rgb="FFC0504D"/>
      </patternFill>
    </fill>
    <fill>
      <patternFill patternType="solid">
        <fgColor rgb="FFC0C0C0"/>
        <bgColor rgb="FFCCCCFF"/>
      </patternFill>
    </fill>
    <fill>
      <patternFill patternType="solid">
        <fgColor rgb="FF003300"/>
        <bgColor rgb="FF0D0D0D"/>
      </patternFill>
    </fill>
    <fill>
      <patternFill patternType="solid">
        <fgColor rgb="FFCCCCFF"/>
        <bgColor rgb="FFDBE5F1"/>
      </patternFill>
    </fill>
    <fill>
      <patternFill patternType="solid">
        <fgColor rgb="FF00CCFF"/>
        <bgColor rgb="FF33CCCC"/>
      </patternFill>
    </fill>
    <fill>
      <patternFill patternType="solid">
        <fgColor rgb="FFFF99CC"/>
        <bgColor rgb="FFFFCC99"/>
      </patternFill>
    </fill>
    <fill>
      <patternFill patternType="solid">
        <fgColor rgb="FF993300"/>
        <bgColor rgb="FF993366"/>
      </patternFill>
    </fill>
    <fill>
      <patternFill patternType="solid">
        <fgColor rgb="FF00FF00"/>
        <bgColor rgb="FF00B050"/>
      </patternFill>
    </fill>
    <fill>
      <patternFill patternType="solid">
        <fgColor rgb="FF99CC00"/>
        <bgColor rgb="FF9BBB59"/>
      </patternFill>
    </fill>
    <fill>
      <patternFill patternType="solid">
        <fgColor rgb="FF969696"/>
        <bgColor rgb="FF808080"/>
      </patternFill>
    </fill>
    <fill>
      <patternFill patternType="solid">
        <fgColor rgb="FFCCFFFF"/>
        <bgColor rgb="FFDCE6F2"/>
      </patternFill>
    </fill>
    <fill>
      <patternFill patternType="solid">
        <fgColor rgb="FF666699"/>
        <bgColor rgb="FF808080"/>
      </patternFill>
    </fill>
    <fill>
      <patternFill patternType="solid">
        <fgColor rgb="FFFFFFCC"/>
        <bgColor rgb="FFFFFFFF"/>
      </patternFill>
    </fill>
    <fill>
      <patternFill patternType="solid">
        <fgColor rgb="FFFFCC99"/>
        <bgColor rgb="FFF2DBDB"/>
      </patternFill>
    </fill>
    <fill>
      <patternFill patternType="solid">
        <fgColor rgb="FFFFCC00"/>
        <bgColor rgb="FFFFFF00"/>
      </patternFill>
    </fill>
    <fill>
      <patternFill patternType="solid">
        <fgColor rgb="FFB2B2FF"/>
        <bgColor rgb="FF99CCFF"/>
      </patternFill>
    </fill>
    <fill>
      <patternFill patternType="solid">
        <fgColor rgb="FF3F3FFF"/>
        <bgColor rgb="FF3333FF"/>
      </patternFill>
    </fill>
    <fill>
      <patternFill patternType="solid">
        <fgColor rgb="FF66B28C"/>
        <bgColor rgb="FF969696"/>
      </patternFill>
    </fill>
    <fill>
      <patternFill patternType="solid">
        <fgColor rgb="FF3366FF"/>
        <bgColor rgb="FF3F3FFF"/>
      </patternFill>
    </fill>
    <fill>
      <patternFill patternType="solid">
        <fgColor rgb="FF339966"/>
        <bgColor rgb="FF00B050"/>
      </patternFill>
    </fill>
    <fill>
      <patternFill patternType="solid">
        <fgColor rgb="FF000080"/>
        <bgColor rgb="FF002060"/>
      </patternFill>
    </fill>
    <fill>
      <patternFill patternType="solid">
        <fgColor rgb="FFFF6600"/>
        <bgColor rgb="FFFF9900"/>
      </patternFill>
    </fill>
    <fill>
      <patternFill patternType="solid">
        <fgColor rgb="FF00FFFF"/>
        <bgColor rgb="FF00FFFF"/>
      </patternFill>
    </fill>
    <fill>
      <patternFill patternType="solid">
        <fgColor rgb="FFFFFF99"/>
        <bgColor rgb="FFFFFFCC"/>
      </patternFill>
    </fill>
    <fill>
      <patternFill patternType="solid">
        <fgColor rgb="FF33CCCC"/>
        <bgColor rgb="FF00CCFF"/>
      </patternFill>
    </fill>
    <fill>
      <patternFill patternType="solid">
        <fgColor rgb="FF0000FF"/>
        <bgColor rgb="FF000080"/>
      </patternFill>
    </fill>
    <fill>
      <patternFill patternType="solid">
        <fgColor rgb="FFFF0000"/>
        <bgColor rgb="FF993300"/>
      </patternFill>
    </fill>
    <fill>
      <patternFill patternType="solid">
        <fgColor rgb="FFFF9900"/>
        <bgColor rgb="FFFFCC00"/>
      </patternFill>
    </fill>
    <fill>
      <patternFill patternType="solid">
        <fgColor rgb="FFA6D9FF"/>
        <bgColor rgb="FF99CCFF"/>
      </patternFill>
    </fill>
    <fill>
      <patternFill patternType="solid">
        <fgColor rgb="FF808080"/>
        <bgColor rgb="FF969696"/>
      </patternFill>
    </fill>
    <fill>
      <patternFill patternType="solid">
        <fgColor rgb="FF99CCFF"/>
        <bgColor rgb="FFA6D9FF"/>
      </patternFill>
    </fill>
    <fill>
      <patternFill patternType="solid">
        <fgColor rgb="FFFFFFFF"/>
        <bgColor rgb="FFFFFFCC"/>
      </patternFill>
    </fill>
    <fill>
      <patternFill patternType="solid">
        <fgColor rgb="FF800080"/>
        <bgColor rgb="FF800080"/>
      </patternFill>
    </fill>
    <fill>
      <patternFill patternType="solid">
        <fgColor rgb="FFDBE5F1"/>
        <bgColor rgb="FFDCE6F2"/>
      </patternFill>
    </fill>
    <fill>
      <patternFill patternType="solid">
        <fgColor rgb="FFF2DCDB"/>
        <bgColor rgb="FFF2DBDB"/>
      </patternFill>
    </fill>
    <fill>
      <patternFill patternType="solid">
        <fgColor rgb="FFDCE6F2"/>
        <bgColor rgb="FFDBE5F1"/>
      </patternFill>
    </fill>
  </fills>
  <borders count="76">
    <border diagonalUp="false" diagonalDown="false">
      <left/>
      <right/>
      <top/>
      <bottom/>
      <diagonal/>
    </border>
    <border diagonalUp="false" diagonalDown="false">
      <left style="thin">
        <color rgb="FF000080"/>
      </left>
      <right style="thin">
        <color rgb="FF000080"/>
      </right>
      <top style="thin">
        <color rgb="FF000080"/>
      </top>
      <bottom style="thin">
        <color rgb="FF00008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bottom style="thick">
        <color rgb="FF3366FF"/>
      </bottom>
      <diagonal/>
    </border>
    <border diagonalUp="false" diagonalDown="false">
      <left/>
      <right/>
      <top/>
      <bottom style="thick">
        <color rgb="FF003300"/>
      </bottom>
      <diagonal/>
    </border>
    <border diagonalUp="false" diagonalDown="false">
      <left/>
      <right/>
      <top/>
      <bottom style="medium">
        <color rgb="FF003300"/>
      </bottom>
      <diagonal/>
    </border>
    <border diagonalUp="false" diagonalDown="false">
      <left/>
      <right/>
      <top/>
      <bottom style="double">
        <color rgb="FF00800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style="thin">
        <color rgb="FF3366FF"/>
      </left>
      <right style="thin">
        <color rgb="FF3366FF"/>
      </right>
      <top style="thin">
        <color rgb="FF3366FF"/>
      </top>
      <bottom style="thin">
        <color rgb="FF3366FF"/>
      </bottom>
      <diagonal/>
    </border>
    <border diagonalUp="false" diagonalDown="false">
      <left style="thin"/>
      <right style="thin"/>
      <top style="thin"/>
      <bottom style="thin"/>
      <diagonal/>
    </border>
    <border diagonalUp="false" diagonalDown="false">
      <left style="thin">
        <color rgb="FF003300"/>
      </left>
      <right style="medium">
        <color rgb="FF003300"/>
      </right>
      <top style="medium">
        <color rgb="FF003300"/>
      </top>
      <bottom style="thin">
        <color rgb="FF003300"/>
      </bottom>
      <diagonal/>
    </border>
    <border diagonalUp="false" diagonalDown="false">
      <left style="thin">
        <color rgb="FF666699"/>
      </left>
      <right/>
      <top style="thin">
        <color rgb="FF666699"/>
      </top>
      <bottom/>
      <diagonal/>
    </border>
    <border diagonalUp="false" diagonalDown="false">
      <left/>
      <right/>
      <top style="thin">
        <color rgb="FF3366FF"/>
      </top>
      <bottom style="double">
        <color rgb="FF3366FF"/>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bottom style="thin"/>
      <diagonal/>
    </border>
    <border diagonalUp="false" diagonalDown="false">
      <left style="thin"/>
      <right/>
      <top style="thin"/>
      <bottom style="thin"/>
      <diagonal/>
    </border>
    <border diagonalUp="false" diagonalDown="false">
      <left style="thin"/>
      <right style="thin"/>
      <top style="thin"/>
      <bottom/>
      <diagonal/>
    </border>
    <border diagonalUp="false" diagonalDown="false">
      <left style="thin"/>
      <right style="thin"/>
      <top/>
      <bottom/>
      <diagonal/>
    </border>
    <border diagonalUp="false" diagonalDown="false">
      <left style="thin"/>
      <right style="thin"/>
      <top/>
      <bottom style="thin"/>
      <diagonal/>
    </border>
    <border diagonalUp="false" diagonalDown="false">
      <left style="thin"/>
      <right style="thin"/>
      <top style="thin"/>
      <bottom style="hair"/>
      <diagonal/>
    </border>
    <border diagonalUp="false" diagonalDown="false">
      <left style="thin"/>
      <right style="thin"/>
      <top style="hair"/>
      <bottom style="hair"/>
      <diagonal/>
    </border>
    <border diagonalUp="false" diagonalDown="false">
      <left/>
      <right/>
      <top style="hair"/>
      <bottom style="hair"/>
      <diagonal/>
    </border>
    <border diagonalUp="false" diagonalDown="false">
      <left style="thin"/>
      <right style="thin"/>
      <top style="hair"/>
      <bottom style="thin"/>
      <diagonal/>
    </border>
    <border diagonalUp="false" diagonalDown="false">
      <left/>
      <right style="thin"/>
      <top style="hair"/>
      <bottom style="thin"/>
      <diagonal/>
    </border>
    <border diagonalUp="false" diagonalDown="false">
      <left style="thin"/>
      <right style="thin">
        <color rgb="FF000080"/>
      </right>
      <top style="thin"/>
      <bottom style="thin"/>
      <diagonal/>
    </border>
    <border diagonalUp="false" diagonalDown="false">
      <left style="thin">
        <color rgb="FF000080"/>
      </left>
      <right style="thin">
        <color rgb="FF000080"/>
      </right>
      <top style="thin"/>
      <bottom style="thin"/>
      <diagonal/>
    </border>
    <border diagonalUp="false" diagonalDown="false">
      <left style="thin">
        <color rgb="FF000080"/>
      </left>
      <right style="thin"/>
      <top style="thin"/>
      <bottom style="thin"/>
      <diagonal/>
    </border>
    <border diagonalUp="false" diagonalDown="false">
      <left style="thin">
        <color rgb="FF000080"/>
      </left>
      <right style="thin">
        <color rgb="FF000080"/>
      </right>
      <top style="thin"/>
      <bottom style="hair"/>
      <diagonal/>
    </border>
    <border diagonalUp="false" diagonalDown="false">
      <left style="thin">
        <color rgb="FF000080"/>
      </left>
      <right style="thin">
        <color rgb="FF000080"/>
      </right>
      <top style="thin">
        <color rgb="FFC0C0C0"/>
      </top>
      <bottom style="thin">
        <color rgb="FFC0C0C0"/>
      </bottom>
      <diagonal/>
    </border>
    <border diagonalUp="false" diagonalDown="false">
      <left style="thin">
        <color rgb="FF000080"/>
      </left>
      <right style="thin">
        <color rgb="FF000080"/>
      </right>
      <top style="hair"/>
      <bottom style="hair"/>
      <diagonal/>
    </border>
    <border diagonalUp="false" diagonalDown="false">
      <left style="thin">
        <color rgb="FF000080"/>
      </left>
      <right style="thin">
        <color rgb="FF000080"/>
      </right>
      <top style="hair"/>
      <bottom style="thin"/>
      <diagonal/>
    </border>
    <border diagonalUp="false" diagonalDown="false">
      <left style="thin">
        <color rgb="FF000080"/>
      </left>
      <right/>
      <top style="thin"/>
      <bottom style="hair"/>
      <diagonal/>
    </border>
    <border diagonalUp="false" diagonalDown="false">
      <left style="thin">
        <color rgb="FF000080"/>
      </left>
      <right/>
      <top style="hair"/>
      <bottom style="hair"/>
      <diagonal/>
    </border>
    <border diagonalUp="false" diagonalDown="false">
      <left style="thin">
        <color rgb="FF000080"/>
      </left>
      <right/>
      <top style="hair"/>
      <bottom style="thin"/>
      <diagonal/>
    </border>
    <border diagonalUp="false" diagonalDown="false">
      <left style="thin">
        <color rgb="FF000080"/>
      </left>
      <right style="thin">
        <color rgb="FF000080"/>
      </right>
      <top style="thin">
        <color rgb="FFC0C0C0"/>
      </top>
      <bottom style="thin"/>
      <diagonal/>
    </border>
    <border diagonalUp="false" diagonalDown="false">
      <left style="thin"/>
      <right style="thin">
        <color rgb="FF000080"/>
      </right>
      <top style="thin"/>
      <bottom/>
      <diagonal/>
    </border>
    <border diagonalUp="false" diagonalDown="false">
      <left style="thin">
        <color rgb="FF000080"/>
      </left>
      <right style="thin">
        <color rgb="FF000080"/>
      </right>
      <top style="thin"/>
      <bottom/>
      <diagonal/>
    </border>
    <border diagonalUp="false" diagonalDown="false">
      <left/>
      <right style="thin">
        <color rgb="FF000080"/>
      </right>
      <top style="thin"/>
      <bottom/>
      <diagonal/>
    </border>
    <border diagonalUp="false" diagonalDown="false">
      <left/>
      <right style="thin">
        <color rgb="FF000080"/>
      </right>
      <top style="thin"/>
      <bottom style="thin"/>
      <diagonal/>
    </border>
    <border diagonalUp="false" diagonalDown="false">
      <left style="thin">
        <color rgb="FF000080"/>
      </left>
      <right style="thin"/>
      <top/>
      <bottom style="thin"/>
      <diagonal/>
    </border>
    <border diagonalUp="false" diagonalDown="false">
      <left style="thin"/>
      <right style="thin">
        <color rgb="FF000080"/>
      </right>
      <top style="thin"/>
      <bottom style="thin">
        <color rgb="FFC0C0C0"/>
      </bottom>
      <diagonal/>
    </border>
    <border diagonalUp="false" diagonalDown="false">
      <left style="thin"/>
      <right/>
      <top style="thin"/>
      <bottom style="thin">
        <color rgb="FFC0C0C0"/>
      </bottom>
      <diagonal/>
    </border>
    <border diagonalUp="false" diagonalDown="false">
      <left style="thin">
        <color rgb="FF000080"/>
      </left>
      <right style="thin">
        <color rgb="FF000080"/>
      </right>
      <top style="thin"/>
      <bottom style="thin">
        <color rgb="FFC0C0C0"/>
      </bottom>
      <diagonal/>
    </border>
    <border diagonalUp="false" diagonalDown="false">
      <left style="thin">
        <color rgb="FF000080"/>
      </left>
      <right style="thin"/>
      <top style="thin"/>
      <bottom style="thin">
        <color rgb="FFC0C0C0"/>
      </bottom>
      <diagonal/>
    </border>
    <border diagonalUp="false" diagonalDown="false">
      <left style="thin"/>
      <right style="thin">
        <color rgb="FF000080"/>
      </right>
      <top style="thin">
        <color rgb="FFC0C0C0"/>
      </top>
      <bottom style="thin">
        <color rgb="FFC0C0C0"/>
      </bottom>
      <diagonal/>
    </border>
    <border diagonalUp="false" diagonalDown="false">
      <left/>
      <right style="thin">
        <color rgb="FF000080"/>
      </right>
      <top style="thin">
        <color rgb="FFC0C0C0"/>
      </top>
      <bottom style="thin">
        <color rgb="FFC0C0C0"/>
      </bottom>
      <diagonal/>
    </border>
    <border diagonalUp="false" diagonalDown="false">
      <left style="thin">
        <color rgb="FF000080"/>
      </left>
      <right style="thin"/>
      <top style="thin">
        <color rgb="FFC0C0C0"/>
      </top>
      <bottom style="thin">
        <color rgb="FFC0C0C0"/>
      </bottom>
      <diagonal/>
    </border>
    <border diagonalUp="false" diagonalDown="false">
      <left style="thin"/>
      <right style="thin">
        <color rgb="FF000080"/>
      </right>
      <top style="thin">
        <color rgb="FFC0C0C0"/>
      </top>
      <bottom style="thin"/>
      <diagonal/>
    </border>
    <border diagonalUp="false" diagonalDown="false">
      <left/>
      <right style="thin">
        <color rgb="FF000080"/>
      </right>
      <top style="thin">
        <color rgb="FFC0C0C0"/>
      </top>
      <bottom style="thin"/>
      <diagonal/>
    </border>
    <border diagonalUp="false" diagonalDown="false">
      <left style="thin">
        <color rgb="FF000080"/>
      </left>
      <right style="thin"/>
      <top style="thin">
        <color rgb="FFC0C0C0"/>
      </top>
      <bottom style="thin"/>
      <diagonal/>
    </border>
    <border diagonalUp="false" diagonalDown="false">
      <left/>
      <right/>
      <top style="thin"/>
      <bottom style="thin"/>
      <diagonal/>
    </border>
    <border diagonalUp="false" diagonalDown="false">
      <left/>
      <right style="thin">
        <color rgb="FF000080"/>
      </right>
      <top style="thin"/>
      <bottom style="thin">
        <color rgb="FFC0C0C0"/>
      </bottom>
      <diagonal/>
    </border>
    <border diagonalUp="false" diagonalDown="false">
      <left style="thin">
        <color rgb="FF000080"/>
      </left>
      <right style="thin"/>
      <top style="thin"/>
      <bottom/>
      <diagonal/>
    </border>
    <border diagonalUp="false" diagonalDown="false">
      <left style="thin"/>
      <right style="thin">
        <color rgb="FF000080"/>
      </right>
      <top/>
      <bottom style="thin">
        <color rgb="FFC0C0C0"/>
      </bottom>
      <diagonal/>
    </border>
    <border diagonalUp="false" diagonalDown="false">
      <left style="thin">
        <color rgb="FF000080"/>
      </left>
      <right style="thin">
        <color rgb="FF000080"/>
      </right>
      <top/>
      <bottom style="thin">
        <color rgb="FFC0C0C0"/>
      </bottom>
      <diagonal/>
    </border>
    <border diagonalUp="false" diagonalDown="false">
      <left style="thin">
        <color rgb="FF000080"/>
      </left>
      <right style="thin"/>
      <top/>
      <bottom style="thin">
        <color rgb="FFC0C0C0"/>
      </bottom>
      <diagonal/>
    </border>
    <border diagonalUp="false" diagonalDown="false">
      <left style="thin"/>
      <right style="thin">
        <color rgb="FF000080"/>
      </right>
      <top style="thin">
        <color rgb="FFC0C0C0"/>
      </top>
      <bottom/>
      <diagonal/>
    </border>
    <border diagonalUp="false" diagonalDown="false">
      <left style="thin">
        <color rgb="FF000080"/>
      </left>
      <right style="thin">
        <color rgb="FF000080"/>
      </right>
      <top style="thin">
        <color rgb="FFC0C0C0"/>
      </top>
      <bottom/>
      <diagonal/>
    </border>
    <border diagonalUp="false" diagonalDown="false">
      <left style="thin">
        <color rgb="FF000080"/>
      </left>
      <right style="thin"/>
      <top style="thin">
        <color rgb="FFC0C0C0"/>
      </top>
      <bottom/>
      <diagonal/>
    </border>
    <border diagonalUp="false" diagonalDown="false">
      <left style="thin"/>
      <right style="thin"/>
      <top/>
      <bottom style="thin">
        <color rgb="FFC0C0C0"/>
      </bottom>
      <diagonal/>
    </border>
    <border diagonalUp="false" diagonalDown="false">
      <left style="thin"/>
      <right style="thin">
        <color rgb="FFC0C0C0"/>
      </right>
      <top style="thin">
        <color rgb="FFC0C0C0"/>
      </top>
      <bottom style="thin">
        <color rgb="FFC0C0C0"/>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C0C0C0"/>
      </left>
      <right style="thin"/>
      <top style="thin">
        <color rgb="FFC0C0C0"/>
      </top>
      <bottom style="thin">
        <color rgb="FFC0C0C0"/>
      </bottom>
      <diagonal/>
    </border>
    <border diagonalUp="false" diagonalDown="false">
      <left style="thin"/>
      <right style="hair"/>
      <top style="thin"/>
      <bottom style="thin"/>
      <diagonal/>
    </border>
    <border diagonalUp="false" diagonalDown="false">
      <left style="thin"/>
      <right style="thin"/>
      <top style="thin">
        <color rgb="FFC0C0C0"/>
      </top>
      <bottom style="thin">
        <color rgb="FFC0C0C0"/>
      </bottom>
      <diagonal/>
    </border>
    <border diagonalUp="false" diagonalDown="false">
      <left style="hair"/>
      <right style="thin"/>
      <top style="thin"/>
      <bottom style="thin"/>
      <diagonal/>
    </border>
    <border diagonalUp="false" diagonalDown="false">
      <left style="thin"/>
      <right/>
      <top style="thin">
        <color rgb="FFC0C0C0"/>
      </top>
      <bottom style="thin">
        <color rgb="FFC0C0C0"/>
      </bottom>
      <diagonal/>
    </border>
    <border diagonalUp="false" diagonalDown="false">
      <left style="thin"/>
      <right style="thin">
        <color rgb="FFC0C0C0"/>
      </right>
      <top style="thin">
        <color rgb="FFC0C0C0"/>
      </top>
      <bottom style="thin"/>
      <diagonal/>
    </border>
    <border diagonalUp="false" diagonalDown="false">
      <left style="thin">
        <color rgb="FFC0C0C0"/>
      </left>
      <right style="thin">
        <color rgb="FFC0C0C0"/>
      </right>
      <top style="thin">
        <color rgb="FFC0C0C0"/>
      </top>
      <bottom style="thin"/>
      <diagonal/>
    </border>
    <border diagonalUp="false" diagonalDown="false">
      <left style="thin">
        <color rgb="FFC0C0C0"/>
      </left>
      <right style="thin"/>
      <top style="thin">
        <color rgb="FFC0C0C0"/>
      </top>
      <bottom style="thin"/>
      <diagonal/>
    </border>
  </borders>
  <cellStyleXfs count="114">
    <xf numFmtId="165" fontId="0" fillId="0" borderId="0" applyFont="true" applyBorder="true" applyAlignment="true" applyProtection="true">
      <alignment horizontal="general" vertical="top" textRotation="0" wrapText="false" indent="0" shrinkToFit="false"/>
      <protection locked="fals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73" fontId="7" fillId="0" borderId="0" applyFont="true" applyBorder="true" applyAlignment="true" applyProtection="true">
      <alignment horizontal="general" vertical="bottom" textRotation="0" wrapText="false" indent="0" shrinkToFit="false"/>
      <protection locked="true" hidden="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4" fillId="2" borderId="0" applyFont="true" applyBorder="true" applyAlignment="true" applyProtection="true">
      <alignment horizontal="general" vertical="bottom" textRotation="0" wrapText="false" indent="0" shrinkToFit="false"/>
      <protection locked="true" hidden="false"/>
    </xf>
    <xf numFmtId="165" fontId="4" fillId="3" borderId="0" applyFont="true" applyBorder="true" applyAlignment="true" applyProtection="true">
      <alignment horizontal="general" vertical="bottom" textRotation="0" wrapText="false" indent="0" shrinkToFit="false"/>
      <protection locked="true" hidden="false"/>
    </xf>
    <xf numFmtId="165" fontId="5" fillId="4" borderId="0" applyFont="true" applyBorder="true" applyAlignment="true" applyProtection="true">
      <alignment horizontal="general" vertical="bottom" textRotation="0" wrapText="false" indent="0" shrinkToFit="false"/>
      <protection locked="true" hidden="false"/>
    </xf>
    <xf numFmtId="165" fontId="4" fillId="5" borderId="0" applyFont="true" applyBorder="true" applyAlignment="true" applyProtection="true">
      <alignment horizontal="general" vertical="bottom" textRotation="0" wrapText="false" indent="0" shrinkToFit="false"/>
      <protection locked="true" hidden="false"/>
    </xf>
    <xf numFmtId="165" fontId="4" fillId="6" borderId="0" applyFont="true" applyBorder="true" applyAlignment="true" applyProtection="true">
      <alignment horizontal="general" vertical="bottom" textRotation="0" wrapText="false" indent="0" shrinkToFit="false"/>
      <protection locked="true" hidden="false"/>
    </xf>
    <xf numFmtId="165" fontId="5" fillId="7" borderId="0" applyFont="true" applyBorder="true" applyAlignment="true" applyProtection="true">
      <alignment horizontal="general" vertical="bottom" textRotation="0" wrapText="false" indent="0" shrinkToFit="false"/>
      <protection locked="true" hidden="false"/>
    </xf>
    <xf numFmtId="165" fontId="4" fillId="8" borderId="0" applyFont="true" applyBorder="true" applyAlignment="true" applyProtection="true">
      <alignment horizontal="general" vertical="bottom" textRotation="0" wrapText="false" indent="0" shrinkToFit="false"/>
      <protection locked="true" hidden="false"/>
    </xf>
    <xf numFmtId="165" fontId="4" fillId="9" borderId="0" applyFont="true" applyBorder="true" applyAlignment="true" applyProtection="true">
      <alignment horizontal="general" vertical="bottom" textRotation="0" wrapText="false" indent="0" shrinkToFit="false"/>
      <protection locked="true" hidden="false"/>
    </xf>
    <xf numFmtId="165" fontId="5" fillId="10" borderId="0" applyFont="true" applyBorder="true" applyAlignment="true" applyProtection="true">
      <alignment horizontal="general" vertical="bottom" textRotation="0" wrapText="false" indent="0" shrinkToFit="false"/>
      <protection locked="true" hidden="false"/>
    </xf>
    <xf numFmtId="165" fontId="4" fillId="5" borderId="0" applyFont="true" applyBorder="true" applyAlignment="true" applyProtection="true">
      <alignment horizontal="general" vertical="bottom" textRotation="0" wrapText="false" indent="0" shrinkToFit="false"/>
      <protection locked="true" hidden="false"/>
    </xf>
    <xf numFmtId="165" fontId="4" fillId="11" borderId="0" applyFont="true" applyBorder="true" applyAlignment="true" applyProtection="true">
      <alignment horizontal="general" vertical="bottom" textRotation="0" wrapText="false" indent="0" shrinkToFit="false"/>
      <protection locked="true" hidden="false"/>
    </xf>
    <xf numFmtId="165" fontId="5" fillId="6" borderId="0" applyFont="true" applyBorder="true" applyAlignment="true" applyProtection="true">
      <alignment horizontal="general" vertical="bottom" textRotation="0" wrapText="false" indent="0" shrinkToFit="false"/>
      <protection locked="true" hidden="false"/>
    </xf>
    <xf numFmtId="165" fontId="4" fillId="12" borderId="0" applyFont="true" applyBorder="true" applyAlignment="true" applyProtection="true">
      <alignment horizontal="general" vertical="bottom" textRotation="0" wrapText="false" indent="0" shrinkToFit="false"/>
      <protection locked="true" hidden="false"/>
    </xf>
    <xf numFmtId="165" fontId="4" fillId="13" borderId="0" applyFont="true" applyBorder="true" applyAlignment="true" applyProtection="true">
      <alignment horizontal="general" vertical="bottom" textRotation="0" wrapText="false" indent="0" shrinkToFit="false"/>
      <protection locked="true" hidden="false"/>
    </xf>
    <xf numFmtId="165" fontId="5" fillId="4" borderId="0" applyFont="true" applyBorder="true" applyAlignment="true" applyProtection="true">
      <alignment horizontal="general" vertical="bottom" textRotation="0" wrapText="false" indent="0" shrinkToFit="false"/>
      <protection locked="true" hidden="false"/>
    </xf>
    <xf numFmtId="165" fontId="4" fillId="14" borderId="0" applyFont="true" applyBorder="true" applyAlignment="true" applyProtection="true">
      <alignment horizontal="general" vertical="bottom" textRotation="0" wrapText="false" indent="0" shrinkToFit="false"/>
      <protection locked="true" hidden="false"/>
    </xf>
    <xf numFmtId="165" fontId="4" fillId="15" borderId="0" applyFont="true" applyBorder="true" applyAlignment="true" applyProtection="true">
      <alignment horizontal="general" vertical="bottom" textRotation="0" wrapText="false" indent="0" shrinkToFit="false"/>
      <protection locked="true" hidden="false"/>
    </xf>
    <xf numFmtId="165" fontId="5" fillId="16" borderId="0" applyFont="true" applyBorder="true" applyAlignment="true" applyProtection="true">
      <alignment horizontal="general" vertical="bottom" textRotation="0" wrapText="false" indent="0" shrinkToFit="false"/>
      <protection locked="true" hidden="false"/>
    </xf>
    <xf numFmtId="165" fontId="6" fillId="14" borderId="1" applyFont="true" applyBorder="true" applyAlignment="true" applyProtection="true">
      <alignment horizontal="general" vertical="bottom" textRotation="0" wrapText="false" indent="0" shrinkToFit="false"/>
      <protection locked="true" hidden="false"/>
    </xf>
    <xf numFmtId="166" fontId="7" fillId="0" borderId="0" applyFont="true" applyBorder="true" applyAlignment="true" applyProtection="true">
      <alignment horizontal="general" vertical="bottom" textRotation="0" wrapText="false" indent="0" shrinkToFit="false"/>
      <protection locked="true" hidden="false"/>
    </xf>
    <xf numFmtId="165" fontId="4" fillId="9" borderId="0" applyFont="true" applyBorder="true" applyAlignment="true" applyProtection="true">
      <alignment horizontal="general" vertical="bottom" textRotation="0" wrapText="false" indent="0" shrinkToFit="false"/>
      <protection locked="true" hidden="false"/>
    </xf>
    <xf numFmtId="165" fontId="8" fillId="17" borderId="0" applyFont="true" applyBorder="true" applyAlignment="true" applyProtection="true">
      <alignment horizontal="general" vertical="bottom" textRotation="0" wrapText="false" indent="0" shrinkToFit="false"/>
      <protection locked="true" hidden="false"/>
    </xf>
    <xf numFmtId="165" fontId="8" fillId="18" borderId="0" applyFont="true" applyBorder="true" applyAlignment="true" applyProtection="true">
      <alignment horizontal="general" vertical="bottom" textRotation="0" wrapText="false" indent="0" shrinkToFit="false"/>
      <protection locked="true" hidden="false"/>
    </xf>
    <xf numFmtId="165" fontId="8" fillId="19" borderId="0" applyFont="true" applyBorder="true" applyAlignment="true" applyProtection="true">
      <alignment horizontal="general" vertical="bottom" textRotation="0" wrapText="false" indent="0" shrinkToFit="false"/>
      <protection locked="true" hidden="false"/>
    </xf>
    <xf numFmtId="165" fontId="9" fillId="0" borderId="0" applyFont="true" applyBorder="true" applyAlignment="true" applyProtection="true">
      <alignment horizontal="general" vertical="top" textRotation="0" wrapText="false" indent="0" shrinkToFit="false"/>
      <protection locked="false" hidden="false"/>
    </xf>
    <xf numFmtId="165" fontId="7" fillId="0" borderId="0" applyFont="true" applyBorder="true" applyAlignment="true" applyProtection="true">
      <alignment horizontal="general" vertical="top" textRotation="0" wrapText="false" indent="0" shrinkToFit="false"/>
      <protection locked="false" hidden="false"/>
    </xf>
    <xf numFmtId="165" fontId="10" fillId="0" borderId="0" applyFont="true" applyBorder="true" applyAlignment="true" applyProtection="true">
      <alignment horizontal="general" vertical="bottom" textRotation="0" wrapText="false" indent="0" shrinkToFit="false"/>
      <protection locked="true" hidden="false"/>
    </xf>
    <xf numFmtId="165" fontId="5" fillId="20" borderId="0" applyFont="true" applyBorder="true" applyAlignment="true" applyProtection="true">
      <alignment horizontal="general" vertical="bottom" textRotation="0" wrapText="false" indent="0" shrinkToFit="false"/>
      <protection locked="true" hidden="false"/>
    </xf>
    <xf numFmtId="165" fontId="5" fillId="2" borderId="0" applyFont="true" applyBorder="true" applyAlignment="true" applyProtection="true">
      <alignment horizontal="general" vertical="bottom" textRotation="0" wrapText="false" indent="0" shrinkToFit="false"/>
      <protection locked="true" hidden="false"/>
    </xf>
    <xf numFmtId="165" fontId="5" fillId="21" borderId="0" applyFont="true" applyBorder="true" applyAlignment="true" applyProtection="true">
      <alignment horizontal="general" vertical="bottom" textRotation="0" wrapText="false" indent="0" shrinkToFit="false"/>
      <protection locked="true" hidden="false"/>
    </xf>
    <xf numFmtId="165" fontId="5" fillId="22" borderId="0" applyFont="true" applyBorder="true" applyAlignment="true" applyProtection="true">
      <alignment horizontal="general" vertical="bottom" textRotation="0" wrapText="false" indent="0" shrinkToFit="false"/>
      <protection locked="true" hidden="false"/>
    </xf>
    <xf numFmtId="165" fontId="5" fillId="4" borderId="0" applyFont="true" applyBorder="true" applyAlignment="true" applyProtection="true">
      <alignment horizontal="general" vertical="bottom" textRotation="0" wrapText="false" indent="0" shrinkToFit="false"/>
      <protection locked="true" hidden="false"/>
    </xf>
    <xf numFmtId="165" fontId="5" fillId="23" borderId="0" applyFont="true" applyBorder="true" applyAlignment="true" applyProtection="true">
      <alignment horizontal="general" vertical="bottom" textRotation="0" wrapText="false" indent="0" shrinkToFit="false"/>
      <protection locked="true" hidden="false"/>
    </xf>
    <xf numFmtId="165" fontId="11" fillId="24" borderId="2" applyFont="true" applyBorder="true" applyAlignment="true" applyProtection="true">
      <alignment horizontal="general" vertical="bottom" textRotation="0" wrapText="false" indent="0" shrinkToFit="false"/>
      <protection locked="true" hidden="false"/>
    </xf>
    <xf numFmtId="165" fontId="12" fillId="24" borderId="1" applyFont="true" applyBorder="true" applyAlignment="true" applyProtection="true">
      <alignment horizontal="general" vertical="bottom" textRotation="0" wrapText="false" indent="0" shrinkToFit="false"/>
      <protection locked="true" hidden="false"/>
    </xf>
    <xf numFmtId="165" fontId="13" fillId="14" borderId="0" applyFont="true" applyBorder="true" applyAlignment="true" applyProtection="true">
      <alignment horizontal="general" vertical="bottom" textRotation="0" wrapText="false" indent="0" shrinkToFit="false"/>
      <protection locked="true" hidden="false"/>
    </xf>
    <xf numFmtId="165" fontId="14" fillId="0" borderId="3" applyFont="true" applyBorder="true" applyAlignment="true" applyProtection="true">
      <alignment horizontal="general" vertical="bottom" textRotation="0" wrapText="false" indent="0" shrinkToFit="false"/>
      <protection locked="true" hidden="false"/>
    </xf>
    <xf numFmtId="165" fontId="15" fillId="0" borderId="4" applyFont="true" applyBorder="true" applyAlignment="true" applyProtection="true">
      <alignment horizontal="general" vertical="bottom" textRotation="0" wrapText="false" indent="0" shrinkToFit="false"/>
      <protection locked="true" hidden="false"/>
    </xf>
    <xf numFmtId="165" fontId="16" fillId="0" borderId="5" applyFont="true" applyBorder="true" applyAlignment="true" applyProtection="true">
      <alignment horizontal="general" vertical="bottom" textRotation="0" wrapText="false" indent="0" shrinkToFit="false"/>
      <protection locked="true" hidden="false"/>
    </xf>
    <xf numFmtId="165" fontId="16" fillId="0" borderId="0" applyFont="true" applyBorder="true" applyAlignment="true" applyProtection="true">
      <alignment horizontal="general" vertical="bottom" textRotation="0" wrapText="false" indent="0" shrinkToFit="false"/>
      <protection locked="true" hidden="false"/>
    </xf>
    <xf numFmtId="165" fontId="17" fillId="15" borderId="0" applyFont="true" applyBorder="true" applyAlignment="true" applyProtection="true">
      <alignment horizontal="general" vertical="bottom" textRotation="0" wrapText="false" indent="0" shrinkToFit="false"/>
      <protection locked="true" hidden="false"/>
    </xf>
    <xf numFmtId="165" fontId="18" fillId="0" borderId="0" applyFont="true" applyBorder="true" applyAlignment="true" applyProtection="true">
      <alignment horizontal="general" vertical="bottom" textRotation="0" wrapText="false" indent="0" shrinkToFit="false"/>
      <protection locked="true" hidden="false"/>
    </xf>
    <xf numFmtId="165" fontId="18" fillId="0" borderId="0" applyFont="true" applyBorder="true" applyAlignment="true" applyProtection="true">
      <alignment horizontal="general" vertical="bottom" textRotation="0" wrapText="false" indent="0" shrinkToFit="false"/>
      <protection locked="true" hidden="false"/>
    </xf>
    <xf numFmtId="165" fontId="7" fillId="0" borderId="0" applyFont="true" applyBorder="true" applyAlignment="true" applyProtection="true">
      <alignment horizontal="general" vertical="bottom" textRotation="0" wrapText="false" indent="0" shrinkToFit="false"/>
      <protection locked="true" hidden="false"/>
    </xf>
    <xf numFmtId="165" fontId="19" fillId="0" borderId="0" applyFont="true" applyBorder="true" applyAlignment="true" applyProtection="true">
      <alignment horizontal="general" vertical="bottom" textRotation="0" wrapText="false" indent="0" shrinkToFit="false"/>
      <protection locked="true" hidden="false"/>
    </xf>
    <xf numFmtId="165" fontId="6" fillId="8" borderId="0" applyFont="true" applyBorder="true" applyAlignment="true" applyProtection="true">
      <alignment horizontal="general" vertical="bottom" textRotation="0" wrapText="false" indent="0" shrinkToFit="false"/>
      <protection locked="true" hidden="false"/>
    </xf>
    <xf numFmtId="165" fontId="18" fillId="0" borderId="0" applyFont="true" applyBorder="true" applyAlignment="true" applyProtection="true">
      <alignment horizontal="general" vertical="bottom" textRotation="0" wrapText="false" indent="0" shrinkToFit="false"/>
      <protection locked="true" hidden="false"/>
    </xf>
    <xf numFmtId="165" fontId="17" fillId="0" borderId="6" applyFont="true" applyBorder="true" applyAlignment="true" applyProtection="true">
      <alignment horizontal="general" vertical="bottom" textRotation="0" wrapText="false" indent="0" shrinkToFit="false"/>
      <protection locked="true" hidden="false"/>
    </xf>
    <xf numFmtId="165" fontId="20" fillId="22" borderId="7" applyFont="true" applyBorder="true" applyAlignment="true" applyProtection="true">
      <alignment horizontal="general" vertical="bottom" textRotation="0" wrapText="false" indent="0" shrinkToFit="false"/>
      <protection locked="true" hidden="false"/>
    </xf>
    <xf numFmtId="164" fontId="6" fillId="25" borderId="1" applyFont="true" applyBorder="true" applyAlignment="true" applyProtection="true">
      <alignment horizontal="general" vertical="center" textRotation="0" wrapText="false" indent="0" shrinkToFit="false"/>
      <protection locked="true" hidden="false"/>
    </xf>
    <xf numFmtId="164" fontId="21" fillId="25" borderId="1" applyFont="true" applyBorder="true" applyAlignment="true" applyProtection="true">
      <alignment horizontal="general" vertical="center" textRotation="0" wrapText="false" indent="0" shrinkToFit="false"/>
      <protection locked="true" hidden="false"/>
    </xf>
    <xf numFmtId="164" fontId="6" fillId="25" borderId="1" applyFont="true" applyBorder="true" applyAlignment="true" applyProtection="true">
      <alignment horizontal="left" vertical="center" textRotation="0" wrapText="false" indent="1" shrinkToFit="false"/>
      <protection locked="true" hidden="false"/>
    </xf>
    <xf numFmtId="165" fontId="22" fillId="25" borderId="8" applyFont="true" applyBorder="true" applyAlignment="true" applyProtection="true">
      <alignment horizontal="left" vertical="top" textRotation="0" wrapText="false" indent="1" shrinkToFit="false"/>
      <protection locked="true" hidden="false"/>
    </xf>
    <xf numFmtId="164" fontId="6" fillId="26" borderId="1" applyFont="true" applyBorder="true" applyAlignment="true" applyProtection="true">
      <alignment horizontal="left" vertical="center" textRotation="0" wrapText="false" indent="1" shrinkToFit="false"/>
      <protection locked="true" hidden="false"/>
    </xf>
    <xf numFmtId="164" fontId="6" fillId="7" borderId="1" applyFont="true" applyBorder="true" applyAlignment="true" applyProtection="true">
      <alignment horizontal="right" vertical="center" textRotation="0" wrapText="false" indent="0" shrinkToFit="false"/>
      <protection locked="true" hidden="false"/>
    </xf>
    <xf numFmtId="164" fontId="6" fillId="27" borderId="1" applyFont="true" applyBorder="true" applyAlignment="true" applyProtection="true">
      <alignment horizontal="right" vertical="center" textRotation="0" wrapText="false" indent="0" shrinkToFit="false"/>
      <protection locked="true" hidden="false"/>
    </xf>
    <xf numFmtId="164" fontId="6" fillId="28" borderId="9" applyFont="true" applyBorder="true" applyAlignment="true" applyProtection="true">
      <alignment horizontal="right" vertical="center" textRotation="0" wrapText="false" indent="0" shrinkToFit="false"/>
      <protection locked="true" hidden="false"/>
    </xf>
    <xf numFmtId="164" fontId="6" fillId="16" borderId="1" applyFont="true" applyBorder="true" applyAlignment="true" applyProtection="true">
      <alignment horizontal="right" vertical="center" textRotation="0" wrapText="false" indent="0" shrinkToFit="false"/>
      <protection locked="true" hidden="false"/>
    </xf>
    <xf numFmtId="164" fontId="6" fillId="29" borderId="1" applyFont="true" applyBorder="true" applyAlignment="true" applyProtection="true">
      <alignment horizontal="right" vertical="center" textRotation="0" wrapText="false" indent="0" shrinkToFit="false"/>
      <protection locked="true" hidden="false"/>
    </xf>
    <xf numFmtId="164" fontId="6" fillId="23" borderId="1" applyFont="true" applyBorder="true" applyAlignment="true" applyProtection="true">
      <alignment horizontal="right" vertical="center" textRotation="0" wrapText="false" indent="0" shrinkToFit="false"/>
      <protection locked="true" hidden="false"/>
    </xf>
    <xf numFmtId="164" fontId="6" fillId="21" borderId="1" applyFont="true" applyBorder="true" applyAlignment="true" applyProtection="true">
      <alignment horizontal="right" vertical="center" textRotation="0" wrapText="false" indent="0" shrinkToFit="false"/>
      <protection locked="true" hidden="false"/>
    </xf>
    <xf numFmtId="164" fontId="6" fillId="10" borderId="1" applyFont="true" applyBorder="true" applyAlignment="true" applyProtection="true">
      <alignment horizontal="right" vertical="center" textRotation="0" wrapText="false" indent="0" shrinkToFit="false"/>
      <protection locked="true" hidden="false"/>
    </xf>
    <xf numFmtId="164" fontId="6" fillId="9" borderId="1" applyFont="true" applyBorder="true" applyAlignment="true" applyProtection="true">
      <alignment horizontal="right" vertical="center" textRotation="0" wrapText="false" indent="0" shrinkToFit="false"/>
      <protection locked="true" hidden="false"/>
    </xf>
    <xf numFmtId="164" fontId="6" fillId="30" borderId="9" applyFont="true" applyBorder="true" applyAlignment="true" applyProtection="true">
      <alignment horizontal="left" vertical="center" textRotation="0" wrapText="false" indent="1" shrinkToFit="false"/>
      <protection locked="true" hidden="false"/>
    </xf>
    <xf numFmtId="164" fontId="6" fillId="13" borderId="9" applyFont="true" applyBorder="true" applyAlignment="true" applyProtection="true">
      <alignment horizontal="left" vertical="center" textRotation="0" wrapText="false" indent="1" shrinkToFit="false"/>
      <protection locked="true" hidden="false"/>
    </xf>
    <xf numFmtId="164" fontId="18" fillId="13" borderId="9" applyFont="true" applyBorder="true" applyAlignment="true" applyProtection="true">
      <alignment horizontal="left" vertical="center" textRotation="0" wrapText="false" indent="1" shrinkToFit="false"/>
      <protection locked="true" hidden="false"/>
    </xf>
    <xf numFmtId="164" fontId="6" fillId="6" borderId="1" applyFont="true" applyBorder="true" applyAlignment="true" applyProtection="true">
      <alignment horizontal="right" vertical="center" textRotation="0" wrapText="false" indent="0" shrinkToFit="false"/>
      <protection locked="true" hidden="false"/>
    </xf>
    <xf numFmtId="164" fontId="6" fillId="12" borderId="9" applyFont="true" applyBorder="true" applyAlignment="true" applyProtection="true">
      <alignment horizontal="left" vertical="center" textRotation="0" wrapText="false" indent="1" shrinkToFit="false"/>
      <protection locked="true" hidden="false"/>
    </xf>
    <xf numFmtId="164" fontId="6" fillId="6" borderId="9" applyFont="true" applyBorder="true" applyAlignment="true" applyProtection="true">
      <alignment horizontal="left" vertical="center" textRotation="0" wrapText="false" indent="1" shrinkToFit="false"/>
      <protection locked="true" hidden="false"/>
    </xf>
    <xf numFmtId="165" fontId="6" fillId="3" borderId="1" applyFont="true" applyBorder="true" applyAlignment="true" applyProtection="true">
      <alignment horizontal="left" vertical="center" textRotation="0" wrapText="false" indent="1" shrinkToFit="false"/>
      <protection locked="true" hidden="false"/>
    </xf>
    <xf numFmtId="165" fontId="6" fillId="13" borderId="8" applyFont="true" applyBorder="true" applyAlignment="true" applyProtection="true">
      <alignment horizontal="left" vertical="top" textRotation="0" wrapText="false" indent="1" shrinkToFit="false"/>
      <protection locked="true" hidden="false"/>
    </xf>
    <xf numFmtId="165" fontId="6" fillId="31" borderId="1" applyFont="true" applyBorder="true" applyAlignment="true" applyProtection="true">
      <alignment horizontal="left" vertical="center" textRotation="0" wrapText="false" indent="1" shrinkToFit="false"/>
      <protection locked="true" hidden="false"/>
    </xf>
    <xf numFmtId="165" fontId="6" fillId="6" borderId="8" applyFont="true" applyBorder="true" applyAlignment="true" applyProtection="true">
      <alignment horizontal="left" vertical="top" textRotation="0" wrapText="false" indent="1" shrinkToFit="false"/>
      <protection locked="true" hidden="false"/>
    </xf>
    <xf numFmtId="165" fontId="6" fillId="32" borderId="1" applyFont="true" applyBorder="true" applyAlignment="true" applyProtection="true">
      <alignment horizontal="left" vertical="center" textRotation="0" wrapText="false" indent="1" shrinkToFit="false"/>
      <protection locked="true" hidden="false"/>
    </xf>
    <xf numFmtId="165" fontId="6" fillId="32" borderId="8" applyFont="true" applyBorder="true" applyAlignment="true" applyProtection="true">
      <alignment horizontal="left" vertical="top" textRotation="0" wrapText="false" indent="1" shrinkToFit="false"/>
      <protection locked="true" hidden="false"/>
    </xf>
    <xf numFmtId="165" fontId="6" fillId="12" borderId="1" applyFont="true" applyBorder="true" applyAlignment="true" applyProtection="true">
      <alignment horizontal="left" vertical="center" textRotation="0" wrapText="false" indent="1" shrinkToFit="false"/>
      <protection locked="true" hidden="false"/>
    </xf>
    <xf numFmtId="165" fontId="6" fillId="12" borderId="8" applyFont="true" applyBorder="true" applyAlignment="true" applyProtection="true">
      <alignment horizontal="left" vertical="top" textRotation="0" wrapText="false" indent="1" shrinkToFit="false"/>
      <protection locked="true" hidden="false"/>
    </xf>
    <xf numFmtId="165" fontId="6" fillId="33" borderId="10" applyFont="true" applyBorder="true" applyAlignment="true" applyProtection="true">
      <alignment horizontal="general" vertical="bottom" textRotation="0" wrapText="false" indent="0" shrinkToFit="false"/>
      <protection locked="false" hidden="false"/>
    </xf>
    <xf numFmtId="165" fontId="23" fillId="13" borderId="11" applyFont="true" applyBorder="true" applyAlignment="true" applyProtection="true">
      <alignment horizontal="general" vertical="bottom" textRotation="0" wrapText="false" indent="0" shrinkToFit="false"/>
      <protection locked="true" hidden="false"/>
    </xf>
    <xf numFmtId="164" fontId="24" fillId="14" borderId="8" applyFont="true" applyBorder="true" applyAlignment="true" applyProtection="true">
      <alignment horizontal="general" vertical="center" textRotation="0" wrapText="false" indent="0" shrinkToFit="false"/>
      <protection locked="true" hidden="false"/>
    </xf>
    <xf numFmtId="164" fontId="21" fillId="14" borderId="9" applyFont="true" applyBorder="true" applyAlignment="true" applyProtection="true">
      <alignment horizontal="general" vertical="center" textRotation="0" wrapText="false" indent="0" shrinkToFit="false"/>
      <protection locked="true" hidden="false"/>
    </xf>
    <xf numFmtId="164" fontId="24" fillId="3" borderId="8" applyFont="true" applyBorder="true" applyAlignment="true" applyProtection="true">
      <alignment horizontal="left" vertical="center" textRotation="0" wrapText="false" indent="1" shrinkToFit="false"/>
      <protection locked="true" hidden="false"/>
    </xf>
    <xf numFmtId="165" fontId="24" fillId="14" borderId="8" applyFont="true" applyBorder="true" applyAlignment="true" applyProtection="true">
      <alignment horizontal="left" vertical="top" textRotation="0" wrapText="false" indent="1" shrinkToFit="false"/>
      <protection locked="true" hidden="false"/>
    </xf>
    <xf numFmtId="164" fontId="6" fillId="0" borderId="1" applyFont="true" applyBorder="true" applyAlignment="true" applyProtection="true">
      <alignment horizontal="right" vertical="center" textRotation="0" wrapText="false" indent="0" shrinkToFit="false"/>
      <protection locked="true" hidden="false"/>
    </xf>
    <xf numFmtId="164" fontId="21" fillId="33" borderId="1" applyFont="true" applyBorder="true" applyAlignment="true" applyProtection="true">
      <alignment horizontal="right" vertical="center" textRotation="0" wrapText="false" indent="0" shrinkToFit="false"/>
      <protection locked="true" hidden="false"/>
    </xf>
    <xf numFmtId="164" fontId="6" fillId="26" borderId="1" applyFont="true" applyBorder="true" applyAlignment="true" applyProtection="true">
      <alignment horizontal="left" vertical="center" textRotation="0" wrapText="false" indent="1" shrinkToFit="false"/>
      <protection locked="true" hidden="false"/>
    </xf>
    <xf numFmtId="165" fontId="24" fillId="6" borderId="8" applyFont="true" applyBorder="true" applyAlignment="true" applyProtection="true">
      <alignment horizontal="left" vertical="top" textRotation="0" wrapText="false" indent="1" shrinkToFit="false"/>
      <protection locked="true" hidden="false"/>
    </xf>
    <xf numFmtId="164" fontId="25" fillId="24" borderId="9" applyFont="true" applyBorder="true" applyAlignment="true" applyProtection="true">
      <alignment horizontal="left" vertical="center" textRotation="0" wrapText="false" indent="1" shrinkToFit="false"/>
      <protection locked="true" hidden="false"/>
    </xf>
    <xf numFmtId="165" fontId="6" fillId="34" borderId="9" applyFont="true" applyBorder="true" applyAlignment="true" applyProtection="true">
      <alignment horizontal="general" vertical="bottom" textRotation="0" wrapText="false" indent="0" shrinkToFit="false"/>
      <protection locked="true" hidden="false"/>
    </xf>
    <xf numFmtId="164" fontId="26" fillId="33" borderId="1" applyFont="true" applyBorder="true" applyAlignment="true" applyProtection="true">
      <alignment horizontal="right" vertical="center" textRotation="0" wrapText="false" indent="0" shrinkToFit="false"/>
      <protection locked="true" hidden="false"/>
    </xf>
    <xf numFmtId="165" fontId="27" fillId="0" borderId="0" applyFont="true" applyBorder="true" applyAlignment="true" applyProtection="true">
      <alignment horizontal="general" vertical="bottom" textRotation="0" wrapText="false" indent="0" shrinkToFit="false"/>
      <protection locked="true" hidden="false"/>
    </xf>
    <xf numFmtId="165" fontId="28" fillId="0" borderId="0" applyFont="true" applyBorder="true" applyAlignment="true" applyProtection="true">
      <alignment horizontal="general" vertical="bottom" textRotation="0" wrapText="false" indent="0" shrinkToFit="false"/>
      <protection locked="true" hidden="false"/>
    </xf>
    <xf numFmtId="165" fontId="8" fillId="0" borderId="12" applyFont="true" applyBorder="true" applyAlignment="true" applyProtection="true">
      <alignment horizontal="general" vertical="bottom" textRotation="0" wrapText="false" indent="0" shrinkToFit="false"/>
      <protection locked="true" hidden="false"/>
    </xf>
    <xf numFmtId="165" fontId="29" fillId="15" borderId="1" applyFont="true" applyBorder="true" applyAlignment="true" applyProtection="true">
      <alignment horizontal="general" vertical="bottom" textRotation="0" wrapText="false" indent="0" shrinkToFit="false"/>
      <protection locked="true" hidden="false"/>
    </xf>
  </cellStyleXfs>
  <cellXfs count="333">
    <xf numFmtId="165" fontId="0" fillId="0" borderId="0" xfId="0" applyFont="false" applyBorder="false" applyAlignment="false" applyProtection="false">
      <alignment horizontal="general" vertical="top" textRotation="0" wrapText="false" indent="0" shrinkToFit="false"/>
      <protection locked="false" hidden="false"/>
    </xf>
    <xf numFmtId="165" fontId="0" fillId="0" borderId="0" xfId="0" applyFont="false" applyBorder="true" applyAlignment="false" applyProtection="true">
      <alignment horizontal="general" vertical="top" textRotation="0" wrapText="false" indent="0" shrinkToFit="false"/>
      <protection locked="true" hidden="false"/>
    </xf>
    <xf numFmtId="167" fontId="7" fillId="0" borderId="0" xfId="0" applyFont="true" applyBorder="true" applyAlignment="false" applyProtection="true">
      <alignment horizontal="general" vertical="top" textRotation="0" wrapText="false" indent="0" shrinkToFit="false"/>
      <protection locked="true" hidden="false"/>
    </xf>
    <xf numFmtId="168" fontId="7" fillId="0" borderId="0" xfId="0" applyFont="true" applyBorder="true" applyAlignment="false" applyProtection="true">
      <alignment horizontal="general" vertical="top" textRotation="0" wrapText="false" indent="0" shrinkToFit="false"/>
      <protection locked="true" hidden="false"/>
    </xf>
    <xf numFmtId="169" fontId="7" fillId="0" borderId="0" xfId="0" applyFont="true" applyBorder="true" applyAlignment="false" applyProtection="true">
      <alignment horizontal="general" vertical="top" textRotation="0" wrapText="false" indent="0" shrinkToFit="false"/>
      <protection locked="true" hidden="false"/>
    </xf>
    <xf numFmtId="165" fontId="7" fillId="0" borderId="0" xfId="0" applyFont="true" applyBorder="true" applyAlignment="false" applyProtection="true">
      <alignment horizontal="general" vertical="top" textRotation="0" wrapText="false" indent="0" shrinkToFit="false"/>
      <protection locked="true" hidden="false"/>
    </xf>
    <xf numFmtId="167" fontId="7" fillId="12" borderId="13" xfId="0" applyFont="true" applyBorder="true" applyAlignment="false" applyProtection="true">
      <alignment horizontal="general" vertical="top" textRotation="0" wrapText="false" indent="0" shrinkToFit="false"/>
      <protection locked="true" hidden="false"/>
    </xf>
    <xf numFmtId="167" fontId="7" fillId="12" borderId="14" xfId="0" applyFont="true" applyBorder="true" applyAlignment="false" applyProtection="true">
      <alignment horizontal="general" vertical="top" textRotation="0" wrapText="false" indent="0" shrinkToFit="false"/>
      <protection locked="true" hidden="false"/>
    </xf>
    <xf numFmtId="168" fontId="7" fillId="12" borderId="14" xfId="0" applyFont="true" applyBorder="true" applyAlignment="false" applyProtection="true">
      <alignment horizontal="general" vertical="top" textRotation="0" wrapText="false" indent="0" shrinkToFit="false"/>
      <protection locked="true" hidden="false"/>
    </xf>
    <xf numFmtId="168" fontId="7" fillId="12" borderId="15" xfId="0" applyFont="true" applyBorder="true" applyAlignment="false" applyProtection="true">
      <alignment horizontal="general" vertical="top" textRotation="0" wrapText="false" indent="0" shrinkToFit="false"/>
      <protection locked="true" hidden="false"/>
    </xf>
    <xf numFmtId="167" fontId="7" fillId="0" borderId="16" xfId="0" applyFont="true" applyBorder="true" applyAlignment="false" applyProtection="true">
      <alignment horizontal="general" vertical="top" textRotation="0" wrapText="false" indent="0" shrinkToFit="false"/>
      <protection locked="true" hidden="false"/>
    </xf>
    <xf numFmtId="168" fontId="7" fillId="0" borderId="17" xfId="0" applyFont="true" applyBorder="true" applyAlignment="false" applyProtection="true">
      <alignment horizontal="general" vertical="top" textRotation="0" wrapText="false" indent="0" shrinkToFit="false"/>
      <protection locked="true" hidden="false"/>
    </xf>
    <xf numFmtId="164" fontId="7" fillId="0" borderId="0" xfId="0" applyFont="true" applyBorder="true" applyAlignment="false" applyProtection="true">
      <alignment horizontal="general" vertical="top" textRotation="0" wrapText="false" indent="0" shrinkToFit="false"/>
      <protection locked="true" hidden="false"/>
    </xf>
    <xf numFmtId="167" fontId="7" fillId="14" borderId="16" xfId="0" applyFont="true" applyBorder="true" applyAlignment="false" applyProtection="true">
      <alignment horizontal="general" vertical="top" textRotation="0" wrapText="false" indent="0" shrinkToFit="false"/>
      <protection locked="true" hidden="false"/>
    </xf>
    <xf numFmtId="167" fontId="7" fillId="14" borderId="0" xfId="0" applyFont="true" applyBorder="true" applyAlignment="false" applyProtection="true">
      <alignment horizontal="general" vertical="top" textRotation="0" wrapText="false" indent="0" shrinkToFit="false"/>
      <protection locked="true" hidden="false"/>
    </xf>
    <xf numFmtId="168" fontId="7" fillId="14" borderId="0" xfId="0" applyFont="true" applyBorder="true" applyAlignment="false" applyProtection="true">
      <alignment horizontal="general" vertical="top" textRotation="0" wrapText="false" indent="0" shrinkToFit="false"/>
      <protection locked="true" hidden="false"/>
    </xf>
    <xf numFmtId="168" fontId="7" fillId="14" borderId="17" xfId="0" applyFont="true" applyBorder="true" applyAlignment="false" applyProtection="true">
      <alignment horizontal="general" vertical="top" textRotation="0" wrapText="false" indent="0" shrinkToFit="false"/>
      <protection locked="true" hidden="false"/>
    </xf>
    <xf numFmtId="167" fontId="7" fillId="14" borderId="18" xfId="0" applyFont="true" applyBorder="true" applyAlignment="false" applyProtection="true">
      <alignment horizontal="general" vertical="top" textRotation="0" wrapText="false" indent="0" shrinkToFit="false"/>
      <protection locked="true" hidden="false"/>
    </xf>
    <xf numFmtId="167" fontId="7" fillId="14" borderId="19" xfId="0" applyFont="true" applyBorder="true" applyAlignment="false" applyProtection="true">
      <alignment horizontal="general" vertical="top" textRotation="0" wrapText="false" indent="0" shrinkToFit="false"/>
      <protection locked="true" hidden="false"/>
    </xf>
    <xf numFmtId="168" fontId="7" fillId="14" borderId="19" xfId="0" applyFont="true" applyBorder="true" applyAlignment="false" applyProtection="true">
      <alignment horizontal="general" vertical="top" textRotation="0" wrapText="false" indent="0" shrinkToFit="false"/>
      <protection locked="true" hidden="false"/>
    </xf>
    <xf numFmtId="168" fontId="7" fillId="14" borderId="20" xfId="0" applyFont="true" applyBorder="true" applyAlignment="false" applyProtection="true">
      <alignment horizontal="general" vertical="top" textRotation="0" wrapText="false" indent="0" shrinkToFit="false"/>
      <protection locked="true" hidden="false"/>
    </xf>
    <xf numFmtId="165" fontId="0" fillId="0" borderId="0" xfId="0" applyFont="false" applyBorder="false" applyAlignment="false" applyProtection="true">
      <alignment horizontal="general" vertical="top" textRotation="0" wrapText="false" indent="0" shrinkToFit="false"/>
      <protection locked="true" hidden="false"/>
    </xf>
    <xf numFmtId="165" fontId="30" fillId="33" borderId="21" xfId="0" applyFont="true" applyBorder="true" applyAlignment="true" applyProtection="true">
      <alignment horizontal="center" vertical="center" textRotation="0" wrapText="false" indent="0" shrinkToFit="false"/>
      <protection locked="true" hidden="false"/>
    </xf>
    <xf numFmtId="165" fontId="31" fillId="35" borderId="22" xfId="0" applyFont="true" applyBorder="true" applyAlignment="true" applyProtection="true">
      <alignment horizontal="right" vertical="bottom" textRotation="0" wrapText="false" indent="0" shrinkToFit="false"/>
      <protection locked="true" hidden="false"/>
    </xf>
    <xf numFmtId="165" fontId="22" fillId="0" borderId="23" xfId="0" applyFont="true" applyBorder="true" applyAlignment="true" applyProtection="true">
      <alignment horizontal="general" vertical="center" textRotation="0" wrapText="true" indent="0" shrinkToFit="false"/>
      <protection locked="true" hidden="false"/>
    </xf>
    <xf numFmtId="165" fontId="32" fillId="35" borderId="22" xfId="0" applyFont="true" applyBorder="true" applyAlignment="true" applyProtection="true">
      <alignment horizontal="general" vertical="center" textRotation="0" wrapText="true" indent="0" shrinkToFit="false"/>
      <protection locked="true" hidden="false"/>
    </xf>
    <xf numFmtId="165" fontId="24" fillId="0" borderId="23" xfId="0" applyFont="true" applyBorder="true" applyAlignment="true" applyProtection="true">
      <alignment horizontal="general" vertical="center" textRotation="0" wrapText="true" indent="0" shrinkToFit="false"/>
      <protection locked="true" hidden="false"/>
    </xf>
    <xf numFmtId="165" fontId="33" fillId="0" borderId="23" xfId="0" applyFont="true" applyBorder="true" applyAlignment="true" applyProtection="true">
      <alignment horizontal="general" vertical="center" textRotation="0" wrapText="true" indent="0" shrinkToFit="false"/>
      <protection locked="true" hidden="false"/>
    </xf>
    <xf numFmtId="165" fontId="22" fillId="36" borderId="9" xfId="0" applyFont="true" applyBorder="true" applyAlignment="true" applyProtection="true">
      <alignment horizontal="general" vertical="center" textRotation="0" wrapText="true" indent="0" shrinkToFit="false"/>
      <protection locked="true" hidden="false"/>
    </xf>
    <xf numFmtId="165" fontId="10" fillId="0" borderId="0" xfId="0" applyFont="true" applyBorder="false" applyAlignment="false" applyProtection="true">
      <alignment horizontal="general" vertical="top" textRotation="0" wrapText="false" indent="0" shrinkToFit="false"/>
      <protection locked="true" hidden="false"/>
    </xf>
    <xf numFmtId="165" fontId="37" fillId="0" borderId="0" xfId="0" applyFont="true" applyBorder="true" applyAlignment="true" applyProtection="true">
      <alignment horizontal="center" vertical="center" textRotation="0" wrapText="true" indent="0" shrinkToFit="false"/>
      <protection locked="true" hidden="false"/>
    </xf>
    <xf numFmtId="165" fontId="38" fillId="0" borderId="0" xfId="0" applyFont="true" applyBorder="true" applyAlignment="true" applyProtection="true">
      <alignment horizontal="right" vertical="center" textRotation="0" wrapText="true" indent="0" shrinkToFit="false"/>
      <protection locked="true" hidden="false"/>
    </xf>
    <xf numFmtId="165" fontId="39" fillId="0" borderId="0" xfId="0" applyFont="true" applyBorder="true" applyAlignment="true" applyProtection="true">
      <alignment horizontal="center" vertical="center" textRotation="0" wrapText="false" indent="0" shrinkToFit="false"/>
      <protection locked="true" hidden="false"/>
    </xf>
    <xf numFmtId="165" fontId="40" fillId="0" borderId="0" xfId="0" applyFont="true" applyBorder="true" applyAlignment="true" applyProtection="true">
      <alignment horizontal="center" vertical="bottom" textRotation="0" wrapText="true" indent="0" shrinkToFit="false"/>
      <protection locked="true" hidden="false"/>
    </xf>
    <xf numFmtId="165" fontId="41" fillId="0" borderId="0" xfId="0" applyFont="true" applyBorder="true" applyAlignment="false" applyProtection="true">
      <alignment horizontal="general" vertical="top" textRotation="0" wrapText="false" indent="0" shrinkToFit="false"/>
      <protection locked="true" hidden="false"/>
    </xf>
    <xf numFmtId="165" fontId="42" fillId="0" borderId="0" xfId="0" applyFont="true" applyBorder="true" applyAlignment="false" applyProtection="true">
      <alignment horizontal="general" vertical="top" textRotation="0" wrapText="false" indent="0" shrinkToFit="false"/>
      <protection locked="true" hidden="false"/>
    </xf>
    <xf numFmtId="169" fontId="32" fillId="0" borderId="0" xfId="0" applyFont="true" applyBorder="true" applyAlignment="true" applyProtection="true">
      <alignment horizontal="right" vertical="center" textRotation="0" wrapText="false" indent="0" shrinkToFit="false"/>
      <protection locked="true" hidden="false"/>
    </xf>
    <xf numFmtId="170" fontId="43" fillId="0" borderId="24" xfId="0" applyFont="true" applyBorder="true" applyAlignment="true" applyProtection="false">
      <alignment horizontal="center" vertical="center" textRotation="0" wrapText="true" indent="0" shrinkToFit="false"/>
      <protection locked="false" hidden="false"/>
    </xf>
    <xf numFmtId="169" fontId="44" fillId="0" borderId="0" xfId="0" applyFont="true" applyBorder="false" applyAlignment="true" applyProtection="true">
      <alignment horizontal="center" vertical="center" textRotation="0" wrapText="true" indent="0" shrinkToFit="false"/>
      <protection locked="true" hidden="false"/>
    </xf>
    <xf numFmtId="169" fontId="45" fillId="0" borderId="0" xfId="0" applyFont="true" applyBorder="false" applyAlignment="true" applyProtection="true">
      <alignment horizontal="left" vertical="center" textRotation="0" wrapText="true" indent="0" shrinkToFit="false"/>
      <protection locked="true" hidden="false"/>
    </xf>
    <xf numFmtId="165" fontId="44" fillId="0" borderId="0" xfId="0" applyFont="true" applyBorder="true" applyAlignment="true" applyProtection="true">
      <alignment horizontal="center" vertical="center" textRotation="0" wrapText="false" indent="0" shrinkToFit="false"/>
      <protection locked="true" hidden="false"/>
    </xf>
    <xf numFmtId="169" fontId="31" fillId="0" borderId="0" xfId="0" applyFont="true" applyBorder="true" applyAlignment="true" applyProtection="true">
      <alignment horizontal="center" vertical="center" textRotation="0" wrapText="false" indent="0" shrinkToFit="false"/>
      <protection locked="true" hidden="false"/>
    </xf>
    <xf numFmtId="170" fontId="43" fillId="0" borderId="0" xfId="0" applyFont="true" applyBorder="false" applyAlignment="true" applyProtection="true">
      <alignment horizontal="center" vertical="center" textRotation="0" wrapText="true" indent="0" shrinkToFit="false"/>
      <protection locked="true" hidden="false"/>
    </xf>
    <xf numFmtId="169" fontId="44" fillId="35" borderId="9" xfId="0" applyFont="true" applyBorder="true" applyAlignment="true" applyProtection="true">
      <alignment horizontal="center" vertical="center" textRotation="0" wrapText="true" indent="0" shrinkToFit="false"/>
      <protection locked="true" hidden="false"/>
    </xf>
    <xf numFmtId="169" fontId="31" fillId="35" borderId="25" xfId="0" applyFont="true" applyBorder="true" applyAlignment="true" applyProtection="true">
      <alignment horizontal="left" vertical="center" textRotation="0" wrapText="false" indent="0" shrinkToFit="false"/>
      <protection locked="true" hidden="false"/>
    </xf>
    <xf numFmtId="171" fontId="44" fillId="35" borderId="14" xfId="0" applyFont="true" applyBorder="true" applyAlignment="true" applyProtection="true">
      <alignment horizontal="center" vertical="center" textRotation="0" wrapText="true" indent="0" shrinkToFit="false"/>
      <protection locked="true" hidden="false"/>
    </xf>
    <xf numFmtId="171" fontId="31" fillId="35" borderId="22" xfId="0" applyFont="true" applyBorder="true" applyAlignment="true" applyProtection="true">
      <alignment horizontal="center" vertical="center" textRotation="0" wrapText="false" indent="0" shrinkToFit="false"/>
      <protection locked="true" hidden="false"/>
    </xf>
    <xf numFmtId="165" fontId="43" fillId="0" borderId="24" xfId="0" applyFont="true" applyBorder="true" applyAlignment="true" applyProtection="false">
      <alignment horizontal="center" vertical="center" textRotation="0" wrapText="true" indent="0" shrinkToFit="false"/>
      <protection locked="false" hidden="false"/>
    </xf>
    <xf numFmtId="169" fontId="31" fillId="35" borderId="26" xfId="0" applyFont="true" applyBorder="true" applyAlignment="true" applyProtection="true">
      <alignment horizontal="left" vertical="center" textRotation="0" wrapText="false" indent="0" shrinkToFit="false"/>
      <protection locked="true" hidden="false"/>
    </xf>
    <xf numFmtId="171" fontId="44" fillId="35" borderId="27" xfId="0" applyFont="true" applyBorder="true" applyAlignment="true" applyProtection="true">
      <alignment horizontal="center" vertical="center" textRotation="0" wrapText="true" indent="0" shrinkToFit="false"/>
      <protection locked="true" hidden="false"/>
    </xf>
    <xf numFmtId="171" fontId="31" fillId="35" borderId="26" xfId="0" applyFont="true" applyBorder="true" applyAlignment="true" applyProtection="true">
      <alignment horizontal="center" vertical="center" textRotation="0" wrapText="false" indent="0" shrinkToFit="false"/>
      <protection locked="true" hidden="false"/>
    </xf>
    <xf numFmtId="169" fontId="46" fillId="0" borderId="0" xfId="0" applyFont="true" applyBorder="true" applyAlignment="true" applyProtection="true">
      <alignment horizontal="general" vertical="center" textRotation="0" wrapText="false" indent="0" shrinkToFit="false"/>
      <protection locked="true" hidden="false"/>
    </xf>
    <xf numFmtId="169" fontId="7" fillId="0" borderId="0" xfId="0" applyFont="true" applyBorder="true" applyAlignment="true" applyProtection="true">
      <alignment horizontal="center" vertical="center" textRotation="0" wrapText="false" indent="0" shrinkToFit="false"/>
      <protection locked="true" hidden="false"/>
    </xf>
    <xf numFmtId="169" fontId="31" fillId="35" borderId="26" xfId="0" applyFont="true" applyBorder="true" applyAlignment="true" applyProtection="true">
      <alignment horizontal="left" vertical="center" textRotation="0" wrapText="false" indent="0" shrinkToFit="true"/>
      <protection locked="true" hidden="false"/>
    </xf>
    <xf numFmtId="171" fontId="44" fillId="35" borderId="0" xfId="0" applyFont="true" applyBorder="false" applyAlignment="true" applyProtection="true">
      <alignment horizontal="center" vertical="center" textRotation="0" wrapText="true" indent="0" shrinkToFit="false"/>
      <protection locked="true" hidden="false"/>
    </xf>
    <xf numFmtId="171" fontId="31" fillId="35" borderId="23" xfId="0" applyFont="true" applyBorder="true" applyAlignment="true" applyProtection="true">
      <alignment horizontal="center" vertical="center" textRotation="0" wrapText="false" indent="0" shrinkToFit="false"/>
      <protection locked="true" hidden="false"/>
    </xf>
    <xf numFmtId="167" fontId="43" fillId="0" borderId="24" xfId="0" applyFont="true" applyBorder="true" applyAlignment="true" applyProtection="false">
      <alignment horizontal="center" vertical="center" textRotation="0" wrapText="true" indent="0" shrinkToFit="false"/>
      <protection locked="false" hidden="false"/>
    </xf>
    <xf numFmtId="165" fontId="46" fillId="0" borderId="0" xfId="0" applyFont="true" applyBorder="true" applyAlignment="false" applyProtection="true">
      <alignment horizontal="general" vertical="top" textRotation="0" wrapText="false" indent="0" shrinkToFit="false"/>
      <protection locked="true" hidden="false"/>
    </xf>
    <xf numFmtId="165" fontId="0" fillId="0" borderId="0" xfId="0" applyFont="false" applyBorder="true" applyAlignment="true" applyProtection="true">
      <alignment horizontal="center" vertical="center" textRotation="0" wrapText="false" indent="0" shrinkToFit="false"/>
      <protection locked="true" hidden="false"/>
    </xf>
    <xf numFmtId="165" fontId="31" fillId="35" borderId="26" xfId="0" applyFont="true" applyBorder="true" applyAlignment="true" applyProtection="true">
      <alignment horizontal="left" vertical="center" textRotation="0" wrapText="false" indent="0" shrinkToFit="false"/>
      <protection locked="true" hidden="false"/>
    </xf>
    <xf numFmtId="165" fontId="31" fillId="35" borderId="24" xfId="0" applyFont="true" applyBorder="true" applyAlignment="true" applyProtection="true">
      <alignment horizontal="left" vertical="center" textRotation="0" wrapText="false" indent="0" shrinkToFit="false"/>
      <protection locked="true" hidden="false"/>
    </xf>
    <xf numFmtId="165" fontId="44" fillId="35" borderId="19" xfId="0" applyFont="true" applyBorder="true" applyAlignment="true" applyProtection="false">
      <alignment horizontal="center" vertical="center" textRotation="0" wrapText="true" indent="0" shrinkToFit="false"/>
      <protection locked="false" hidden="false"/>
    </xf>
    <xf numFmtId="165" fontId="31" fillId="35" borderId="24" xfId="0" applyFont="true" applyBorder="true" applyAlignment="true" applyProtection="true">
      <alignment horizontal="center" vertical="center" textRotation="0" wrapText="false" indent="0" shrinkToFit="false"/>
      <protection locked="true" hidden="false"/>
    </xf>
    <xf numFmtId="165" fontId="47" fillId="0" borderId="0" xfId="0" applyFont="true" applyBorder="true" applyAlignment="false" applyProtection="true">
      <alignment horizontal="general" vertical="top" textRotation="0" wrapText="false" indent="0" shrinkToFit="false"/>
      <protection locked="true" hidden="false"/>
    </xf>
    <xf numFmtId="169" fontId="43" fillId="0" borderId="24" xfId="0" applyFont="true" applyBorder="true" applyAlignment="true" applyProtection="false">
      <alignment horizontal="center" vertical="center" textRotation="0" wrapText="true" indent="0" shrinkToFit="false"/>
      <protection locked="false" hidden="false"/>
    </xf>
    <xf numFmtId="169" fontId="44" fillId="37" borderId="28" xfId="0" applyFont="true" applyBorder="true" applyAlignment="true" applyProtection="true">
      <alignment horizontal="left" vertical="center" textRotation="0" wrapText="true" indent="0" shrinkToFit="false"/>
      <protection locked="true" hidden="false"/>
    </xf>
    <xf numFmtId="171" fontId="48" fillId="37" borderId="29" xfId="0" applyFont="true" applyBorder="true" applyAlignment="true" applyProtection="true">
      <alignment horizontal="center" vertical="center" textRotation="0" wrapText="false" indent="0" shrinkToFit="false"/>
      <protection locked="true" hidden="false"/>
    </xf>
    <xf numFmtId="165" fontId="49" fillId="35" borderId="30" xfId="0" applyFont="true" applyBorder="true" applyAlignment="true" applyProtection="true">
      <alignment horizontal="center" vertical="center" textRotation="0" wrapText="false" indent="0" shrinkToFit="false"/>
      <protection locked="true" hidden="false"/>
    </xf>
    <xf numFmtId="165" fontId="49" fillId="35" borderId="31" xfId="0" applyFont="true" applyBorder="true" applyAlignment="true" applyProtection="true">
      <alignment horizontal="center" vertical="center" textRotation="0" wrapText="true" indent="0" shrinkToFit="false"/>
      <protection locked="true" hidden="false"/>
    </xf>
    <xf numFmtId="165" fontId="50" fillId="35" borderId="31" xfId="0" applyFont="true" applyBorder="true" applyAlignment="true" applyProtection="true">
      <alignment horizontal="center" vertical="center" textRotation="0" wrapText="true" indent="0" shrinkToFit="false"/>
      <protection locked="true" hidden="false"/>
    </xf>
    <xf numFmtId="165" fontId="50" fillId="35" borderId="32" xfId="0" applyFont="true" applyBorder="true" applyAlignment="true" applyProtection="true">
      <alignment horizontal="center" vertical="center" textRotation="0" wrapText="true" indent="0" shrinkToFit="false"/>
      <protection locked="true" hidden="false"/>
    </xf>
    <xf numFmtId="169" fontId="32" fillId="0" borderId="30" xfId="0" applyFont="true" applyBorder="true" applyAlignment="true" applyProtection="true">
      <alignment horizontal="center" vertical="center" textRotation="0" wrapText="true" indent="0" shrinkToFit="false"/>
      <protection locked="true" hidden="false"/>
    </xf>
    <xf numFmtId="169" fontId="51" fillId="0" borderId="33" xfId="0" applyFont="true" applyBorder="true" applyAlignment="true" applyProtection="true">
      <alignment horizontal="left" vertical="center" textRotation="0" wrapText="false" indent="0" shrinkToFit="false"/>
      <protection locked="true" hidden="false"/>
    </xf>
    <xf numFmtId="172" fontId="32" fillId="0" borderId="33" xfId="0" applyFont="true" applyBorder="true" applyAlignment="true" applyProtection="true">
      <alignment horizontal="center" vertical="center" textRotation="0" wrapText="false" indent="0" shrinkToFit="false"/>
      <protection locked="true" hidden="false"/>
    </xf>
    <xf numFmtId="173" fontId="52" fillId="0" borderId="34" xfId="15" applyFont="true" applyBorder="true" applyAlignment="true" applyProtection="false">
      <alignment horizontal="right" vertical="top" textRotation="0" wrapText="false" indent="0" shrinkToFit="true"/>
      <protection locked="true" hidden="false"/>
    </xf>
    <xf numFmtId="169" fontId="51" fillId="0" borderId="35" xfId="0" applyFont="true" applyBorder="true" applyAlignment="true" applyProtection="true">
      <alignment horizontal="left" vertical="center" textRotation="0" wrapText="false" indent="0" shrinkToFit="false"/>
      <protection locked="true" hidden="false"/>
    </xf>
    <xf numFmtId="172" fontId="32" fillId="0" borderId="35" xfId="0" applyFont="true" applyBorder="true" applyAlignment="true" applyProtection="true">
      <alignment horizontal="center" vertical="center" textRotation="0" wrapText="false" indent="0" shrinkToFit="false"/>
      <protection locked="true" hidden="false"/>
    </xf>
    <xf numFmtId="169" fontId="51" fillId="0" borderId="36" xfId="0" applyFont="true" applyBorder="true" applyAlignment="true" applyProtection="true">
      <alignment horizontal="left" vertical="center" textRotation="0" wrapText="false" indent="0" shrinkToFit="false"/>
      <protection locked="true" hidden="false"/>
    </xf>
    <xf numFmtId="172" fontId="32" fillId="0" borderId="36" xfId="0" applyFont="true" applyBorder="true" applyAlignment="true" applyProtection="true">
      <alignment horizontal="center" vertical="center" textRotation="0" wrapText="false" indent="0" shrinkToFit="false"/>
      <protection locked="true" hidden="false"/>
    </xf>
    <xf numFmtId="172" fontId="32" fillId="0" borderId="37" xfId="0" applyFont="true" applyBorder="true" applyAlignment="true" applyProtection="true">
      <alignment horizontal="center" vertical="center" textRotation="0" wrapText="false" indent="0" shrinkToFit="false"/>
      <protection locked="true" hidden="false"/>
    </xf>
    <xf numFmtId="172" fontId="32" fillId="0" borderId="38" xfId="0" applyFont="true" applyBorder="true" applyAlignment="true" applyProtection="true">
      <alignment horizontal="center" vertical="center" textRotation="0" wrapText="false" indent="0" shrinkToFit="false"/>
      <protection locked="true" hidden="false"/>
    </xf>
    <xf numFmtId="172" fontId="32" fillId="0" borderId="39" xfId="0" applyFont="true" applyBorder="true" applyAlignment="true" applyProtection="true">
      <alignment horizontal="center" vertical="center" textRotation="0" wrapText="false" indent="0" shrinkToFit="false"/>
      <protection locked="true" hidden="false"/>
    </xf>
    <xf numFmtId="171" fontId="51" fillId="0" borderId="33" xfId="0" applyFont="true" applyBorder="true" applyAlignment="true" applyProtection="true">
      <alignment horizontal="left" vertical="center" textRotation="0" wrapText="false" indent="0" shrinkToFit="false"/>
      <protection locked="true" hidden="false"/>
    </xf>
    <xf numFmtId="171" fontId="51" fillId="0" borderId="35" xfId="0" applyFont="true" applyBorder="true" applyAlignment="true" applyProtection="true">
      <alignment horizontal="left" vertical="center" textRotation="0" wrapText="false" indent="0" shrinkToFit="false"/>
      <protection locked="true" hidden="false"/>
    </xf>
    <xf numFmtId="171" fontId="51" fillId="0" borderId="36" xfId="0" applyFont="true" applyBorder="true" applyAlignment="true" applyProtection="true">
      <alignment horizontal="left" vertical="center" textRotation="0" wrapText="false" indent="0" shrinkToFit="false"/>
      <protection locked="true" hidden="false"/>
    </xf>
    <xf numFmtId="173" fontId="52" fillId="0" borderId="40" xfId="15" applyFont="true" applyBorder="true" applyAlignment="true" applyProtection="false">
      <alignment horizontal="right" vertical="top" textRotation="0" wrapText="false" indent="0" shrinkToFit="true"/>
      <protection locked="true" hidden="false"/>
    </xf>
    <xf numFmtId="172" fontId="53" fillId="0" borderId="0" xfId="0" applyFont="true" applyBorder="false" applyAlignment="true" applyProtection="true">
      <alignment horizontal="center" vertical="center" textRotation="0" wrapText="false" indent="0" shrinkToFit="false"/>
      <protection locked="true" hidden="false"/>
    </xf>
    <xf numFmtId="165" fontId="53" fillId="0" borderId="0" xfId="0" applyFont="true" applyBorder="false" applyAlignment="true" applyProtection="true">
      <alignment horizontal="left" vertical="top" textRotation="0" wrapText="true" indent="0" shrinkToFit="false"/>
      <protection locked="true" hidden="false"/>
    </xf>
    <xf numFmtId="174" fontId="53" fillId="0" borderId="0" xfId="0" applyFont="true" applyBorder="false" applyAlignment="true" applyProtection="true">
      <alignment horizontal="right" vertical="top" textRotation="0" wrapText="false" indent="0" shrinkToFit="false"/>
      <protection locked="true" hidden="false"/>
    </xf>
    <xf numFmtId="165" fontId="7" fillId="0" borderId="0" xfId="0" applyFont="true" applyBorder="false" applyAlignment="false" applyProtection="true">
      <alignment horizontal="general" vertical="top" textRotation="0" wrapText="false" indent="0" shrinkToFit="false"/>
      <protection locked="true" hidden="false"/>
    </xf>
    <xf numFmtId="165" fontId="7" fillId="0" borderId="0" xfId="0" applyFont="true" applyBorder="false" applyAlignment="true" applyProtection="true">
      <alignment horizontal="general" vertical="center" textRotation="0" wrapText="false" indent="0" shrinkToFit="false"/>
      <protection locked="true" hidden="false"/>
    </xf>
    <xf numFmtId="165" fontId="24" fillId="0" borderId="0" xfId="0" applyFont="true" applyBorder="true" applyAlignment="true" applyProtection="true">
      <alignment horizontal="center" vertical="top" textRotation="0" wrapText="true" indent="0" shrinkToFit="false"/>
      <protection locked="true" hidden="true"/>
    </xf>
    <xf numFmtId="165" fontId="6" fillId="0" borderId="0" xfId="0" applyFont="true" applyBorder="true" applyAlignment="true" applyProtection="true">
      <alignment horizontal="center" vertical="top" textRotation="0" wrapText="true" indent="0" shrinkToFit="false"/>
      <protection locked="true" hidden="true"/>
    </xf>
    <xf numFmtId="165" fontId="54" fillId="0" borderId="19" xfId="0" applyFont="true" applyBorder="true" applyAlignment="true" applyProtection="true">
      <alignment horizontal="center" vertical="center" textRotation="0" wrapText="false" indent="0" shrinkToFit="false"/>
      <protection locked="true" hidden="true"/>
    </xf>
    <xf numFmtId="165" fontId="54" fillId="0" borderId="19" xfId="0" applyFont="true" applyBorder="true" applyAlignment="true" applyProtection="true">
      <alignment horizontal="general" vertical="center" textRotation="0" wrapText="false" indent="0" shrinkToFit="false"/>
      <protection locked="true" hidden="true"/>
    </xf>
    <xf numFmtId="165" fontId="55" fillId="0" borderId="19" xfId="0" applyFont="true" applyBorder="true" applyAlignment="true" applyProtection="true">
      <alignment horizontal="center" vertical="center" textRotation="0" wrapText="false" indent="0" shrinkToFit="false"/>
      <protection locked="true" hidden="true"/>
    </xf>
    <xf numFmtId="165" fontId="55" fillId="0" borderId="19" xfId="0" applyFont="true" applyBorder="true" applyAlignment="true" applyProtection="true">
      <alignment horizontal="general" vertical="center" textRotation="0" wrapText="false" indent="0" shrinkToFit="false"/>
      <protection locked="true" hidden="true"/>
    </xf>
    <xf numFmtId="165" fontId="56" fillId="0" borderId="0" xfId="0" applyFont="true" applyBorder="true" applyAlignment="true" applyProtection="true">
      <alignment horizontal="left" vertical="bottom" textRotation="0" wrapText="false" indent="0" shrinkToFit="false"/>
      <protection locked="true" hidden="false"/>
    </xf>
    <xf numFmtId="165" fontId="56" fillId="0" borderId="0" xfId="0" applyFont="true" applyBorder="true" applyAlignment="true" applyProtection="true">
      <alignment horizontal="left" vertical="center" textRotation="0" wrapText="true" indent="0" shrinkToFit="false"/>
      <protection locked="true" hidden="false"/>
    </xf>
    <xf numFmtId="165" fontId="24" fillId="0" borderId="0" xfId="0" applyFont="true" applyBorder="true" applyAlignment="false" applyProtection="true">
      <alignment horizontal="general" vertical="top" textRotation="0" wrapText="false" indent="0" shrinkToFit="false"/>
      <protection locked="true" hidden="false"/>
    </xf>
    <xf numFmtId="165" fontId="56" fillId="0" borderId="0" xfId="0" applyFont="true" applyBorder="true" applyAlignment="false" applyProtection="true">
      <alignment horizontal="general" vertical="top" textRotation="0" wrapText="false" indent="0" shrinkToFit="false"/>
      <protection locked="true" hidden="false"/>
    </xf>
    <xf numFmtId="165" fontId="57" fillId="0" borderId="0" xfId="0" applyFont="true" applyBorder="true" applyAlignment="true" applyProtection="true">
      <alignment horizontal="right" vertical="center" textRotation="0" wrapText="false" indent="0" shrinkToFit="false"/>
      <protection locked="true" hidden="false"/>
    </xf>
    <xf numFmtId="165" fontId="58" fillId="0" borderId="0" xfId="0" applyFont="true" applyBorder="true" applyAlignment="true" applyProtection="false">
      <alignment horizontal="left" vertical="center" textRotation="0" wrapText="true" indent="0" shrinkToFit="false"/>
      <protection locked="false" hidden="false"/>
    </xf>
    <xf numFmtId="165" fontId="58" fillId="0" borderId="0" xfId="0" applyFont="true" applyBorder="true" applyAlignment="true" applyProtection="false">
      <alignment horizontal="left" vertical="center" textRotation="0" wrapText="false" indent="0" shrinkToFit="false"/>
      <protection locked="false" hidden="false"/>
    </xf>
    <xf numFmtId="169" fontId="58" fillId="0" borderId="0" xfId="0" applyFont="true" applyBorder="true" applyAlignment="true" applyProtection="false">
      <alignment horizontal="left" vertical="center" textRotation="0" wrapText="false" indent="0" shrinkToFit="false"/>
      <protection locked="false" hidden="false"/>
    </xf>
    <xf numFmtId="165" fontId="56" fillId="0" borderId="0" xfId="0" applyFont="true" applyBorder="true" applyAlignment="true" applyProtection="true">
      <alignment horizontal="center" vertical="center" textRotation="0" wrapText="false" indent="0" shrinkToFit="false"/>
      <protection locked="true" hidden="false"/>
    </xf>
    <xf numFmtId="165" fontId="57" fillId="0" borderId="41" xfId="0" applyFont="true" applyBorder="true" applyAlignment="true" applyProtection="true">
      <alignment horizontal="center" vertical="center" textRotation="0" wrapText="true" indent="0" shrinkToFit="false"/>
      <protection locked="true" hidden="false"/>
    </xf>
    <xf numFmtId="165" fontId="57" fillId="0" borderId="42" xfId="0" applyFont="true" applyBorder="true" applyAlignment="true" applyProtection="true">
      <alignment horizontal="center" vertical="center" textRotation="0" wrapText="true" indent="0" shrinkToFit="false"/>
      <protection locked="true" hidden="false"/>
    </xf>
    <xf numFmtId="169" fontId="49" fillId="0" borderId="43" xfId="0" applyFont="true" applyBorder="true" applyAlignment="true" applyProtection="true">
      <alignment horizontal="center" vertical="center" textRotation="0" wrapText="true" indent="0" shrinkToFit="false"/>
      <protection locked="true" hidden="false"/>
    </xf>
    <xf numFmtId="165" fontId="57" fillId="0" borderId="32" xfId="0" applyFont="true" applyBorder="true" applyAlignment="true" applyProtection="true">
      <alignment horizontal="center" vertical="center" textRotation="0" wrapText="true" indent="0" shrinkToFit="false"/>
      <protection locked="true" hidden="false"/>
    </xf>
    <xf numFmtId="167" fontId="59" fillId="14" borderId="30" xfId="0" applyFont="true" applyBorder="true" applyAlignment="true" applyProtection="true">
      <alignment horizontal="center" vertical="center" textRotation="0" wrapText="true" indent="0" shrinkToFit="false"/>
      <protection locked="true" hidden="false"/>
    </xf>
    <xf numFmtId="167" fontId="59" fillId="14" borderId="31" xfId="0" applyFont="true" applyBorder="true" applyAlignment="true" applyProtection="true">
      <alignment horizontal="center" vertical="center" textRotation="0" wrapText="true" indent="0" shrinkToFit="false"/>
      <protection locked="true" hidden="false"/>
    </xf>
    <xf numFmtId="169" fontId="60" fillId="14" borderId="44" xfId="0" applyFont="true" applyBorder="true" applyAlignment="true" applyProtection="true">
      <alignment horizontal="center" vertical="center" textRotation="0" wrapText="true" indent="0" shrinkToFit="false"/>
      <protection locked="true" hidden="false"/>
    </xf>
    <xf numFmtId="167" fontId="59" fillId="14" borderId="31" xfId="0" applyFont="true" applyBorder="true" applyAlignment="true" applyProtection="true">
      <alignment horizontal="center" vertical="center" textRotation="0" wrapText="false" indent="0" shrinkToFit="false"/>
      <protection locked="true" hidden="false"/>
    </xf>
    <xf numFmtId="167" fontId="59" fillId="14" borderId="45" xfId="0" applyFont="true" applyBorder="true" applyAlignment="true" applyProtection="true">
      <alignment horizontal="center" vertical="center" textRotation="0" wrapText="false" indent="0" shrinkToFit="false"/>
      <protection locked="true" hidden="false"/>
    </xf>
    <xf numFmtId="165" fontId="56" fillId="0" borderId="0" xfId="0" applyFont="true" applyBorder="false" applyAlignment="true" applyProtection="true">
      <alignment horizontal="center" vertical="center" textRotation="0" wrapText="false" indent="0" shrinkToFit="false"/>
      <protection locked="true" hidden="false"/>
    </xf>
    <xf numFmtId="165" fontId="61" fillId="35" borderId="46" xfId="0" applyFont="true" applyBorder="true" applyAlignment="true" applyProtection="true">
      <alignment horizontal="left" vertical="center" textRotation="0" wrapText="true" indent="0" shrinkToFit="false"/>
      <protection locked="true" hidden="false"/>
    </xf>
    <xf numFmtId="165" fontId="49" fillId="35" borderId="47" xfId="0" applyFont="true" applyBorder="true" applyAlignment="true" applyProtection="true">
      <alignment horizontal="left" vertical="center" textRotation="0" wrapText="true" indent="0" shrinkToFit="false"/>
      <protection locked="true" hidden="false"/>
    </xf>
    <xf numFmtId="165" fontId="32" fillId="35" borderId="48" xfId="0" applyFont="true" applyBorder="true" applyAlignment="true" applyProtection="true">
      <alignment horizontal="left" vertical="center" textRotation="0" wrapText="false" indent="0" shrinkToFit="false"/>
      <protection locked="true" hidden="false"/>
    </xf>
    <xf numFmtId="165" fontId="32" fillId="35" borderId="49" xfId="0" applyFont="true" applyBorder="true" applyAlignment="true" applyProtection="true">
      <alignment horizontal="left" vertical="center" textRotation="0" wrapText="false" indent="0" shrinkToFit="false"/>
      <protection locked="true" hidden="false"/>
    </xf>
    <xf numFmtId="169" fontId="56" fillId="0" borderId="50" xfId="0" applyFont="true" applyBorder="true" applyAlignment="true" applyProtection="true">
      <alignment horizontal="left" vertical="center" textRotation="0" wrapText="true" indent="0" shrinkToFit="false"/>
      <protection locked="true" hidden="false"/>
    </xf>
    <xf numFmtId="169" fontId="56" fillId="0" borderId="34" xfId="0" applyFont="true" applyBorder="true" applyAlignment="true" applyProtection="true">
      <alignment horizontal="left" vertical="center" textRotation="0" wrapText="true" indent="0" shrinkToFit="false"/>
      <protection locked="true" hidden="false"/>
    </xf>
    <xf numFmtId="169" fontId="49" fillId="0" borderId="51" xfId="0" applyFont="true" applyBorder="true" applyAlignment="true" applyProtection="true">
      <alignment horizontal="left" vertical="center" textRotation="0" wrapText="true" indent="0" shrinkToFit="false"/>
      <protection locked="true" hidden="false"/>
    </xf>
    <xf numFmtId="164" fontId="52" fillId="0" borderId="34" xfId="0" applyFont="true" applyBorder="true" applyAlignment="true" applyProtection="true">
      <alignment horizontal="right" vertical="center" textRotation="0" wrapText="false" indent="0" shrinkToFit="true"/>
      <protection locked="true" hidden="false"/>
    </xf>
    <xf numFmtId="175" fontId="24" fillId="0" borderId="52" xfId="0" applyFont="true" applyBorder="true" applyAlignment="true" applyProtection="true">
      <alignment horizontal="right" vertical="center" textRotation="0" wrapText="false" indent="0" shrinkToFit="false"/>
      <protection locked="true" hidden="false"/>
    </xf>
    <xf numFmtId="169" fontId="55" fillId="0" borderId="34" xfId="0" applyFont="true" applyBorder="true" applyAlignment="true" applyProtection="true">
      <alignment horizontal="left" vertical="center" textRotation="0" wrapText="true" indent="0" shrinkToFit="false"/>
      <protection locked="true" hidden="false"/>
    </xf>
    <xf numFmtId="164" fontId="24" fillId="0" borderId="34" xfId="0" applyFont="true" applyBorder="true" applyAlignment="true" applyProtection="false">
      <alignment horizontal="right" vertical="center" textRotation="0" wrapText="false" indent="0" shrinkToFit="true"/>
      <protection locked="false" hidden="false"/>
    </xf>
    <xf numFmtId="169" fontId="56" fillId="0" borderId="34" xfId="0" applyFont="true" applyBorder="true" applyAlignment="true" applyProtection="true">
      <alignment horizontal="left" vertical="center" textRotation="0" wrapText="true" indent="0" shrinkToFit="true"/>
      <protection locked="true" hidden="false"/>
    </xf>
    <xf numFmtId="169" fontId="55" fillId="0" borderId="50" xfId="0" applyFont="true" applyBorder="true" applyAlignment="true" applyProtection="true">
      <alignment horizontal="left" vertical="center" textRotation="0" wrapText="true" indent="0" shrinkToFit="false"/>
      <protection locked="true" hidden="false"/>
    </xf>
    <xf numFmtId="169" fontId="50" fillId="0" borderId="51" xfId="0" applyFont="true" applyBorder="true" applyAlignment="true" applyProtection="true">
      <alignment horizontal="left" vertical="center" textRotation="0" wrapText="true" indent="0" shrinkToFit="false"/>
      <protection locked="true" hidden="false"/>
    </xf>
    <xf numFmtId="164" fontId="6" fillId="0" borderId="34" xfId="0" applyFont="true" applyBorder="true" applyAlignment="true" applyProtection="false">
      <alignment horizontal="right" vertical="center" textRotation="0" wrapText="false" indent="0" shrinkToFit="true"/>
      <protection locked="false" hidden="false"/>
    </xf>
    <xf numFmtId="175" fontId="6" fillId="0" borderId="52" xfId="0" applyFont="true" applyBorder="true" applyAlignment="true" applyProtection="true">
      <alignment horizontal="right" vertical="center" textRotation="0" wrapText="false" indent="0" shrinkToFit="false"/>
      <protection locked="true" hidden="false"/>
    </xf>
    <xf numFmtId="169" fontId="55" fillId="0" borderId="34" xfId="0" applyFont="true" applyBorder="true" applyAlignment="true" applyProtection="true">
      <alignment horizontal="left" vertical="center" textRotation="0" wrapText="true" indent="0" shrinkToFit="true"/>
      <protection locked="true" hidden="false"/>
    </xf>
    <xf numFmtId="164" fontId="23" fillId="0" borderId="34" xfId="0" applyFont="true" applyBorder="true" applyAlignment="true" applyProtection="true">
      <alignment horizontal="right" vertical="center" textRotation="0" wrapText="false" indent="0" shrinkToFit="true"/>
      <protection locked="true" hidden="false"/>
    </xf>
    <xf numFmtId="165" fontId="55" fillId="0" borderId="0" xfId="0" applyFont="true" applyBorder="true" applyAlignment="false" applyProtection="true">
      <alignment horizontal="general" vertical="top" textRotation="0" wrapText="false" indent="0" shrinkToFit="false"/>
      <protection locked="true" hidden="false"/>
    </xf>
    <xf numFmtId="175" fontId="62" fillId="0" borderId="52" xfId="0" applyFont="true" applyBorder="true" applyAlignment="true" applyProtection="true">
      <alignment horizontal="right" vertical="center" textRotation="0" wrapText="false" indent="0" shrinkToFit="false"/>
      <protection locked="true" hidden="false"/>
    </xf>
    <xf numFmtId="169" fontId="56" fillId="0" borderId="53" xfId="0" applyFont="true" applyBorder="true" applyAlignment="true" applyProtection="true">
      <alignment horizontal="left" vertical="center" textRotation="0" wrapText="true" indent="0" shrinkToFit="false"/>
      <protection locked="true" hidden="false"/>
    </xf>
    <xf numFmtId="169" fontId="56" fillId="0" borderId="40" xfId="0" applyFont="true" applyBorder="true" applyAlignment="true" applyProtection="true">
      <alignment horizontal="left" vertical="center" textRotation="0" wrapText="true" indent="0" shrinkToFit="false"/>
      <protection locked="true" hidden="false"/>
    </xf>
    <xf numFmtId="169" fontId="49" fillId="0" borderId="54" xfId="0" applyFont="true" applyBorder="true" applyAlignment="true" applyProtection="true">
      <alignment horizontal="left" vertical="center" textRotation="0" wrapText="true" indent="0" shrinkToFit="false"/>
      <protection locked="true" hidden="false"/>
    </xf>
    <xf numFmtId="164" fontId="24" fillId="0" borderId="40" xfId="0" applyFont="true" applyBorder="true" applyAlignment="true" applyProtection="false">
      <alignment horizontal="right" vertical="center" textRotation="0" wrapText="false" indent="0" shrinkToFit="true"/>
      <protection locked="false" hidden="false"/>
    </xf>
    <xf numFmtId="175" fontId="24" fillId="0" borderId="55" xfId="0" applyFont="true" applyBorder="true" applyAlignment="true" applyProtection="true">
      <alignment horizontal="right" vertical="center" textRotation="0" wrapText="false" indent="0" shrinkToFit="false"/>
      <protection locked="true" hidden="false"/>
    </xf>
    <xf numFmtId="165" fontId="61" fillId="35" borderId="47" xfId="0" applyFont="true" applyBorder="true" applyAlignment="true" applyProtection="true">
      <alignment horizontal="left" vertical="center" textRotation="0" wrapText="true" indent="0" shrinkToFit="false"/>
      <protection locked="true" hidden="false"/>
    </xf>
    <xf numFmtId="164" fontId="32" fillId="35" borderId="48" xfId="0" applyFont="true" applyBorder="true" applyAlignment="true" applyProtection="true">
      <alignment horizontal="left" vertical="center" textRotation="0" wrapText="false" indent="0" shrinkToFit="false"/>
      <protection locked="true" hidden="false"/>
    </xf>
    <xf numFmtId="165" fontId="53" fillId="0" borderId="0" xfId="0" applyFont="true" applyBorder="true" applyAlignment="false" applyProtection="true">
      <alignment horizontal="general" vertical="top" textRotation="0" wrapText="false" indent="0" shrinkToFit="false"/>
      <protection locked="true" hidden="false"/>
    </xf>
    <xf numFmtId="169" fontId="56" fillId="0" borderId="50" xfId="0" applyFont="true" applyBorder="true" applyAlignment="true" applyProtection="true">
      <alignment horizontal="left" vertical="center" textRotation="0" wrapText="false" indent="0" shrinkToFit="true"/>
      <protection locked="true" hidden="false"/>
    </xf>
    <xf numFmtId="169" fontId="49" fillId="0" borderId="51" xfId="0" applyFont="true" applyBorder="true" applyAlignment="true" applyProtection="true">
      <alignment horizontal="left" vertical="center" textRotation="0" wrapText="false" indent="0" shrinkToFit="true"/>
      <protection locked="true" hidden="false"/>
    </xf>
    <xf numFmtId="164" fontId="52" fillId="0" borderId="40" xfId="0" applyFont="true" applyBorder="true" applyAlignment="true" applyProtection="true">
      <alignment horizontal="right" vertical="center" textRotation="0" wrapText="false" indent="0" shrinkToFit="true"/>
      <protection locked="true" hidden="false"/>
    </xf>
    <xf numFmtId="174" fontId="24" fillId="0" borderId="34" xfId="0" applyFont="true" applyBorder="true" applyAlignment="true" applyProtection="false">
      <alignment horizontal="right" vertical="center" textRotation="0" wrapText="false" indent="0" shrinkToFit="true"/>
      <protection locked="false" hidden="false"/>
    </xf>
    <xf numFmtId="169" fontId="55" fillId="0" borderId="53" xfId="0" applyFont="true" applyBorder="true" applyAlignment="true" applyProtection="true">
      <alignment horizontal="left" vertical="center" textRotation="0" wrapText="true" indent="0" shrinkToFit="false"/>
      <protection locked="true" hidden="false"/>
    </xf>
    <xf numFmtId="169" fontId="50" fillId="0" borderId="54" xfId="0" applyFont="true" applyBorder="true" applyAlignment="true" applyProtection="true">
      <alignment horizontal="left" vertical="center" textRotation="0" wrapText="true" indent="0" shrinkToFit="false"/>
      <protection locked="true" hidden="false"/>
    </xf>
    <xf numFmtId="164" fontId="6" fillId="0" borderId="40" xfId="0" applyFont="true" applyBorder="true" applyAlignment="true" applyProtection="false">
      <alignment horizontal="right" vertical="center" textRotation="0" wrapText="false" indent="0" shrinkToFit="true"/>
      <protection locked="false" hidden="false"/>
    </xf>
    <xf numFmtId="175" fontId="6" fillId="0" borderId="55" xfId="0" applyFont="true" applyBorder="true" applyAlignment="true" applyProtection="true">
      <alignment horizontal="right" vertical="center" textRotation="0" wrapText="false" indent="0" shrinkToFit="false"/>
      <protection locked="true" hidden="false"/>
    </xf>
    <xf numFmtId="165" fontId="61" fillId="35" borderId="21" xfId="0" applyFont="true" applyBorder="true" applyAlignment="true" applyProtection="true">
      <alignment horizontal="left" vertical="center" textRotation="0" wrapText="true" indent="0" shrinkToFit="false"/>
      <protection locked="true" hidden="false"/>
    </xf>
    <xf numFmtId="169" fontId="49" fillId="35" borderId="56" xfId="0" applyFont="true" applyBorder="true" applyAlignment="true" applyProtection="true">
      <alignment horizontal="left" vertical="center" textRotation="0" wrapText="false" indent="0" shrinkToFit="false"/>
      <protection locked="true" hidden="false"/>
    </xf>
    <xf numFmtId="169" fontId="32" fillId="35" borderId="56" xfId="0" applyFont="true" applyBorder="true" applyAlignment="true" applyProtection="true">
      <alignment horizontal="left" vertical="center" textRotation="0" wrapText="false" indent="0" shrinkToFit="false"/>
      <protection locked="true" hidden="false"/>
    </xf>
    <xf numFmtId="169" fontId="32" fillId="35" borderId="15" xfId="0" applyFont="true" applyBorder="true" applyAlignment="true" applyProtection="true">
      <alignment horizontal="left" vertical="center" textRotation="0" wrapText="false" indent="0" shrinkToFit="false"/>
      <protection locked="true" hidden="false"/>
    </xf>
    <xf numFmtId="165" fontId="57" fillId="0" borderId="30" xfId="0" applyFont="true" applyBorder="true" applyAlignment="true" applyProtection="true">
      <alignment horizontal="left" vertical="center" textRotation="0" wrapText="true" indent="0" shrinkToFit="false"/>
      <protection locked="true" hidden="false"/>
    </xf>
    <xf numFmtId="165" fontId="57" fillId="0" borderId="31" xfId="0" applyFont="true" applyBorder="true" applyAlignment="true" applyProtection="true">
      <alignment horizontal="left" vertical="center" textRotation="0" wrapText="true" indent="0" shrinkToFit="false"/>
      <protection locked="true" hidden="false"/>
    </xf>
    <xf numFmtId="169" fontId="49" fillId="0" borderId="44" xfId="0" applyFont="true" applyBorder="true" applyAlignment="true" applyProtection="true">
      <alignment horizontal="left" vertical="center" textRotation="0" wrapText="true" indent="0" shrinkToFit="false"/>
      <protection locked="true" hidden="false"/>
    </xf>
    <xf numFmtId="165" fontId="57" fillId="0" borderId="0" xfId="0" applyFont="true" applyBorder="true" applyAlignment="true" applyProtection="true">
      <alignment horizontal="center" vertical="center" textRotation="0" wrapText="true" indent="0" shrinkToFit="false"/>
      <protection locked="true" hidden="false"/>
    </xf>
    <xf numFmtId="169" fontId="55" fillId="0" borderId="46" xfId="0" applyFont="true" applyBorder="true" applyAlignment="true" applyProtection="true">
      <alignment horizontal="left" vertical="center" textRotation="0" wrapText="true" indent="0" shrinkToFit="false"/>
      <protection locked="true" hidden="false"/>
    </xf>
    <xf numFmtId="169" fontId="55" fillId="0" borderId="48" xfId="0" applyFont="true" applyBorder="true" applyAlignment="true" applyProtection="true">
      <alignment horizontal="left" vertical="center" textRotation="0" wrapText="true" indent="0" shrinkToFit="false"/>
      <protection locked="true" hidden="false"/>
    </xf>
    <xf numFmtId="169" fontId="50" fillId="0" borderId="57" xfId="0" applyFont="true" applyBorder="true" applyAlignment="true" applyProtection="true">
      <alignment horizontal="left" vertical="center" textRotation="0" wrapText="true" indent="0" shrinkToFit="false"/>
      <protection locked="true" hidden="false"/>
    </xf>
    <xf numFmtId="164" fontId="6" fillId="0" borderId="49" xfId="0" applyFont="true" applyBorder="true" applyAlignment="true" applyProtection="false">
      <alignment horizontal="right" vertical="center" textRotation="0" wrapText="false" indent="0" shrinkToFit="true"/>
      <protection locked="false" hidden="false"/>
    </xf>
    <xf numFmtId="164" fontId="6" fillId="0" borderId="52" xfId="0" applyFont="true" applyBorder="true" applyAlignment="true" applyProtection="false">
      <alignment horizontal="right" vertical="center" textRotation="0" wrapText="false" indent="0" shrinkToFit="true"/>
      <protection locked="false" hidden="false"/>
    </xf>
    <xf numFmtId="169" fontId="55" fillId="0" borderId="40" xfId="0" applyFont="true" applyBorder="true" applyAlignment="true" applyProtection="true">
      <alignment horizontal="left" vertical="center" textRotation="0" wrapText="true" indent="0" shrinkToFit="false"/>
      <protection locked="true" hidden="false"/>
    </xf>
    <xf numFmtId="164" fontId="6" fillId="0" borderId="55" xfId="0" applyFont="true" applyBorder="true" applyAlignment="true" applyProtection="false">
      <alignment horizontal="right" vertical="center" textRotation="0" wrapText="false" indent="0" shrinkToFit="true"/>
      <protection locked="false" hidden="false"/>
    </xf>
    <xf numFmtId="165" fontId="56" fillId="0" borderId="0" xfId="0" applyFont="true" applyBorder="true" applyAlignment="true" applyProtection="true">
      <alignment horizontal="left" vertical="center" textRotation="0" wrapText="false" indent="0" shrinkToFit="false"/>
      <protection locked="true" hidden="false"/>
    </xf>
    <xf numFmtId="169" fontId="49" fillId="0" borderId="0" xfId="0" applyFont="true" applyBorder="true" applyAlignment="true" applyProtection="true">
      <alignment horizontal="left" vertical="center" textRotation="0" wrapText="false" indent="0" shrinkToFit="false"/>
      <protection locked="true" hidden="false"/>
    </xf>
    <xf numFmtId="165" fontId="24" fillId="0" borderId="0" xfId="0" applyFont="true" applyBorder="true" applyAlignment="true" applyProtection="true">
      <alignment horizontal="general" vertical="center" textRotation="0" wrapText="false" indent="0" shrinkToFit="false"/>
      <protection locked="true" hidden="false"/>
    </xf>
    <xf numFmtId="165" fontId="24" fillId="0" borderId="0" xfId="0" applyFont="true" applyBorder="true" applyAlignment="true" applyProtection="true">
      <alignment horizontal="center" vertical="top" textRotation="0" wrapText="true" indent="0" shrinkToFit="false"/>
      <protection locked="true" hidden="false"/>
    </xf>
    <xf numFmtId="165" fontId="55" fillId="0" borderId="0" xfId="0" applyFont="true" applyBorder="true" applyAlignment="true" applyProtection="true">
      <alignment horizontal="left" vertical="bottom" textRotation="0" wrapText="false" indent="0" shrinkToFit="false"/>
      <protection locked="true" hidden="false"/>
    </xf>
    <xf numFmtId="165" fontId="55" fillId="0" borderId="0" xfId="0" applyFont="true" applyBorder="true" applyAlignment="true" applyProtection="true">
      <alignment horizontal="left" vertical="bottom" textRotation="0" wrapText="true" indent="0" shrinkToFit="false"/>
      <protection locked="true" hidden="false"/>
    </xf>
    <xf numFmtId="165" fontId="6" fillId="0" borderId="0" xfId="0" applyFont="true" applyBorder="true" applyAlignment="false" applyProtection="true">
      <alignment horizontal="general" vertical="top" textRotation="0" wrapText="false" indent="0" shrinkToFit="false"/>
      <protection locked="true" hidden="false"/>
    </xf>
    <xf numFmtId="165" fontId="55" fillId="0" borderId="0" xfId="0" applyFont="true" applyBorder="false" applyAlignment="false" applyProtection="true">
      <alignment horizontal="general" vertical="top" textRotation="0" wrapText="false" indent="0" shrinkToFit="false"/>
      <protection locked="true" hidden="false"/>
    </xf>
    <xf numFmtId="165" fontId="56" fillId="0" borderId="0" xfId="0" applyFont="true" applyBorder="false" applyAlignment="false" applyProtection="true">
      <alignment horizontal="general" vertical="top" textRotation="0" wrapText="false" indent="0" shrinkToFit="false"/>
      <protection locked="true" hidden="false"/>
    </xf>
    <xf numFmtId="165" fontId="65" fillId="0" borderId="0" xfId="0" applyFont="true" applyBorder="true" applyAlignment="true" applyProtection="true">
      <alignment horizontal="center" vertical="center" textRotation="0" wrapText="false" indent="0" shrinkToFit="false"/>
      <protection locked="true" hidden="false"/>
    </xf>
    <xf numFmtId="165" fontId="55" fillId="0" borderId="0" xfId="0" applyFont="true" applyBorder="true" applyAlignment="true" applyProtection="true">
      <alignment horizontal="general" vertical="center" textRotation="0" wrapText="false" indent="0" shrinkToFit="false"/>
      <protection locked="true" hidden="false"/>
    </xf>
    <xf numFmtId="165" fontId="55" fillId="0" borderId="0" xfId="0" applyFont="true" applyBorder="false" applyAlignment="true" applyProtection="true">
      <alignment horizontal="general" vertical="center" textRotation="0" wrapText="false" indent="0" shrinkToFit="false"/>
      <protection locked="true" hidden="false"/>
    </xf>
    <xf numFmtId="165" fontId="50" fillId="0" borderId="30" xfId="0" applyFont="true" applyBorder="true" applyAlignment="true" applyProtection="true">
      <alignment horizontal="center" vertical="center" textRotation="0" wrapText="true" indent="0" shrinkToFit="false"/>
      <protection locked="true" hidden="false"/>
    </xf>
    <xf numFmtId="165" fontId="50" fillId="0" borderId="31" xfId="0" applyFont="true" applyBorder="true" applyAlignment="true" applyProtection="true">
      <alignment horizontal="center" vertical="center" textRotation="0" wrapText="true" indent="0" shrinkToFit="false"/>
      <protection locked="true" hidden="false"/>
    </xf>
    <xf numFmtId="169" fontId="50" fillId="0" borderId="43" xfId="0" applyFont="true" applyBorder="true" applyAlignment="true" applyProtection="true">
      <alignment horizontal="center" vertical="center" textRotation="0" wrapText="true" indent="0" shrinkToFit="false"/>
      <protection locked="true" hidden="false"/>
    </xf>
    <xf numFmtId="165" fontId="50" fillId="0" borderId="31" xfId="0" applyFont="true" applyBorder="true" applyAlignment="true" applyProtection="true">
      <alignment horizontal="center" vertical="center" textRotation="0" wrapText="false" indent="0" shrinkToFit="false"/>
      <protection locked="true" hidden="false"/>
    </xf>
    <xf numFmtId="165" fontId="50" fillId="0" borderId="32" xfId="0" applyFont="true" applyBorder="true" applyAlignment="true" applyProtection="true">
      <alignment horizontal="center" vertical="center" textRotation="0" wrapText="true" indent="0" shrinkToFit="false"/>
      <protection locked="true" hidden="false"/>
    </xf>
    <xf numFmtId="165" fontId="55" fillId="0" borderId="0" xfId="0" applyFont="true" applyBorder="true" applyAlignment="true" applyProtection="true">
      <alignment horizontal="center" vertical="center" textRotation="0" wrapText="false" indent="0" shrinkToFit="false"/>
      <protection locked="true" hidden="false"/>
    </xf>
    <xf numFmtId="165" fontId="55" fillId="0" borderId="0" xfId="0" applyFont="true" applyBorder="false" applyAlignment="true" applyProtection="true">
      <alignment horizontal="center" vertical="center" textRotation="0" wrapText="false" indent="0" shrinkToFit="false"/>
      <protection locked="true" hidden="false"/>
    </xf>
    <xf numFmtId="165" fontId="59" fillId="14" borderId="41" xfId="0" applyFont="true" applyBorder="true" applyAlignment="true" applyProtection="true">
      <alignment horizontal="center" vertical="center" textRotation="0" wrapText="true" indent="0" shrinkToFit="false"/>
      <protection locked="false" hidden="true"/>
    </xf>
    <xf numFmtId="165" fontId="59" fillId="14" borderId="42" xfId="64" applyFont="true" applyBorder="true" applyAlignment="true" applyProtection="true">
      <alignment horizontal="center" vertical="center" textRotation="0" wrapText="true" indent="0" shrinkToFit="false"/>
      <protection locked="false" hidden="true"/>
    </xf>
    <xf numFmtId="165" fontId="59" fillId="14" borderId="42" xfId="64" applyFont="true" applyBorder="true" applyAlignment="true" applyProtection="true">
      <alignment horizontal="center" vertical="center" textRotation="0" wrapText="false" indent="0" shrinkToFit="false"/>
      <protection locked="false" hidden="true"/>
    </xf>
    <xf numFmtId="165" fontId="59" fillId="14" borderId="42" xfId="0" applyFont="true" applyBorder="true" applyAlignment="true" applyProtection="true">
      <alignment horizontal="center" vertical="center" textRotation="0" wrapText="true" indent="0" shrinkToFit="false"/>
      <protection locked="false" hidden="true"/>
    </xf>
    <xf numFmtId="165" fontId="59" fillId="14" borderId="58" xfId="0" applyFont="true" applyBorder="true" applyAlignment="true" applyProtection="true">
      <alignment horizontal="center" vertical="center" textRotation="0" wrapText="true" indent="0" shrinkToFit="false"/>
      <protection locked="false" hidden="true"/>
    </xf>
    <xf numFmtId="165" fontId="61" fillId="35" borderId="46" xfId="0" applyFont="true" applyBorder="true" applyAlignment="true" applyProtection="false">
      <alignment horizontal="left" vertical="center" textRotation="0" wrapText="true" indent="0" shrinkToFit="false"/>
      <protection locked="false" hidden="false"/>
    </xf>
    <xf numFmtId="165" fontId="49" fillId="35" borderId="47" xfId="0" applyFont="true" applyBorder="true" applyAlignment="true" applyProtection="false">
      <alignment horizontal="left" vertical="center" textRotation="0" wrapText="true" indent="0" shrinkToFit="false"/>
      <protection locked="false" hidden="false"/>
    </xf>
    <xf numFmtId="165" fontId="32" fillId="35" borderId="48" xfId="0" applyFont="true" applyBorder="true" applyAlignment="true" applyProtection="false">
      <alignment horizontal="left" vertical="center" textRotation="0" wrapText="false" indent="0" shrinkToFit="false"/>
      <protection locked="false" hidden="false"/>
    </xf>
    <xf numFmtId="165" fontId="32" fillId="35" borderId="49" xfId="0" applyFont="true" applyBorder="true" applyAlignment="true" applyProtection="false">
      <alignment horizontal="left" vertical="center" textRotation="0" wrapText="false" indent="0" shrinkToFit="false"/>
      <protection locked="false" hidden="false"/>
    </xf>
    <xf numFmtId="165" fontId="56" fillId="0" borderId="0" xfId="0" applyFont="true" applyBorder="true" applyAlignment="true" applyProtection="true">
      <alignment horizontal="general" vertical="center" textRotation="0" wrapText="false" indent="0" shrinkToFit="false"/>
      <protection locked="true" hidden="false"/>
    </xf>
    <xf numFmtId="165" fontId="56" fillId="0" borderId="0" xfId="0" applyFont="true" applyBorder="false" applyAlignment="true" applyProtection="true">
      <alignment horizontal="general" vertical="center" textRotation="0" wrapText="false" indent="0" shrinkToFit="false"/>
      <protection locked="true" hidden="false"/>
    </xf>
    <xf numFmtId="169" fontId="55" fillId="0" borderId="59" xfId="0" applyFont="true" applyBorder="true" applyAlignment="true" applyProtection="true">
      <alignment horizontal="left" vertical="center" textRotation="0" wrapText="true" indent="0" shrinkToFit="false"/>
      <protection locked="true" hidden="false"/>
    </xf>
    <xf numFmtId="169" fontId="55" fillId="0" borderId="60" xfId="0" applyFont="true" applyBorder="true" applyAlignment="true" applyProtection="true">
      <alignment horizontal="left" vertical="center" textRotation="0" wrapText="true" indent="0" shrinkToFit="false"/>
      <protection locked="true" hidden="false"/>
    </xf>
    <xf numFmtId="169" fontId="50" fillId="0" borderId="60" xfId="0" applyFont="true" applyBorder="true" applyAlignment="true" applyProtection="true">
      <alignment horizontal="left" vertical="center" textRotation="0" wrapText="true" indent="0" shrinkToFit="false"/>
      <protection locked="true" hidden="false"/>
    </xf>
    <xf numFmtId="164" fontId="66" fillId="0" borderId="60" xfId="0" applyFont="true" applyBorder="true" applyAlignment="true" applyProtection="true">
      <alignment horizontal="right" vertical="center" textRotation="0" wrapText="false" indent="0" shrinkToFit="true"/>
      <protection locked="true" hidden="false"/>
    </xf>
    <xf numFmtId="175" fontId="6" fillId="0" borderId="61" xfId="0" applyFont="true" applyBorder="true" applyAlignment="true" applyProtection="true">
      <alignment horizontal="right" vertical="center" textRotation="0" wrapText="false" indent="0" shrinkToFit="false"/>
      <protection locked="true" hidden="false"/>
    </xf>
    <xf numFmtId="169" fontId="50" fillId="0" borderId="34" xfId="0" applyFont="true" applyBorder="true" applyAlignment="true" applyProtection="true">
      <alignment horizontal="left" vertical="center" textRotation="0" wrapText="true" indent="0" shrinkToFit="false"/>
      <protection locked="true" hidden="false"/>
    </xf>
    <xf numFmtId="164" fontId="66" fillId="0" borderId="34" xfId="0" applyFont="true" applyBorder="true" applyAlignment="true" applyProtection="true">
      <alignment horizontal="right" vertical="center" textRotation="0" wrapText="false" indent="0" shrinkToFit="true"/>
      <protection locked="true" hidden="false"/>
    </xf>
    <xf numFmtId="169" fontId="55" fillId="0" borderId="50" xfId="0" applyFont="true" applyBorder="true" applyAlignment="true" applyProtection="true">
      <alignment horizontal="left" vertical="center" textRotation="0" wrapText="false" indent="0" shrinkToFit="true"/>
      <protection locked="true" hidden="false"/>
    </xf>
    <xf numFmtId="164" fontId="55" fillId="0" borderId="0" xfId="0" applyFont="true" applyBorder="true" applyAlignment="true" applyProtection="true">
      <alignment horizontal="general" vertical="center" textRotation="0" wrapText="false" indent="0" shrinkToFit="false"/>
      <protection locked="true" hidden="false"/>
    </xf>
    <xf numFmtId="165" fontId="69" fillId="35" borderId="46" xfId="0" applyFont="true" applyBorder="true" applyAlignment="true" applyProtection="true">
      <alignment horizontal="left" vertical="center" textRotation="0" wrapText="false" indent="0" shrinkToFit="false"/>
      <protection locked="true" hidden="false"/>
    </xf>
    <xf numFmtId="169" fontId="55" fillId="35" borderId="48" xfId="0" applyFont="true" applyBorder="true" applyAlignment="true" applyProtection="true">
      <alignment horizontal="left" vertical="center" textRotation="0" wrapText="false" indent="0" shrinkToFit="false"/>
      <protection locked="true" hidden="false"/>
    </xf>
    <xf numFmtId="164" fontId="6" fillId="35" borderId="48" xfId="0" applyFont="true" applyBorder="true" applyAlignment="true" applyProtection="true">
      <alignment horizontal="left" vertical="center" textRotation="0" wrapText="false" indent="0" shrinkToFit="false"/>
      <protection locked="true" hidden="false"/>
    </xf>
    <xf numFmtId="164" fontId="6" fillId="35" borderId="48" xfId="0" applyFont="true" applyBorder="true" applyAlignment="true" applyProtection="true">
      <alignment horizontal="general" vertical="center" textRotation="0" wrapText="false" indent="0" shrinkToFit="false"/>
      <protection locked="true" hidden="false"/>
    </xf>
    <xf numFmtId="165" fontId="6" fillId="35" borderId="49" xfId="0" applyFont="true" applyBorder="true" applyAlignment="true" applyProtection="true">
      <alignment horizontal="general" vertical="center" textRotation="0" wrapText="false" indent="0" shrinkToFit="false"/>
      <protection locked="true" hidden="false"/>
    </xf>
    <xf numFmtId="169" fontId="55" fillId="0" borderId="62" xfId="0" applyFont="true" applyBorder="true" applyAlignment="true" applyProtection="true">
      <alignment horizontal="left" vertical="center" textRotation="0" wrapText="true" indent="0" shrinkToFit="false"/>
      <protection locked="true" hidden="false"/>
    </xf>
    <xf numFmtId="169" fontId="55" fillId="0" borderId="63" xfId="0" applyFont="true" applyBorder="true" applyAlignment="true" applyProtection="true">
      <alignment horizontal="left" vertical="center" textRotation="0" wrapText="true" indent="0" shrinkToFit="true"/>
      <protection locked="true" hidden="false"/>
    </xf>
    <xf numFmtId="169" fontId="50" fillId="0" borderId="63" xfId="0" applyFont="true" applyBorder="true" applyAlignment="true" applyProtection="true">
      <alignment horizontal="left" vertical="center" textRotation="0" wrapText="true" indent="0" shrinkToFit="false"/>
      <protection locked="true" hidden="false"/>
    </xf>
    <xf numFmtId="164" fontId="6" fillId="0" borderId="63" xfId="0" applyFont="true" applyBorder="true" applyAlignment="true" applyProtection="false">
      <alignment horizontal="right" vertical="center" textRotation="0" wrapText="false" indent="0" shrinkToFit="true"/>
      <protection locked="false" hidden="false"/>
    </xf>
    <xf numFmtId="175" fontId="6" fillId="0" borderId="64" xfId="0" applyFont="true" applyBorder="true" applyAlignment="true" applyProtection="true">
      <alignment horizontal="right" vertical="center" textRotation="0" wrapText="false" indent="0" shrinkToFit="false"/>
      <protection locked="true" hidden="false"/>
    </xf>
    <xf numFmtId="165" fontId="55" fillId="0" borderId="53" xfId="0" applyFont="true" applyBorder="true" applyAlignment="true" applyProtection="true">
      <alignment horizontal="left" vertical="center" textRotation="0" wrapText="true" indent="0" shrinkToFit="false"/>
      <protection locked="true" hidden="false"/>
    </xf>
    <xf numFmtId="165" fontId="55" fillId="0" borderId="40" xfId="0" applyFont="true" applyBorder="true" applyAlignment="true" applyProtection="true">
      <alignment horizontal="left" vertical="center" textRotation="0" wrapText="true" indent="0" shrinkToFit="false"/>
      <protection locked="true" hidden="false"/>
    </xf>
    <xf numFmtId="169" fontId="50" fillId="0" borderId="40" xfId="0" applyFont="true" applyBorder="true" applyAlignment="true" applyProtection="true">
      <alignment horizontal="left" vertical="center" textRotation="0" wrapText="true" indent="0" shrinkToFit="false"/>
      <protection locked="true" hidden="false"/>
    </xf>
    <xf numFmtId="171" fontId="55" fillId="0" borderId="53" xfId="0" applyFont="true" applyBorder="true" applyAlignment="true" applyProtection="true">
      <alignment horizontal="right" vertical="center" textRotation="0" wrapText="true" indent="0" shrinkToFit="false"/>
      <protection locked="true" hidden="false"/>
    </xf>
    <xf numFmtId="165" fontId="55" fillId="0" borderId="0" xfId="0" applyFont="true" applyBorder="true" applyAlignment="true" applyProtection="true">
      <alignment horizontal="left" vertical="center" textRotation="0" wrapText="false" indent="0" shrinkToFit="false"/>
      <protection locked="true" hidden="false"/>
    </xf>
    <xf numFmtId="165" fontId="55" fillId="0" borderId="0" xfId="0" applyFont="true" applyBorder="true" applyAlignment="true" applyProtection="true">
      <alignment horizontal="left" vertical="center" textRotation="0" wrapText="true" indent="0" shrinkToFit="false"/>
      <protection locked="true" hidden="false"/>
    </xf>
    <xf numFmtId="169" fontId="55" fillId="0" borderId="0" xfId="0" applyFont="true" applyBorder="true" applyAlignment="true" applyProtection="true">
      <alignment horizontal="left" vertical="center" textRotation="0" wrapText="false" indent="0" shrinkToFit="false"/>
      <protection locked="true" hidden="false"/>
    </xf>
    <xf numFmtId="165" fontId="6" fillId="0" borderId="0" xfId="0" applyFont="true" applyBorder="true" applyAlignment="true" applyProtection="true">
      <alignment horizontal="general" vertical="center" textRotation="0" wrapText="false" indent="0" shrinkToFit="false"/>
      <protection locked="true" hidden="false"/>
    </xf>
    <xf numFmtId="169" fontId="55" fillId="0" borderId="0" xfId="0" applyFont="true" applyBorder="true" applyAlignment="true" applyProtection="true">
      <alignment horizontal="left" vertical="bottom" textRotation="0" wrapText="false" indent="0" shrinkToFit="false"/>
      <protection locked="true" hidden="false"/>
    </xf>
    <xf numFmtId="165" fontId="56" fillId="0" borderId="0" xfId="0" applyFont="true" applyBorder="true" applyAlignment="true" applyProtection="true">
      <alignment horizontal="left" vertical="bottom" textRotation="0" wrapText="true" indent="0" shrinkToFit="false"/>
      <protection locked="true" hidden="false"/>
    </xf>
    <xf numFmtId="165" fontId="37" fillId="0" borderId="0" xfId="0" applyFont="true" applyBorder="true" applyAlignment="true" applyProtection="true">
      <alignment horizontal="center" vertical="center" textRotation="0" wrapText="false" indent="0" shrinkToFit="false"/>
      <protection locked="true" hidden="false"/>
    </xf>
    <xf numFmtId="165" fontId="57" fillId="0" borderId="30" xfId="0" applyFont="true" applyBorder="true" applyAlignment="true" applyProtection="true">
      <alignment horizontal="center" vertical="center" textRotation="0" wrapText="true" indent="0" shrinkToFit="false"/>
      <protection locked="true" hidden="false"/>
    </xf>
    <xf numFmtId="165" fontId="57" fillId="0" borderId="31" xfId="0" applyFont="true" applyBorder="true" applyAlignment="true" applyProtection="true">
      <alignment horizontal="center" vertical="center" textRotation="0" wrapText="true" indent="0" shrinkToFit="false"/>
      <protection locked="true" hidden="false"/>
    </xf>
    <xf numFmtId="169" fontId="56" fillId="0" borderId="46" xfId="0" applyFont="true" applyBorder="true" applyAlignment="true" applyProtection="true">
      <alignment horizontal="left" vertical="center" textRotation="0" wrapText="true" indent="0" shrinkToFit="false"/>
      <protection locked="true" hidden="false"/>
    </xf>
    <xf numFmtId="169" fontId="56" fillId="0" borderId="48" xfId="0" applyFont="true" applyBorder="true" applyAlignment="true" applyProtection="true">
      <alignment horizontal="left" vertical="center" textRotation="0" wrapText="true" indent="0" shrinkToFit="false"/>
      <protection locked="true" hidden="false"/>
    </xf>
    <xf numFmtId="169" fontId="49" fillId="0" borderId="48" xfId="0" applyFont="true" applyBorder="true" applyAlignment="true" applyProtection="true">
      <alignment horizontal="left" vertical="center" textRotation="0" wrapText="true" indent="0" shrinkToFit="false"/>
      <protection locked="true" hidden="false"/>
    </xf>
    <xf numFmtId="164" fontId="52" fillId="0" borderId="48" xfId="0" applyFont="true" applyBorder="true" applyAlignment="true" applyProtection="true">
      <alignment horizontal="right" vertical="center" textRotation="0" wrapText="false" indent="0" shrinkToFit="true"/>
      <protection locked="true" hidden="false"/>
    </xf>
    <xf numFmtId="175" fontId="24" fillId="0" borderId="49" xfId="0" applyFont="true" applyBorder="true" applyAlignment="true" applyProtection="true">
      <alignment horizontal="right" vertical="center" textRotation="0" wrapText="false" indent="0" shrinkToFit="false"/>
      <protection locked="true" hidden="false"/>
    </xf>
    <xf numFmtId="169" fontId="49" fillId="0" borderId="34" xfId="0" applyFont="true" applyBorder="true" applyAlignment="true" applyProtection="true">
      <alignment horizontal="left" vertical="center" textRotation="0" wrapText="true" indent="0" shrinkToFit="false"/>
      <protection locked="true" hidden="false"/>
    </xf>
    <xf numFmtId="165" fontId="56" fillId="0" borderId="53" xfId="0" applyFont="true" applyBorder="true" applyAlignment="true" applyProtection="true">
      <alignment horizontal="left" vertical="center" textRotation="0" wrapText="true" indent="0" shrinkToFit="false"/>
      <protection locked="true" hidden="false"/>
    </xf>
    <xf numFmtId="169" fontId="57" fillId="0" borderId="40" xfId="0" applyFont="true" applyBorder="true" applyAlignment="true" applyProtection="true">
      <alignment horizontal="left" vertical="center" textRotation="0" wrapText="true" indent="0" shrinkToFit="false"/>
      <protection locked="true" hidden="false"/>
    </xf>
    <xf numFmtId="169" fontId="49" fillId="0" borderId="40" xfId="0" applyFont="true" applyBorder="true" applyAlignment="true" applyProtection="true">
      <alignment horizontal="left" vertical="center" textRotation="0" wrapText="true" indent="0" shrinkToFit="false"/>
      <protection locked="true" hidden="false"/>
    </xf>
    <xf numFmtId="169" fontId="70" fillId="0" borderId="0" xfId="0" applyFont="true" applyBorder="true" applyAlignment="true" applyProtection="true">
      <alignment horizontal="left" vertical="bottom" textRotation="0" wrapText="false" indent="0" shrinkToFit="false"/>
      <protection locked="true" hidden="false"/>
    </xf>
    <xf numFmtId="165" fontId="56" fillId="0" borderId="0" xfId="0" applyFont="true" applyBorder="true" applyAlignment="true" applyProtection="true">
      <alignment horizontal="center" vertical="top" textRotation="0" wrapText="true" indent="0" shrinkToFit="false"/>
      <protection locked="true" hidden="false"/>
    </xf>
    <xf numFmtId="165" fontId="0" fillId="0" borderId="0" xfId="0" applyFont="false" applyBorder="true" applyAlignment="true" applyProtection="true">
      <alignment horizontal="left" vertical="bottom" textRotation="0" wrapText="false" indent="0" shrinkToFit="false"/>
      <protection locked="true" hidden="false"/>
    </xf>
    <xf numFmtId="165" fontId="0" fillId="0" borderId="0" xfId="0" applyFont="false" applyBorder="true" applyAlignment="true" applyProtection="true">
      <alignment horizontal="left" vertical="bottom" textRotation="0" wrapText="true" indent="0" shrinkToFit="false"/>
      <protection locked="true" hidden="false"/>
    </xf>
    <xf numFmtId="165" fontId="44" fillId="0" borderId="0" xfId="0" applyFont="true" applyBorder="true" applyAlignment="true" applyProtection="true">
      <alignment horizontal="general" vertical="center" textRotation="0" wrapText="false" indent="0" shrinkToFit="false"/>
      <protection locked="true" hidden="false"/>
    </xf>
    <xf numFmtId="165" fontId="7" fillId="0" borderId="0" xfId="0" applyFont="true" applyBorder="true" applyAlignment="true" applyProtection="true">
      <alignment horizontal="center" vertical="center" textRotation="0" wrapText="false" indent="0" shrinkToFit="false"/>
      <protection locked="true" hidden="false"/>
    </xf>
    <xf numFmtId="165" fontId="55" fillId="0" borderId="46" xfId="0" applyFont="true" applyBorder="true" applyAlignment="true" applyProtection="true">
      <alignment horizontal="left" vertical="center" textRotation="0" wrapText="true" indent="0" shrinkToFit="false"/>
      <protection locked="true" hidden="false"/>
    </xf>
    <xf numFmtId="165" fontId="55" fillId="0" borderId="48" xfId="0" applyFont="true" applyBorder="true" applyAlignment="true" applyProtection="true">
      <alignment horizontal="left" vertical="center" textRotation="0" wrapText="true" indent="0" shrinkToFit="false"/>
      <protection locked="true" hidden="false"/>
    </xf>
    <xf numFmtId="169" fontId="50" fillId="0" borderId="48" xfId="0" applyFont="true" applyBorder="true" applyAlignment="true" applyProtection="true">
      <alignment horizontal="left" vertical="center" textRotation="0" wrapText="true" indent="0" shrinkToFit="false"/>
      <protection locked="true" hidden="false"/>
    </xf>
    <xf numFmtId="164" fontId="52" fillId="0" borderId="49" xfId="0" applyFont="true" applyBorder="true" applyAlignment="true" applyProtection="true">
      <alignment horizontal="right" vertical="center" textRotation="0" wrapText="false" indent="0" shrinkToFit="true"/>
      <protection locked="true" hidden="false"/>
    </xf>
    <xf numFmtId="165" fontId="7" fillId="0" borderId="0" xfId="0" applyFont="true" applyBorder="true" applyAlignment="true" applyProtection="true">
      <alignment horizontal="general" vertical="center" textRotation="0" wrapText="false" indent="0" shrinkToFit="false"/>
      <protection locked="true" hidden="false"/>
    </xf>
    <xf numFmtId="165" fontId="55" fillId="0" borderId="50" xfId="0" applyFont="true" applyBorder="true" applyAlignment="true" applyProtection="true">
      <alignment horizontal="left" vertical="center" textRotation="0" wrapText="true" indent="0" shrinkToFit="false"/>
      <protection locked="true" hidden="false"/>
    </xf>
    <xf numFmtId="165" fontId="55" fillId="0" borderId="34" xfId="0" applyFont="true" applyBorder="true" applyAlignment="true" applyProtection="true">
      <alignment horizontal="left" vertical="center" textRotation="0" wrapText="true" indent="0" shrinkToFit="false"/>
      <protection locked="true" hidden="false"/>
    </xf>
    <xf numFmtId="164" fontId="52" fillId="0" borderId="52" xfId="0" applyFont="true" applyBorder="true" applyAlignment="true" applyProtection="true">
      <alignment horizontal="right" vertical="center" textRotation="0" wrapText="false" indent="0" shrinkToFit="true"/>
      <protection locked="true" hidden="false"/>
    </xf>
    <xf numFmtId="164" fontId="24" fillId="0" borderId="52" xfId="0" applyFont="true" applyBorder="true" applyAlignment="true" applyProtection="false">
      <alignment horizontal="right" vertical="center" textRotation="0" wrapText="false" indent="0" shrinkToFit="true"/>
      <protection locked="false" hidden="false"/>
    </xf>
    <xf numFmtId="164" fontId="24" fillId="0" borderId="55" xfId="0" applyFont="true" applyBorder="true" applyAlignment="true" applyProtection="false">
      <alignment horizontal="right" vertical="center" textRotation="0" wrapText="false" indent="0" shrinkToFit="true"/>
      <protection locked="false" hidden="false"/>
    </xf>
    <xf numFmtId="165" fontId="7" fillId="0" borderId="0" xfId="0" applyFont="true" applyBorder="true" applyAlignment="true" applyProtection="true">
      <alignment horizontal="left" vertical="center" textRotation="0" wrapText="false" indent="0" shrinkToFit="false"/>
      <protection locked="true" hidden="false"/>
    </xf>
    <xf numFmtId="165" fontId="7" fillId="0" borderId="0" xfId="0" applyFont="true" applyBorder="true" applyAlignment="true" applyProtection="true">
      <alignment horizontal="left" vertical="center" textRotation="0" wrapText="true" indent="0" shrinkToFit="false"/>
      <protection locked="true" hidden="false"/>
    </xf>
    <xf numFmtId="169" fontId="46" fillId="0" borderId="0" xfId="0" applyFont="true" applyBorder="true" applyAlignment="true" applyProtection="true">
      <alignment horizontal="left" vertical="center" textRotation="0" wrapText="false" indent="0" shrinkToFit="false"/>
      <protection locked="true" hidden="false"/>
    </xf>
    <xf numFmtId="169" fontId="70" fillId="0" borderId="0" xfId="0" applyFont="true" applyBorder="true" applyAlignment="true" applyProtection="true">
      <alignment horizontal="left" vertical="center" textRotation="0" wrapText="false" indent="0" shrinkToFit="false"/>
      <protection locked="true" hidden="false"/>
    </xf>
    <xf numFmtId="169" fontId="46" fillId="0" borderId="0" xfId="0" applyFont="true" applyBorder="true" applyAlignment="true" applyProtection="true">
      <alignment horizontal="left" vertical="bottom" textRotation="0" wrapText="false" indent="0" shrinkToFit="false"/>
      <protection locked="true" hidden="false"/>
    </xf>
    <xf numFmtId="165" fontId="0" fillId="0" borderId="0" xfId="0" applyFont="false" applyBorder="true" applyAlignment="true" applyProtection="true">
      <alignment horizontal="left" vertical="center" textRotation="0" wrapText="true" indent="0" shrinkToFit="false"/>
      <protection locked="true" hidden="false"/>
    </xf>
    <xf numFmtId="165" fontId="59" fillId="14" borderId="58" xfId="64" applyFont="true" applyBorder="true" applyAlignment="true" applyProtection="true">
      <alignment horizontal="center" vertical="center" textRotation="0" wrapText="false" indent="0" shrinkToFit="false"/>
      <protection locked="false" hidden="false"/>
    </xf>
    <xf numFmtId="165" fontId="56" fillId="33" borderId="0" xfId="0" applyFont="true" applyBorder="false" applyAlignment="true" applyProtection="true">
      <alignment horizontal="center" vertical="center" textRotation="0" wrapText="false" indent="0" shrinkToFit="false"/>
      <protection locked="true" hidden="false"/>
    </xf>
    <xf numFmtId="169" fontId="57" fillId="0" borderId="46" xfId="0" applyFont="true" applyBorder="true" applyAlignment="true" applyProtection="true">
      <alignment horizontal="left" vertical="center" textRotation="0" wrapText="true" indent="0" shrinkToFit="false"/>
      <protection locked="true" hidden="false"/>
    </xf>
    <xf numFmtId="169" fontId="57" fillId="0" borderId="48" xfId="0" applyFont="true" applyBorder="true" applyAlignment="true" applyProtection="true">
      <alignment horizontal="left" vertical="center" textRotation="0" wrapText="true" indent="0" shrinkToFit="false"/>
      <protection locked="true" hidden="false"/>
    </xf>
    <xf numFmtId="164" fontId="24" fillId="0" borderId="49" xfId="0" applyFont="true" applyBorder="true" applyAlignment="true" applyProtection="false">
      <alignment horizontal="right" vertical="center" textRotation="0" wrapText="false" indent="0" shrinkToFit="true"/>
      <protection locked="false" hidden="false"/>
    </xf>
    <xf numFmtId="169" fontId="57" fillId="0" borderId="50" xfId="0" applyFont="true" applyBorder="true" applyAlignment="true" applyProtection="true">
      <alignment horizontal="left" vertical="center" textRotation="0" wrapText="true" indent="0" shrinkToFit="false"/>
      <protection locked="true" hidden="false"/>
    </xf>
    <xf numFmtId="164" fontId="52" fillId="0" borderId="52" xfId="0" applyFont="true" applyBorder="true" applyAlignment="true" applyProtection="true">
      <alignment horizontal="general" vertical="center" textRotation="0" wrapText="true" indent="0" shrinkToFit="false"/>
      <protection locked="true" hidden="false"/>
    </xf>
    <xf numFmtId="165" fontId="47" fillId="0" borderId="0" xfId="0" applyFont="true" applyBorder="true" applyAlignment="true" applyProtection="true">
      <alignment horizontal="general" vertical="center" textRotation="0" wrapText="false" indent="0" shrinkToFit="false"/>
      <protection locked="true" hidden="false"/>
    </xf>
    <xf numFmtId="169" fontId="57" fillId="0" borderId="34" xfId="0" applyFont="true" applyBorder="true" applyAlignment="true" applyProtection="true">
      <alignment horizontal="left" vertical="center" textRotation="0" wrapText="true" indent="0" shrinkToFit="false"/>
      <protection locked="true" hidden="false"/>
    </xf>
    <xf numFmtId="169" fontId="50" fillId="0" borderId="50" xfId="0" applyFont="true" applyBorder="true" applyAlignment="true" applyProtection="true">
      <alignment horizontal="left" vertical="center" textRotation="0" wrapText="true" indent="0" shrinkToFit="false"/>
      <protection locked="true" hidden="false"/>
    </xf>
    <xf numFmtId="169" fontId="50" fillId="0" borderId="34" xfId="0" applyFont="true" applyBorder="true" applyAlignment="true" applyProtection="true">
      <alignment horizontal="left" vertical="center" textRotation="0" wrapText="true" indent="0" shrinkToFit="true"/>
      <protection locked="true" hidden="false"/>
    </xf>
    <xf numFmtId="169" fontId="57" fillId="0" borderId="34" xfId="0" applyFont="true" applyBorder="true" applyAlignment="true" applyProtection="true">
      <alignment horizontal="left" vertical="center" textRotation="0" wrapText="true" indent="0" shrinkToFit="true"/>
      <protection locked="true" hidden="false"/>
    </xf>
    <xf numFmtId="165" fontId="46" fillId="0" borderId="0" xfId="0" applyFont="true" applyBorder="true" applyAlignment="true" applyProtection="true">
      <alignment horizontal="left" vertical="center" textRotation="0" wrapText="true" indent="0" shrinkToFit="false"/>
      <protection locked="true" hidden="false"/>
    </xf>
    <xf numFmtId="169" fontId="70" fillId="0" borderId="0" xfId="0" applyFont="true" applyBorder="true" applyAlignment="true" applyProtection="true">
      <alignment horizontal="left" vertical="center" textRotation="0" wrapText="true" indent="0" shrinkToFit="false"/>
      <protection locked="true" hidden="false"/>
    </xf>
    <xf numFmtId="169" fontId="46" fillId="0" borderId="0" xfId="0" applyFont="true" applyBorder="true" applyAlignment="true" applyProtection="true">
      <alignment horizontal="left" vertical="center" textRotation="0" wrapText="true" indent="0" shrinkToFit="false"/>
      <protection locked="true" hidden="false"/>
    </xf>
    <xf numFmtId="165" fontId="71" fillId="33" borderId="0" xfId="0" applyFont="true" applyBorder="true" applyAlignment="true" applyProtection="true">
      <alignment horizontal="general" vertical="center" textRotation="0" wrapText="true" indent="0" shrinkToFit="false"/>
      <protection locked="true" hidden="false"/>
    </xf>
    <xf numFmtId="167" fontId="32" fillId="0" borderId="9" xfId="0" applyFont="true" applyBorder="true" applyAlignment="true" applyProtection="true">
      <alignment horizontal="center" vertical="center" textRotation="0" wrapText="true" indent="0" shrinkToFit="false"/>
      <protection locked="true" hidden="false"/>
    </xf>
    <xf numFmtId="165" fontId="32" fillId="33" borderId="9" xfId="0" applyFont="true" applyBorder="true" applyAlignment="true" applyProtection="true">
      <alignment horizontal="center" vertical="center" textRotation="0" wrapText="true" indent="0" shrinkToFit="false"/>
      <protection locked="true" hidden="false"/>
    </xf>
    <xf numFmtId="169" fontId="32" fillId="33" borderId="9" xfId="0" applyFont="true" applyBorder="true" applyAlignment="true" applyProtection="true">
      <alignment horizontal="center" vertical="center" textRotation="0" wrapText="true" indent="0" shrinkToFit="false"/>
      <protection locked="true" hidden="false"/>
    </xf>
    <xf numFmtId="165" fontId="72" fillId="0" borderId="0" xfId="0" applyFont="true" applyBorder="true" applyAlignment="true" applyProtection="true">
      <alignment horizontal="center" vertical="center" textRotation="0" wrapText="false" indent="0" shrinkToFit="false"/>
      <protection locked="true" hidden="false"/>
    </xf>
    <xf numFmtId="171" fontId="24" fillId="0" borderId="9" xfId="0" applyFont="true" applyBorder="true" applyAlignment="true" applyProtection="true">
      <alignment horizontal="general" vertical="center" textRotation="0" wrapText="false" indent="0" shrinkToFit="false"/>
      <protection locked="true" hidden="false"/>
    </xf>
    <xf numFmtId="171" fontId="24" fillId="33" borderId="9" xfId="0" applyFont="true" applyBorder="true" applyAlignment="true" applyProtection="true">
      <alignment horizontal="general" vertical="center" textRotation="0" wrapText="false" indent="0" shrinkToFit="false"/>
      <protection locked="true" hidden="false"/>
    </xf>
    <xf numFmtId="167" fontId="24" fillId="33" borderId="9" xfId="0" applyFont="true" applyBorder="true" applyAlignment="true" applyProtection="true">
      <alignment horizontal="general" vertical="center" textRotation="0" wrapText="false" indent="0" shrinkToFit="false"/>
      <protection locked="true" hidden="false"/>
    </xf>
    <xf numFmtId="169" fontId="24" fillId="33" borderId="9" xfId="0" applyFont="true" applyBorder="true" applyAlignment="true" applyProtection="true">
      <alignment horizontal="general" vertical="center" textRotation="0" wrapText="false" indent="0" shrinkToFit="false"/>
      <protection locked="true" hidden="false"/>
    </xf>
    <xf numFmtId="170" fontId="24" fillId="33" borderId="9" xfId="0" applyFont="true" applyBorder="true" applyAlignment="true" applyProtection="true">
      <alignment horizontal="general" vertical="center" textRotation="0" wrapText="false" indent="0" shrinkToFit="false"/>
      <protection locked="true" hidden="false"/>
    </xf>
    <xf numFmtId="169" fontId="32" fillId="35" borderId="65" xfId="0" applyFont="true" applyBorder="true" applyAlignment="true" applyProtection="true">
      <alignment horizontal="left" vertical="center" textRotation="0" wrapText="true" indent="0" shrinkToFit="false"/>
      <protection locked="true" hidden="false"/>
    </xf>
    <xf numFmtId="165" fontId="24" fillId="0" borderId="9" xfId="0" applyFont="true" applyBorder="true" applyAlignment="true" applyProtection="true">
      <alignment horizontal="general" vertical="center" textRotation="0" wrapText="true" indent="0" shrinkToFit="false"/>
      <protection locked="true" hidden="false"/>
    </xf>
    <xf numFmtId="167" fontId="73" fillId="0" borderId="66" xfId="0" applyFont="true" applyBorder="true" applyAlignment="true" applyProtection="true">
      <alignment horizontal="center" vertical="center" textRotation="0" wrapText="false" indent="0" shrinkToFit="false"/>
      <protection locked="true" hidden="false"/>
    </xf>
    <xf numFmtId="171" fontId="74" fillId="0" borderId="67" xfId="0" applyFont="true" applyBorder="true" applyAlignment="true" applyProtection="true">
      <alignment horizontal="center" vertical="center" textRotation="0" wrapText="true" indent="0" shrinkToFit="false"/>
      <protection locked="true" hidden="false"/>
    </xf>
    <xf numFmtId="165" fontId="22" fillId="0" borderId="68" xfId="0" applyFont="true" applyBorder="true" applyAlignment="true" applyProtection="true">
      <alignment horizontal="general" vertical="center" textRotation="0" wrapText="true" indent="0" shrinkToFit="false"/>
      <protection locked="true" hidden="false"/>
    </xf>
    <xf numFmtId="171" fontId="24" fillId="0" borderId="69" xfId="0" applyFont="true" applyBorder="true" applyAlignment="true" applyProtection="true">
      <alignment horizontal="general" vertical="center" textRotation="0" wrapText="false" indent="0" shrinkToFit="false"/>
      <protection locked="true" hidden="false"/>
    </xf>
    <xf numFmtId="165" fontId="24" fillId="0" borderId="0" xfId="0" applyFont="true" applyBorder="true" applyAlignment="true" applyProtection="true">
      <alignment horizontal="general" vertical="center" textRotation="0" wrapText="true" indent="0" shrinkToFit="false"/>
      <protection locked="true" hidden="false"/>
    </xf>
    <xf numFmtId="169" fontId="32" fillId="35" borderId="70" xfId="0" applyFont="true" applyBorder="true" applyAlignment="true" applyProtection="true">
      <alignment horizontal="left" vertical="center" textRotation="0" wrapText="false" indent="0" shrinkToFit="false"/>
      <protection locked="true" hidden="false"/>
    </xf>
    <xf numFmtId="165" fontId="6" fillId="0" borderId="68" xfId="0" applyFont="true" applyBorder="true" applyAlignment="true" applyProtection="true">
      <alignment horizontal="general" vertical="center" textRotation="0" wrapText="true" indent="0" shrinkToFit="false"/>
      <protection locked="true" hidden="false"/>
    </xf>
    <xf numFmtId="165" fontId="24" fillId="0" borderId="18" xfId="0" applyFont="true" applyBorder="true" applyAlignment="true" applyProtection="true">
      <alignment horizontal="general" vertical="center" textRotation="0" wrapText="false" indent="0" shrinkToFit="false"/>
      <protection locked="true" hidden="false"/>
    </xf>
    <xf numFmtId="171" fontId="24" fillId="0" borderId="21" xfId="0" applyFont="true" applyBorder="true" applyAlignment="true" applyProtection="true">
      <alignment horizontal="general" vertical="center" textRotation="0" wrapText="false" indent="0" shrinkToFit="false"/>
      <protection locked="true" hidden="false"/>
    </xf>
    <xf numFmtId="171" fontId="24" fillId="0" borderId="71" xfId="0" applyFont="true" applyBorder="true" applyAlignment="true" applyProtection="true">
      <alignment horizontal="general" vertical="center" textRotation="0" wrapText="false" indent="0" shrinkToFit="false"/>
      <protection locked="true" hidden="false"/>
    </xf>
    <xf numFmtId="171" fontId="24" fillId="0" borderId="22" xfId="0" applyFont="true" applyBorder="true" applyAlignment="true" applyProtection="true">
      <alignment horizontal="general" vertical="center" textRotation="0" wrapText="false" indent="0" shrinkToFit="false"/>
      <protection locked="true" hidden="false"/>
    </xf>
    <xf numFmtId="171" fontId="24" fillId="0" borderId="0" xfId="0" applyFont="true" applyBorder="false" applyAlignment="true" applyProtection="true">
      <alignment horizontal="general" vertical="center" textRotation="0" wrapText="false" indent="0" shrinkToFit="false"/>
      <protection locked="true" hidden="false"/>
    </xf>
    <xf numFmtId="169" fontId="6" fillId="0" borderId="68" xfId="0" applyFont="true" applyBorder="true" applyAlignment="true" applyProtection="true">
      <alignment horizontal="left" vertical="center" textRotation="0" wrapText="true" indent="0" shrinkToFit="false"/>
      <protection locked="true" hidden="false"/>
    </xf>
    <xf numFmtId="165" fontId="62" fillId="0" borderId="0" xfId="0" applyFont="true" applyBorder="true" applyAlignment="true" applyProtection="true">
      <alignment horizontal="center" vertical="center" textRotation="0" wrapText="false" indent="0" shrinkToFit="false"/>
      <protection locked="true" hidden="false"/>
    </xf>
    <xf numFmtId="171" fontId="62" fillId="0" borderId="0" xfId="0" applyFont="true" applyBorder="true" applyAlignment="true" applyProtection="true">
      <alignment horizontal="general" vertical="center" textRotation="0" wrapText="false" indent="0" shrinkToFit="false"/>
      <protection locked="true" hidden="false"/>
    </xf>
    <xf numFmtId="165" fontId="6" fillId="0" borderId="68" xfId="0" applyFont="true" applyBorder="true" applyAlignment="true" applyProtection="true">
      <alignment horizontal="left" vertical="center" textRotation="0" wrapText="true" indent="0" shrinkToFit="false"/>
      <protection locked="true" hidden="false"/>
    </xf>
    <xf numFmtId="174" fontId="24" fillId="0" borderId="0" xfId="0" applyFont="true" applyBorder="true" applyAlignment="true" applyProtection="true">
      <alignment horizontal="general" vertical="center" textRotation="0" wrapText="false" indent="0" shrinkToFit="false"/>
      <protection locked="true" hidden="false"/>
    </xf>
    <xf numFmtId="168" fontId="24" fillId="0" borderId="0" xfId="0" applyFont="true" applyBorder="true" applyAlignment="true" applyProtection="true">
      <alignment horizontal="general" vertical="center" textRotation="0" wrapText="false" indent="0" shrinkToFit="false"/>
      <protection locked="true" hidden="false"/>
    </xf>
    <xf numFmtId="165" fontId="7" fillId="33" borderId="0" xfId="0" applyFont="true" applyBorder="true" applyAlignment="true" applyProtection="true">
      <alignment horizontal="general" vertical="center" textRotation="0" wrapText="false" indent="0" shrinkToFit="false"/>
      <protection locked="true" hidden="false"/>
    </xf>
    <xf numFmtId="171" fontId="76" fillId="0" borderId="67" xfId="0" applyFont="true" applyBorder="true" applyAlignment="true" applyProtection="true">
      <alignment horizontal="center" vertical="center" textRotation="0" wrapText="true" indent="0" shrinkToFit="false"/>
      <protection locked="true" hidden="false"/>
    </xf>
    <xf numFmtId="167" fontId="24" fillId="0" borderId="0" xfId="0" applyFont="true" applyBorder="true" applyAlignment="true" applyProtection="true">
      <alignment horizontal="general" vertical="center" textRotation="0" wrapText="false" indent="0" shrinkToFit="false"/>
      <protection locked="true" hidden="false"/>
    </xf>
    <xf numFmtId="174" fontId="24" fillId="0" borderId="0" xfId="0" applyFont="true" applyBorder="true" applyAlignment="true" applyProtection="true">
      <alignment horizontal="general" vertical="center" textRotation="0" wrapText="true" indent="0" shrinkToFit="false"/>
      <protection locked="true" hidden="false"/>
    </xf>
    <xf numFmtId="165" fontId="41" fillId="33" borderId="0" xfId="0" applyFont="true" applyBorder="true" applyAlignment="true" applyProtection="true">
      <alignment horizontal="general" vertical="center" textRotation="0" wrapText="false" indent="0" shrinkToFit="false"/>
      <protection locked="true" hidden="false"/>
    </xf>
    <xf numFmtId="167" fontId="73" fillId="0" borderId="72" xfId="0" applyFont="true" applyBorder="true" applyAlignment="true" applyProtection="true">
      <alignment horizontal="center" vertical="center" textRotation="0" wrapText="false" indent="0" shrinkToFit="false"/>
      <protection locked="true" hidden="false"/>
    </xf>
    <xf numFmtId="165" fontId="24" fillId="0" borderId="68" xfId="0" applyFont="true" applyBorder="true" applyAlignment="true" applyProtection="true">
      <alignment horizontal="general" vertical="center" textRotation="0" wrapText="true" indent="0" shrinkToFit="false"/>
      <protection locked="true" hidden="false"/>
    </xf>
    <xf numFmtId="165" fontId="6" fillId="33" borderId="68" xfId="0" applyFont="true" applyBorder="true" applyAlignment="true" applyProtection="true">
      <alignment horizontal="general" vertical="center" textRotation="0" wrapText="true" indent="0" shrinkToFit="false"/>
      <protection locked="true" hidden="false"/>
    </xf>
    <xf numFmtId="165" fontId="47" fillId="33" borderId="0" xfId="0" applyFont="true" applyBorder="true" applyAlignment="true" applyProtection="true">
      <alignment horizontal="general" vertical="center" textRotation="0" wrapText="false" indent="0" shrinkToFit="false"/>
      <protection locked="true" hidden="false"/>
    </xf>
    <xf numFmtId="167" fontId="73" fillId="0" borderId="73" xfId="0" applyFont="true" applyBorder="true" applyAlignment="true" applyProtection="true">
      <alignment horizontal="center" vertical="center" textRotation="0" wrapText="false" indent="0" shrinkToFit="false"/>
      <protection locked="true" hidden="false"/>
    </xf>
    <xf numFmtId="171" fontId="77" fillId="0" borderId="74" xfId="0" applyFont="true" applyBorder="true" applyAlignment="true" applyProtection="true">
      <alignment horizontal="center" vertical="center" textRotation="0" wrapText="true" indent="0" shrinkToFit="false"/>
      <protection locked="true" hidden="false"/>
    </xf>
    <xf numFmtId="165" fontId="24" fillId="0" borderId="75" xfId="0" applyFont="true" applyBorder="true" applyAlignment="true" applyProtection="true">
      <alignment horizontal="general" vertical="center" textRotation="0" wrapText="true" indent="0" shrinkToFit="false"/>
      <protection locked="true" hidden="false"/>
    </xf>
    <xf numFmtId="165" fontId="24" fillId="0" borderId="0" xfId="0" applyFont="true" applyBorder="true" applyAlignment="true" applyProtection="true">
      <alignment horizontal="center" vertical="center" textRotation="0" wrapText="true" indent="0" shrinkToFit="false"/>
      <protection locked="true" hidden="false"/>
    </xf>
    <xf numFmtId="169" fontId="24" fillId="0" borderId="0" xfId="0" applyFont="true" applyBorder="true" applyAlignment="true" applyProtection="true">
      <alignment horizontal="general" vertical="center" textRotation="0" wrapText="false" indent="0" shrinkToFit="false"/>
      <protection locked="true" hidden="false"/>
    </xf>
    <xf numFmtId="165" fontId="37" fillId="0" borderId="19" xfId="0" applyFont="true" applyBorder="true" applyAlignment="true" applyProtection="true">
      <alignment horizontal="center" vertical="center" textRotation="0" wrapText="false" indent="0" shrinkToFit="false"/>
      <protection locked="true" hidden="false"/>
    </xf>
    <xf numFmtId="165" fontId="22" fillId="0" borderId="9" xfId="0" applyFont="true" applyBorder="true" applyAlignment="true" applyProtection="true">
      <alignment horizontal="general" vertical="center" textRotation="0" wrapText="true" indent="0" shrinkToFit="false"/>
      <protection locked="true" hidden="false"/>
    </xf>
    <xf numFmtId="165" fontId="32" fillId="35" borderId="9" xfId="0" applyFont="true" applyBorder="true" applyAlignment="true" applyProtection="true">
      <alignment horizontal="center" vertical="center" textRotation="0" wrapText="false" indent="0" shrinkToFit="false"/>
      <protection locked="true" hidden="false"/>
    </xf>
    <xf numFmtId="165" fontId="7" fillId="0" borderId="9" xfId="0" applyFont="true" applyBorder="true" applyAlignment="true" applyProtection="true">
      <alignment horizontal="center" vertical="center" textRotation="0" wrapText="false" indent="0" shrinkToFit="false"/>
      <protection locked="true" hidden="false"/>
    </xf>
    <xf numFmtId="165" fontId="7" fillId="0" borderId="9" xfId="0" applyFont="true" applyBorder="true" applyAlignment="true" applyProtection="true">
      <alignment horizontal="general" vertical="center" textRotation="0" wrapText="true" indent="0" shrinkToFit="false"/>
      <protection locked="true" hidden="false"/>
    </xf>
    <xf numFmtId="165" fontId="18" fillId="0" borderId="9" xfId="66" applyFont="true" applyBorder="true" applyAlignment="true" applyProtection="true">
      <alignment horizontal="center" vertical="center" textRotation="0" wrapText="false" indent="0" shrinkToFit="false"/>
      <protection locked="true" hidden="true"/>
    </xf>
    <xf numFmtId="165" fontId="18" fillId="0" borderId="9" xfId="66" applyFont="true" applyBorder="true" applyAlignment="true" applyProtection="true">
      <alignment horizontal="general" vertical="center" textRotation="0" wrapText="true" indent="0" shrinkToFit="false"/>
      <protection locked="true" hidden="true"/>
    </xf>
    <xf numFmtId="165" fontId="7" fillId="0" borderId="9" xfId="63" applyFont="true" applyBorder="true" applyAlignment="true" applyProtection="false">
      <alignment horizontal="general" vertical="center" textRotation="0" wrapText="true" indent="0" shrinkToFit="false"/>
      <protection locked="true" hidden="false"/>
    </xf>
    <xf numFmtId="165" fontId="18" fillId="0" borderId="9" xfId="0" applyFont="true" applyBorder="true" applyAlignment="true" applyProtection="true">
      <alignment horizontal="center" vertical="center" textRotation="0" wrapText="false" indent="0" shrinkToFit="false"/>
      <protection locked="true" hidden="true"/>
    </xf>
    <xf numFmtId="176" fontId="18" fillId="0" borderId="9" xfId="0" applyFont="true" applyBorder="true" applyAlignment="true" applyProtection="true">
      <alignment horizontal="center" vertical="center" textRotation="0" wrapText="false" indent="0" shrinkToFit="false"/>
      <protection locked="true" hidden="true"/>
    </xf>
    <xf numFmtId="165" fontId="18" fillId="0" borderId="9" xfId="0" applyFont="true" applyBorder="true" applyAlignment="true" applyProtection="true">
      <alignment horizontal="general" vertical="center" textRotation="0" wrapText="true" indent="0" shrinkToFit="false"/>
      <protection locked="true" hidden="false"/>
    </xf>
    <xf numFmtId="176" fontId="18" fillId="33" borderId="9" xfId="0" applyFont="true" applyBorder="true" applyAlignment="true" applyProtection="true">
      <alignment horizontal="center" vertical="center" textRotation="0" wrapText="false" indent="0" shrinkToFit="false"/>
      <protection locked="true" hidden="true"/>
    </xf>
    <xf numFmtId="165" fontId="18" fillId="33" borderId="9" xfId="0" applyFont="true" applyBorder="true" applyAlignment="true" applyProtection="true">
      <alignment horizontal="general" vertical="center" textRotation="0" wrapText="true" indent="0" shrinkToFit="false"/>
      <protection locked="true" hidden="false"/>
    </xf>
    <xf numFmtId="165" fontId="47" fillId="33" borderId="0" xfId="0" applyFont="true" applyBorder="false" applyAlignment="true" applyProtection="true">
      <alignment horizontal="general" vertical="center" textRotation="0" wrapText="false" indent="0" shrinkToFit="false"/>
      <protection locked="true" hidden="false"/>
    </xf>
  </cellXfs>
  <cellStyles count="100">
    <cellStyle name="Normal" xfId="0" builtinId="0"/>
    <cellStyle name="Comma" xfId="15" builtinId="3"/>
    <cellStyle name="Comma [0]" xfId="16" builtinId="6"/>
    <cellStyle name="Currency" xfId="17" builtinId="4"/>
    <cellStyle name="Currency [0]" xfId="18" builtinId="7"/>
    <cellStyle name="Percent" xfId="19" builtinId="5"/>
    <cellStyle name="Accent1 - 20%" xfId="20"/>
    <cellStyle name="Accent1 - 40%" xfId="21"/>
    <cellStyle name="Accent1 - 60%" xfId="22"/>
    <cellStyle name="Accent2 - 20%" xfId="23"/>
    <cellStyle name="Accent2 - 40%" xfId="24"/>
    <cellStyle name="Accent2 - 60%" xfId="25"/>
    <cellStyle name="Accent3 - 20%" xfId="26"/>
    <cellStyle name="Accent3 - 40%" xfId="27"/>
    <cellStyle name="Accent3 - 60%" xfId="28"/>
    <cellStyle name="Accent4 - 20%" xfId="29"/>
    <cellStyle name="Accent4 - 40%" xfId="30"/>
    <cellStyle name="Accent4 - 60%" xfId="31"/>
    <cellStyle name="Accent5 - 20%" xfId="32"/>
    <cellStyle name="Accent5 - 40%" xfId="33"/>
    <cellStyle name="Accent5 - 60%" xfId="34"/>
    <cellStyle name="Accent6 - 20%" xfId="35"/>
    <cellStyle name="Accent6 - 40%" xfId="36"/>
    <cellStyle name="Accent6 - 60%" xfId="37"/>
    <cellStyle name="Bilješka 2" xfId="38"/>
    <cellStyle name="Comma 2" xfId="39"/>
    <cellStyle name="Dobro 2" xfId="40"/>
    <cellStyle name="Emphasis 1" xfId="41"/>
    <cellStyle name="Emphasis 2" xfId="42"/>
    <cellStyle name="Emphasis 3" xfId="43"/>
    <cellStyle name="Hyperlink 2" xfId="44"/>
    <cellStyle name="Hyperlink 2 2" xfId="45"/>
    <cellStyle name="Hyperlink 3" xfId="46"/>
    <cellStyle name="Isticanje1 2" xfId="47"/>
    <cellStyle name="Isticanje2 2" xfId="48"/>
    <cellStyle name="Isticanje3 2" xfId="49"/>
    <cellStyle name="Isticanje4 2" xfId="50"/>
    <cellStyle name="Isticanje5 2" xfId="51"/>
    <cellStyle name="Isticanje6 2" xfId="52"/>
    <cellStyle name="Izlaz 2" xfId="53"/>
    <cellStyle name="Izračun 2" xfId="54"/>
    <cellStyle name="Loše 2" xfId="55"/>
    <cellStyle name="Naslov 1 2" xfId="56"/>
    <cellStyle name="Naslov 2 2" xfId="57"/>
    <cellStyle name="Naslov 3 2" xfId="58"/>
    <cellStyle name="Naslov 4 2" xfId="59"/>
    <cellStyle name="Neutralno 2" xfId="60"/>
    <cellStyle name="Normal 2" xfId="61"/>
    <cellStyle name="Normal 2 2" xfId="62"/>
    <cellStyle name="Normal 3" xfId="63"/>
    <cellStyle name="Normal_Sheet1" xfId="64"/>
    <cellStyle name="Normalno 2" xfId="65"/>
    <cellStyle name="Obično_GFI-POD ver. 1.0.5" xfId="66"/>
    <cellStyle name="Povezana ćelija 2" xfId="67"/>
    <cellStyle name="Provjera ćelije 2" xfId="68"/>
    <cellStyle name="SAPBEXaggData" xfId="69"/>
    <cellStyle name="SAPBEXaggDataEmph" xfId="70"/>
    <cellStyle name="SAPBEXaggItem" xfId="71"/>
    <cellStyle name="SAPBEXaggItemX" xfId="72"/>
    <cellStyle name="SAPBEXchaText" xfId="73"/>
    <cellStyle name="SAPBEXexcBad7" xfId="74"/>
    <cellStyle name="SAPBEXexcBad8" xfId="75"/>
    <cellStyle name="SAPBEXexcBad9" xfId="76"/>
    <cellStyle name="SAPBEXexcCritical4" xfId="77"/>
    <cellStyle name="SAPBEXexcCritical5" xfId="78"/>
    <cellStyle name="SAPBEXexcCritical6" xfId="79"/>
    <cellStyle name="SAPBEXexcGood1" xfId="80"/>
    <cellStyle name="SAPBEXexcGood2" xfId="81"/>
    <cellStyle name="SAPBEXexcGood3" xfId="82"/>
    <cellStyle name="SAPBEXfilterDrill" xfId="83"/>
    <cellStyle name="SAPBEXfilterItem" xfId="84"/>
    <cellStyle name="SAPBEXfilterText" xfId="85"/>
    <cellStyle name="SAPBEXformats" xfId="86"/>
    <cellStyle name="SAPBEXheaderItem" xfId="87"/>
    <cellStyle name="SAPBEXheaderText" xfId="88"/>
    <cellStyle name="SAPBEXHLevel0" xfId="89"/>
    <cellStyle name="SAPBEXHLevel0X" xfId="90"/>
    <cellStyle name="SAPBEXHLevel1" xfId="91"/>
    <cellStyle name="SAPBEXHLevel1X" xfId="92"/>
    <cellStyle name="SAPBEXHLevel2" xfId="93"/>
    <cellStyle name="SAPBEXHLevel2X" xfId="94"/>
    <cellStyle name="SAPBEXHLevel3" xfId="95"/>
    <cellStyle name="SAPBEXHLevel3X" xfId="96"/>
    <cellStyle name="SAPBEXinputData" xfId="97"/>
    <cellStyle name="SAPBEXItemHeader" xfId="98"/>
    <cellStyle name="SAPBEXresData" xfId="99"/>
    <cellStyle name="SAPBEXresDataEmph" xfId="100"/>
    <cellStyle name="SAPBEXresItem" xfId="101"/>
    <cellStyle name="SAPBEXresItemX" xfId="102"/>
    <cellStyle name="SAPBEXstdData" xfId="103"/>
    <cellStyle name="SAPBEXstdDataEmph" xfId="104"/>
    <cellStyle name="SAPBEXstdItem" xfId="105"/>
    <cellStyle name="SAPBEXstdItemX" xfId="106"/>
    <cellStyle name="SAPBEXtitle" xfId="107"/>
    <cellStyle name="SAPBEXunassignedItem" xfId="108"/>
    <cellStyle name="SAPBEXundefined" xfId="109"/>
    <cellStyle name="Sheet Title" xfId="110"/>
    <cellStyle name="Tekst upozorenja 2" xfId="111"/>
    <cellStyle name="Ukupni zbroj 2" xfId="112"/>
    <cellStyle name="Unos 2" xfId="113"/>
  </cellStyles>
  <dxfs count="27">
    <dxf>
      <fill>
        <patternFill>
          <bgColor rgb="FFF2DBDB"/>
        </patternFill>
      </fill>
    </dxf>
    <dxf>
      <font>
        <color rgb="FFFFFFFF"/>
      </font>
      <fill>
        <patternFill>
          <bgColor rgb="FFFF0000"/>
        </patternFill>
      </fill>
    </dxf>
    <dxf>
      <font>
        <color rgb="FFFFFFFF"/>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64" formatCode="#,##0.00"/>
      <fill>
        <patternFill>
          <bgColor rgb="FFFF0000"/>
        </patternFill>
      </fill>
    </dxf>
    <dxf>
      <fill>
        <patternFill>
          <bgColor rgb="FFFF0000"/>
        </patternFill>
      </fill>
    </dxf>
    <dxf>
      <numFmt numFmtId="164" formatCode="#,##0.00"/>
      <fill>
        <patternFill>
          <bgColor rgb="FFFF0000"/>
        </patternFill>
      </fill>
    </dxf>
    <dxf>
      <fill>
        <patternFill>
          <bgColor rgb="FFFF0000"/>
        </patternFill>
      </fill>
    </dxf>
    <dxf>
      <font>
        <color rgb="FF0000FF"/>
      </font>
      <fill>
        <patternFill>
          <bgColor rgb="FFFF9900"/>
        </patternFill>
      </fill>
    </dxf>
    <dxf>
      <font>
        <color rgb="FFFFFFFF"/>
      </font>
      <fill>
        <patternFill>
          <bgColor rgb="FFFF0000"/>
        </patternFill>
      </fill>
    </dxf>
    <dxf>
      <font>
        <color rgb="FFFFFFFF"/>
      </font>
      <fill>
        <patternFill>
          <bgColor rgb="FFFF0000"/>
        </patternFill>
      </fill>
    </dxf>
    <dxf>
      <font>
        <color rgb="FF0000FF"/>
      </font>
      <fill>
        <patternFill>
          <bgColor rgb="FFFF9900"/>
        </patternFill>
      </fill>
    </dxf>
    <dxf>
      <font>
        <color rgb="FF0000FF"/>
      </font>
      <fill>
        <patternFill>
          <bgColor rgb="FFFF9900"/>
        </patternFill>
      </fill>
    </dxf>
    <dxf>
      <font>
        <color rgb="FFFFFFFF"/>
      </font>
      <fill>
        <patternFill>
          <bgColor rgb="FFFF0000"/>
        </patternFill>
      </fill>
    </dxf>
    <dxf>
      <font>
        <color rgb="FFFFFFFF"/>
      </font>
      <fill>
        <patternFill>
          <bgColor rgb="FFFF0000"/>
        </patternFill>
      </fill>
    </dxf>
    <dxf>
      <font>
        <color rgb="FF0000FF"/>
      </font>
      <fill>
        <patternFill>
          <bgColor rgb="FFFF9900"/>
        </patternFill>
      </fill>
    </dxf>
    <dxf>
      <font>
        <color rgb="FF0000FF"/>
      </font>
      <fill>
        <patternFill>
          <bgColor rgb="FFFF9900"/>
        </patternFill>
      </fill>
    </dxf>
    <dxf>
      <font>
        <color rgb="FFFFFFFF"/>
      </font>
      <fill>
        <patternFill>
          <bgColor rgb="FFFF0000"/>
        </patternFill>
      </fill>
    </dxf>
    <dxf>
      <font>
        <color rgb="FF0000FF"/>
      </font>
      <fill>
        <patternFill>
          <bgColor rgb="FFFF9900"/>
        </patternFill>
      </fill>
    </dxf>
    <dxf>
      <font>
        <color rgb="FF008000"/>
      </font>
      <fill>
        <patternFill>
          <bgColor rgb="FFFFFFFF"/>
        </patternFill>
      </fill>
    </dxf>
  </dxfs>
  <colors>
    <indexedColors>
      <rgbColor rgb="FF000000"/>
      <rgbColor rgb="FFFFFFFF"/>
      <rgbColor rgb="FFFF0000"/>
      <rgbColor rgb="FF00FF00"/>
      <rgbColor rgb="FF0000FF"/>
      <rgbColor rgb="FFF2DCDB"/>
      <rgbColor rgb="FFFF00FF"/>
      <rgbColor rgb="FF00FFFF"/>
      <rgbColor rgb="FF800000"/>
      <rgbColor rgb="FF008000"/>
      <rgbColor rgb="FF000080"/>
      <rgbColor rgb="FF9BBB59"/>
      <rgbColor rgb="FF800080"/>
      <rgbColor rgb="FF00B050"/>
      <rgbColor rgb="FFC0C0C0"/>
      <rgbColor rgb="FF808080"/>
      <rgbColor rgb="FFB2B2FF"/>
      <rgbColor rgb="FF993366"/>
      <rgbColor rgb="FFFFFFCC"/>
      <rgbColor rgb="FFCCFFFF"/>
      <rgbColor rgb="FF0C0C0C"/>
      <rgbColor rgb="FFF2DBDB"/>
      <rgbColor rgb="FF3F3FFF"/>
      <rgbColor rgb="FFCCCCFF"/>
      <rgbColor rgb="FF002060"/>
      <rgbColor rgb="FFFF00FF"/>
      <rgbColor rgb="FFFFFF00"/>
      <rgbColor rgb="FF00FFFF"/>
      <rgbColor rgb="FF800080"/>
      <rgbColor rgb="FF800000"/>
      <rgbColor rgb="FF66B28C"/>
      <rgbColor rgb="FF3333FF"/>
      <rgbColor rgb="FF00CCFF"/>
      <rgbColor rgb="FFDCE6F2"/>
      <rgbColor rgb="FFDBE5F1"/>
      <rgbColor rgb="FFFFFF99"/>
      <rgbColor rgb="FF99CCFF"/>
      <rgbColor rgb="FFFF99CC"/>
      <rgbColor rgb="FFA6D9FF"/>
      <rgbColor rgb="FFFFCC99"/>
      <rgbColor rgb="FF3366FF"/>
      <rgbColor rgb="FF33CCCC"/>
      <rgbColor rgb="FF99CC00"/>
      <rgbColor rgb="FFFFCC00"/>
      <rgbColor rgb="FFFF9900"/>
      <rgbColor rgb="FFFF6600"/>
      <rgbColor rgb="FF666699"/>
      <rgbColor rgb="FF969696"/>
      <rgbColor rgb="FF003366"/>
      <rgbColor rgb="FF339966"/>
      <rgbColor rgb="FF003300"/>
      <rgbColor rgb="FF0D0D0D"/>
      <rgbColor rgb="FF993300"/>
      <rgbColor rgb="FFC0504D"/>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1685"/>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0" ySplit="1" topLeftCell="A2" activePane="bottomLeft" state="frozen"/>
      <selection pane="topLeft" activeCell="A1" activeCellId="0" sqref="A1"/>
      <selection pane="bottomLeft" activeCell="G1179" activeCellId="0" sqref="G1179"/>
    </sheetView>
  </sheetViews>
  <sheetFormatPr defaultColWidth="14.4453125" defaultRowHeight="15" zeroHeight="false" outlineLevelRow="0" outlineLevelCol="0"/>
  <cols>
    <col collapsed="false" customWidth="true" hidden="false" outlineLevel="0" max="1" min="1" style="1" width="5.14"/>
    <col collapsed="false" customWidth="true" hidden="false" outlineLevel="0" max="2" min="2" style="1" width="8.42"/>
    <col collapsed="false" customWidth="true" hidden="false" outlineLevel="0" max="12" min="3" style="1" width="17.58"/>
    <col collapsed="false" customWidth="true" hidden="false" outlineLevel="0" max="26" min="13" style="1" width="8"/>
  </cols>
  <sheetData>
    <row r="1" customFormat="false" ht="12.75" hidden="false" customHeight="true" outlineLevel="0" collapsed="false">
      <c r="A1" s="2" t="s">
        <v>0</v>
      </c>
      <c r="B1" s="2" t="s">
        <v>1</v>
      </c>
      <c r="C1" s="2" t="s">
        <v>2</v>
      </c>
      <c r="D1" s="2" t="s">
        <v>3</v>
      </c>
      <c r="E1" s="2" t="s">
        <v>4</v>
      </c>
      <c r="F1" s="2" t="s">
        <v>5</v>
      </c>
      <c r="G1" s="3" t="s">
        <v>6</v>
      </c>
      <c r="H1" s="3" t="s">
        <v>7</v>
      </c>
      <c r="I1" s="3" t="s">
        <v>8</v>
      </c>
      <c r="J1" s="4" t="s">
        <v>9</v>
      </c>
      <c r="K1" s="5" t="s">
        <v>10</v>
      </c>
      <c r="L1" s="5" t="s">
        <v>11</v>
      </c>
      <c r="M1" s="5"/>
      <c r="N1" s="5"/>
      <c r="O1" s="5"/>
      <c r="P1" s="5"/>
      <c r="Q1" s="5"/>
      <c r="R1" s="5"/>
      <c r="S1" s="5"/>
      <c r="T1" s="5"/>
      <c r="U1" s="5"/>
      <c r="V1" s="5"/>
      <c r="W1" s="5"/>
      <c r="X1" s="5"/>
      <c r="Y1" s="5"/>
      <c r="Z1" s="5"/>
    </row>
    <row r="2" customFormat="false" ht="12.75" hidden="false" customHeight="true" outlineLevel="0" collapsed="false">
      <c r="A2" s="6" t="n">
        <v>151</v>
      </c>
      <c r="B2" s="7" t="n">
        <v>1</v>
      </c>
      <c r="C2" s="7" t="n">
        <f aca="false">'PR-RAS'!D6</f>
        <v>68297.75</v>
      </c>
      <c r="D2" s="7" t="n">
        <f aca="false">'PR-RAS'!E6</f>
        <v>92035.17</v>
      </c>
      <c r="E2" s="7" t="n">
        <v>0</v>
      </c>
      <c r="F2" s="7" t="n">
        <v>0</v>
      </c>
      <c r="G2" s="8" t="n">
        <f aca="false">(B2/1000)*(C2*1+D2*2)</f>
        <v>252.36809</v>
      </c>
      <c r="H2" s="8" t="n">
        <f aca="false">ABS(C2-ROUND(C2,0))+ABS(D2-ROUND(D2,0))</f>
        <v>0.420000000012806</v>
      </c>
      <c r="I2" s="9" t="n">
        <v>0</v>
      </c>
      <c r="J2" s="4"/>
      <c r="K2" s="5"/>
      <c r="L2" s="5"/>
      <c r="M2" s="5"/>
      <c r="N2" s="5"/>
      <c r="O2" s="5"/>
      <c r="P2" s="5"/>
      <c r="Q2" s="5"/>
      <c r="R2" s="5"/>
      <c r="S2" s="5"/>
      <c r="T2" s="5"/>
      <c r="U2" s="5"/>
      <c r="V2" s="5"/>
      <c r="W2" s="5"/>
      <c r="X2" s="5"/>
      <c r="Y2" s="5"/>
      <c r="Z2" s="5"/>
    </row>
    <row r="3" customFormat="false" ht="12.75" hidden="false" customHeight="true" outlineLevel="0" collapsed="false">
      <c r="A3" s="10" t="n">
        <v>151</v>
      </c>
      <c r="B3" s="2" t="n">
        <v>2</v>
      </c>
      <c r="C3" s="2" t="n">
        <f aca="false">'PR-RAS'!D7</f>
        <v>0</v>
      </c>
      <c r="D3" s="2" t="n">
        <f aca="false">'PR-RAS'!E7</f>
        <v>0</v>
      </c>
      <c r="E3" s="2" t="n">
        <v>0</v>
      </c>
      <c r="F3" s="2" t="n">
        <v>0</v>
      </c>
      <c r="G3" s="3" t="n">
        <f aca="false">(B3/1000)*(C3*1+D3*2)</f>
        <v>0</v>
      </c>
      <c r="H3" s="3" t="n">
        <f aca="false">ABS(C3-ROUND(C3,0))+ABS(D3-ROUND(D3,0))</f>
        <v>0</v>
      </c>
      <c r="I3" s="11" t="n">
        <v>0</v>
      </c>
      <c r="J3" s="4"/>
      <c r="K3" s="5"/>
      <c r="L3" s="5"/>
      <c r="M3" s="5"/>
      <c r="N3" s="5"/>
      <c r="O3" s="5"/>
      <c r="P3" s="5"/>
      <c r="Q3" s="5"/>
      <c r="R3" s="5"/>
      <c r="S3" s="5"/>
      <c r="T3" s="5"/>
      <c r="U3" s="5"/>
      <c r="V3" s="5"/>
      <c r="W3" s="5"/>
      <c r="X3" s="5"/>
      <c r="Y3" s="5"/>
      <c r="Z3" s="5"/>
    </row>
    <row r="4" customFormat="false" ht="12.75" hidden="false" customHeight="true" outlineLevel="0" collapsed="false">
      <c r="A4" s="10" t="n">
        <v>151</v>
      </c>
      <c r="B4" s="2" t="n">
        <v>3</v>
      </c>
      <c r="C4" s="2" t="n">
        <f aca="false">'PR-RAS'!D8</f>
        <v>0</v>
      </c>
      <c r="D4" s="2" t="n">
        <f aca="false">'PR-RAS'!E8</f>
        <v>0</v>
      </c>
      <c r="E4" s="2" t="n">
        <v>0</v>
      </c>
      <c r="F4" s="2" t="n">
        <v>0</v>
      </c>
      <c r="G4" s="3" t="n">
        <f aca="false">(B4/1000)*(C4*1+D4*2)</f>
        <v>0</v>
      </c>
      <c r="H4" s="3" t="n">
        <f aca="false">ABS(C4-ROUND(C4,0))+ABS(D4-ROUND(D4,0))</f>
        <v>0</v>
      </c>
      <c r="I4" s="11" t="n">
        <v>0</v>
      </c>
      <c r="J4" s="4"/>
      <c r="K4" s="5"/>
      <c r="L4" s="5"/>
      <c r="M4" s="5"/>
      <c r="N4" s="5"/>
      <c r="O4" s="5"/>
      <c r="P4" s="5"/>
      <c r="Q4" s="5"/>
      <c r="R4" s="5"/>
      <c r="S4" s="5"/>
      <c r="T4" s="5"/>
      <c r="U4" s="5"/>
      <c r="V4" s="5"/>
      <c r="W4" s="5"/>
      <c r="X4" s="5"/>
      <c r="Y4" s="5"/>
      <c r="Z4" s="5"/>
    </row>
    <row r="5" customFormat="false" ht="12.75" hidden="false" customHeight="true" outlineLevel="0" collapsed="false">
      <c r="A5" s="10" t="n">
        <v>151</v>
      </c>
      <c r="B5" s="2" t="n">
        <v>4</v>
      </c>
      <c r="C5" s="2" t="n">
        <f aca="false">'PR-RAS'!D9</f>
        <v>0</v>
      </c>
      <c r="D5" s="2" t="n">
        <f aca="false">'PR-RAS'!E9</f>
        <v>0</v>
      </c>
      <c r="E5" s="2" t="n">
        <v>0</v>
      </c>
      <c r="F5" s="2" t="n">
        <v>0</v>
      </c>
      <c r="G5" s="3" t="n">
        <f aca="false">(B5/1000)*(C5*1+D5*2)</f>
        <v>0</v>
      </c>
      <c r="H5" s="3" t="n">
        <f aca="false">ABS(C5-ROUND(C5,0))+ABS(D5-ROUND(D5,0))</f>
        <v>0</v>
      </c>
      <c r="I5" s="11" t="n">
        <v>0</v>
      </c>
      <c r="J5" s="4"/>
      <c r="K5" s="5"/>
      <c r="L5" s="5"/>
      <c r="M5" s="5"/>
      <c r="N5" s="5"/>
      <c r="O5" s="5"/>
      <c r="P5" s="5"/>
      <c r="Q5" s="5"/>
      <c r="R5" s="5"/>
      <c r="S5" s="5"/>
      <c r="T5" s="5"/>
      <c r="U5" s="5"/>
      <c r="V5" s="5"/>
      <c r="W5" s="5"/>
      <c r="X5" s="5"/>
      <c r="Y5" s="5"/>
      <c r="Z5" s="5"/>
    </row>
    <row r="6" customFormat="false" ht="12.75" hidden="false" customHeight="true" outlineLevel="0" collapsed="false">
      <c r="A6" s="10" t="n">
        <v>151</v>
      </c>
      <c r="B6" s="2" t="n">
        <v>5</v>
      </c>
      <c r="C6" s="2" t="n">
        <f aca="false">'PR-RAS'!D10</f>
        <v>0</v>
      </c>
      <c r="D6" s="2" t="n">
        <f aca="false">'PR-RAS'!E10</f>
        <v>0</v>
      </c>
      <c r="E6" s="2" t="n">
        <v>0</v>
      </c>
      <c r="F6" s="2" t="n">
        <v>0</v>
      </c>
      <c r="G6" s="3" t="n">
        <f aca="false">(B6/1000)*(C6*1+D6*2)</f>
        <v>0</v>
      </c>
      <c r="H6" s="3" t="n">
        <f aca="false">ABS(C6-ROUND(C6,0))+ABS(D6-ROUND(D6,0))</f>
        <v>0</v>
      </c>
      <c r="I6" s="11" t="n">
        <v>0</v>
      </c>
      <c r="J6" s="4"/>
      <c r="K6" s="5"/>
      <c r="L6" s="5"/>
      <c r="M6" s="5"/>
      <c r="N6" s="5"/>
      <c r="O6" s="5"/>
      <c r="P6" s="5"/>
      <c r="Q6" s="5"/>
      <c r="R6" s="5"/>
      <c r="S6" s="5"/>
      <c r="T6" s="5"/>
      <c r="U6" s="5"/>
      <c r="V6" s="5"/>
      <c r="W6" s="5"/>
      <c r="X6" s="5"/>
      <c r="Y6" s="5"/>
      <c r="Z6" s="5"/>
    </row>
    <row r="7" customFormat="false" ht="12.75" hidden="false" customHeight="true" outlineLevel="0" collapsed="false">
      <c r="A7" s="10" t="n">
        <v>151</v>
      </c>
      <c r="B7" s="2" t="n">
        <v>6</v>
      </c>
      <c r="C7" s="2" t="n">
        <f aca="false">'PR-RAS'!D11</f>
        <v>0</v>
      </c>
      <c r="D7" s="2" t="n">
        <f aca="false">'PR-RAS'!E11</f>
        <v>0</v>
      </c>
      <c r="E7" s="2" t="n">
        <v>0</v>
      </c>
      <c r="F7" s="2" t="n">
        <v>0</v>
      </c>
      <c r="G7" s="3" t="n">
        <f aca="false">(B7/1000)*(C7*1+D7*2)</f>
        <v>0</v>
      </c>
      <c r="H7" s="3" t="n">
        <f aca="false">ABS(C7-ROUND(C7,0))+ABS(D7-ROUND(D7,0))</f>
        <v>0</v>
      </c>
      <c r="I7" s="11" t="n">
        <v>0</v>
      </c>
      <c r="J7" s="4"/>
      <c r="K7" s="5"/>
      <c r="L7" s="5"/>
      <c r="M7" s="5"/>
      <c r="N7" s="5"/>
      <c r="O7" s="5"/>
      <c r="P7" s="5"/>
      <c r="Q7" s="5"/>
      <c r="R7" s="5"/>
      <c r="S7" s="5"/>
      <c r="T7" s="5"/>
      <c r="U7" s="5"/>
      <c r="V7" s="5"/>
      <c r="W7" s="5"/>
      <c r="X7" s="5"/>
      <c r="Y7" s="5"/>
      <c r="Z7" s="5"/>
    </row>
    <row r="8" customFormat="false" ht="12.75" hidden="false" customHeight="true" outlineLevel="0" collapsed="false">
      <c r="A8" s="10" t="n">
        <v>151</v>
      </c>
      <c r="B8" s="2" t="n">
        <v>7</v>
      </c>
      <c r="C8" s="2" t="n">
        <f aca="false">'PR-RAS'!D12</f>
        <v>0</v>
      </c>
      <c r="D8" s="2" t="n">
        <f aca="false">'PR-RAS'!E12</f>
        <v>0</v>
      </c>
      <c r="E8" s="2" t="n">
        <v>0</v>
      </c>
      <c r="F8" s="2" t="n">
        <v>0</v>
      </c>
      <c r="G8" s="3" t="n">
        <f aca="false">(B8/1000)*(C8*1+D8*2)</f>
        <v>0</v>
      </c>
      <c r="H8" s="3" t="n">
        <f aca="false">ABS(C8-ROUND(C8,0))+ABS(D8-ROUND(D8,0))</f>
        <v>0</v>
      </c>
      <c r="I8" s="11" t="n">
        <v>0</v>
      </c>
      <c r="J8" s="4"/>
      <c r="K8" s="5"/>
      <c r="L8" s="5"/>
      <c r="M8" s="5"/>
      <c r="N8" s="5"/>
      <c r="O8" s="5"/>
      <c r="P8" s="5"/>
      <c r="Q8" s="5"/>
      <c r="R8" s="5"/>
      <c r="S8" s="5"/>
      <c r="T8" s="5"/>
      <c r="U8" s="5"/>
      <c r="V8" s="5"/>
      <c r="W8" s="5"/>
      <c r="X8" s="5"/>
      <c r="Y8" s="5"/>
      <c r="Z8" s="5"/>
    </row>
    <row r="9" customFormat="false" ht="12.75" hidden="false" customHeight="true" outlineLevel="0" collapsed="false">
      <c r="A9" s="10" t="n">
        <v>151</v>
      </c>
      <c r="B9" s="2" t="n">
        <v>8</v>
      </c>
      <c r="C9" s="2" t="n">
        <f aca="false">'PR-RAS'!D13</f>
        <v>0</v>
      </c>
      <c r="D9" s="2" t="n">
        <f aca="false">'PR-RAS'!E13</f>
        <v>0</v>
      </c>
      <c r="E9" s="2" t="n">
        <v>0</v>
      </c>
      <c r="F9" s="2" t="n">
        <v>0</v>
      </c>
      <c r="G9" s="3" t="n">
        <f aca="false">(B9/1000)*(C9*1+D9*2)</f>
        <v>0</v>
      </c>
      <c r="H9" s="3" t="n">
        <f aca="false">ABS(C9-ROUND(C9,0))+ABS(D9-ROUND(D9,0))</f>
        <v>0</v>
      </c>
      <c r="I9" s="11" t="n">
        <v>0</v>
      </c>
      <c r="J9" s="4"/>
      <c r="K9" s="5"/>
      <c r="L9" s="5"/>
      <c r="M9" s="5"/>
      <c r="N9" s="5"/>
      <c r="O9" s="5"/>
      <c r="P9" s="5"/>
      <c r="Q9" s="5"/>
      <c r="R9" s="5"/>
      <c r="S9" s="5"/>
      <c r="T9" s="5"/>
      <c r="U9" s="5"/>
      <c r="V9" s="5"/>
      <c r="W9" s="5"/>
      <c r="X9" s="5"/>
      <c r="Y9" s="5"/>
      <c r="Z9" s="5"/>
    </row>
    <row r="10" customFormat="false" ht="12.75" hidden="false" customHeight="true" outlineLevel="0" collapsed="false">
      <c r="A10" s="10" t="n">
        <v>151</v>
      </c>
      <c r="B10" s="2" t="n">
        <v>9</v>
      </c>
      <c r="C10" s="2" t="n">
        <f aca="false">'PR-RAS'!D14</f>
        <v>0</v>
      </c>
      <c r="D10" s="2" t="n">
        <f aca="false">'PR-RAS'!E14</f>
        <v>0</v>
      </c>
      <c r="E10" s="2" t="n">
        <v>0</v>
      </c>
      <c r="F10" s="2" t="n">
        <v>0</v>
      </c>
      <c r="G10" s="3" t="n">
        <f aca="false">(B10/1000)*(C10*1+D10*2)</f>
        <v>0</v>
      </c>
      <c r="H10" s="3" t="n">
        <f aca="false">ABS(C10-ROUND(C10,0))+ABS(D10-ROUND(D10,0))</f>
        <v>0</v>
      </c>
      <c r="I10" s="11" t="n">
        <v>0</v>
      </c>
      <c r="J10" s="4"/>
      <c r="K10" s="5"/>
      <c r="L10" s="5"/>
      <c r="M10" s="5"/>
      <c r="N10" s="5"/>
      <c r="O10" s="5"/>
      <c r="P10" s="5"/>
      <c r="Q10" s="5"/>
      <c r="R10" s="5"/>
      <c r="S10" s="5"/>
      <c r="T10" s="5"/>
      <c r="U10" s="5"/>
      <c r="V10" s="5"/>
      <c r="W10" s="5"/>
      <c r="X10" s="5"/>
      <c r="Y10" s="5"/>
      <c r="Z10" s="5"/>
    </row>
    <row r="11" customFormat="false" ht="12.75" hidden="false" customHeight="true" outlineLevel="0" collapsed="false">
      <c r="A11" s="10" t="n">
        <v>151</v>
      </c>
      <c r="B11" s="2" t="n">
        <v>10</v>
      </c>
      <c r="C11" s="2" t="n">
        <f aca="false">'PR-RAS'!D15</f>
        <v>0</v>
      </c>
      <c r="D11" s="2" t="n">
        <f aca="false">'PR-RAS'!E15</f>
        <v>0</v>
      </c>
      <c r="E11" s="2" t="n">
        <v>0</v>
      </c>
      <c r="F11" s="2" t="n">
        <v>0</v>
      </c>
      <c r="G11" s="3" t="n">
        <f aca="false">(B11/1000)*(C11*1+D11*2)</f>
        <v>0</v>
      </c>
      <c r="H11" s="3" t="n">
        <f aca="false">ABS(C11-ROUND(C11,0))+ABS(D11-ROUND(D11,0))</f>
        <v>0</v>
      </c>
      <c r="I11" s="11" t="n">
        <v>0</v>
      </c>
      <c r="J11" s="4"/>
      <c r="K11" s="5"/>
      <c r="L11" s="5"/>
      <c r="M11" s="5"/>
      <c r="N11" s="5"/>
      <c r="O11" s="5"/>
      <c r="P11" s="5"/>
      <c r="Q11" s="5"/>
      <c r="R11" s="5"/>
      <c r="S11" s="5"/>
      <c r="T11" s="5"/>
      <c r="U11" s="5"/>
      <c r="V11" s="5"/>
      <c r="W11" s="5"/>
      <c r="X11" s="5"/>
      <c r="Y11" s="5"/>
      <c r="Z11" s="5"/>
    </row>
    <row r="12" customFormat="false" ht="12.75" hidden="false" customHeight="true" outlineLevel="0" collapsed="false">
      <c r="A12" s="10" t="n">
        <v>151</v>
      </c>
      <c r="B12" s="2" t="n">
        <v>11</v>
      </c>
      <c r="C12" s="2" t="n">
        <f aca="false">'PR-RAS'!D16</f>
        <v>0</v>
      </c>
      <c r="D12" s="2" t="n">
        <f aca="false">'PR-RAS'!E16</f>
        <v>0</v>
      </c>
      <c r="E12" s="2" t="n">
        <v>0</v>
      </c>
      <c r="F12" s="2" t="n">
        <v>0</v>
      </c>
      <c r="G12" s="3" t="n">
        <f aca="false">(B12/1000)*(C12*1+D12*2)</f>
        <v>0</v>
      </c>
      <c r="H12" s="3" t="n">
        <f aca="false">ABS(C12-ROUND(C12,0))+ABS(D12-ROUND(D12,0))</f>
        <v>0</v>
      </c>
      <c r="I12" s="11" t="n">
        <v>0</v>
      </c>
      <c r="J12" s="4"/>
      <c r="K12" s="5"/>
      <c r="L12" s="5"/>
      <c r="M12" s="5"/>
      <c r="N12" s="5"/>
      <c r="O12" s="5"/>
      <c r="P12" s="5"/>
      <c r="Q12" s="5"/>
      <c r="R12" s="5"/>
      <c r="S12" s="5"/>
      <c r="T12" s="5"/>
      <c r="U12" s="5"/>
      <c r="V12" s="5"/>
      <c r="W12" s="5"/>
      <c r="X12" s="5"/>
      <c r="Y12" s="5"/>
      <c r="Z12" s="5"/>
    </row>
    <row r="13" customFormat="false" ht="12.75" hidden="false" customHeight="true" outlineLevel="0" collapsed="false">
      <c r="A13" s="10" t="n">
        <v>151</v>
      </c>
      <c r="B13" s="2" t="n">
        <v>12</v>
      </c>
      <c r="C13" s="2" t="n">
        <f aca="false">'PR-RAS'!D17</f>
        <v>0</v>
      </c>
      <c r="D13" s="2" t="n">
        <f aca="false">'PR-RAS'!E17</f>
        <v>0</v>
      </c>
      <c r="E13" s="2" t="n">
        <v>0</v>
      </c>
      <c r="F13" s="2" t="n">
        <v>0</v>
      </c>
      <c r="G13" s="3" t="n">
        <f aca="false">(B13/1000)*(C13*1+D13*2)</f>
        <v>0</v>
      </c>
      <c r="H13" s="3" t="n">
        <f aca="false">ABS(C13-ROUND(C13,0))+ABS(D13-ROUND(D13,0))</f>
        <v>0</v>
      </c>
      <c r="I13" s="11" t="n">
        <v>0</v>
      </c>
      <c r="J13" s="4"/>
      <c r="K13" s="5"/>
      <c r="L13" s="5"/>
      <c r="M13" s="5"/>
      <c r="N13" s="5"/>
      <c r="O13" s="5"/>
      <c r="P13" s="5"/>
      <c r="Q13" s="5"/>
      <c r="R13" s="5"/>
      <c r="S13" s="5"/>
      <c r="T13" s="5"/>
      <c r="U13" s="5"/>
      <c r="V13" s="5"/>
      <c r="W13" s="5"/>
      <c r="X13" s="5"/>
      <c r="Y13" s="5"/>
      <c r="Z13" s="5"/>
    </row>
    <row r="14" customFormat="false" ht="12.75" hidden="false" customHeight="true" outlineLevel="0" collapsed="false">
      <c r="A14" s="10" t="n">
        <v>151</v>
      </c>
      <c r="B14" s="2" t="n">
        <v>13</v>
      </c>
      <c r="C14" s="2" t="n">
        <f aca="false">'PR-RAS'!D18</f>
        <v>0</v>
      </c>
      <c r="D14" s="2" t="n">
        <f aca="false">'PR-RAS'!E18</f>
        <v>0</v>
      </c>
      <c r="E14" s="2" t="n">
        <v>0</v>
      </c>
      <c r="F14" s="2" t="n">
        <v>0</v>
      </c>
      <c r="G14" s="3" t="n">
        <f aca="false">(B14/1000)*(C14*1+D14*2)</f>
        <v>0</v>
      </c>
      <c r="H14" s="3" t="n">
        <f aca="false">ABS(C14-ROUND(C14,0))+ABS(D14-ROUND(D14,0))</f>
        <v>0</v>
      </c>
      <c r="I14" s="11" t="n">
        <v>0</v>
      </c>
      <c r="J14" s="4"/>
      <c r="K14" s="5"/>
      <c r="L14" s="5"/>
      <c r="M14" s="5"/>
      <c r="N14" s="5"/>
      <c r="O14" s="5"/>
      <c r="P14" s="5"/>
      <c r="Q14" s="5"/>
      <c r="R14" s="5"/>
      <c r="S14" s="5"/>
      <c r="T14" s="5"/>
      <c r="U14" s="5"/>
      <c r="V14" s="5"/>
      <c r="W14" s="5"/>
      <c r="X14" s="5"/>
      <c r="Y14" s="5"/>
      <c r="Z14" s="5"/>
    </row>
    <row r="15" customFormat="false" ht="12.75" hidden="false" customHeight="true" outlineLevel="0" collapsed="false">
      <c r="A15" s="10" t="n">
        <v>151</v>
      </c>
      <c r="B15" s="2" t="n">
        <v>14</v>
      </c>
      <c r="C15" s="2" t="n">
        <f aca="false">'PR-RAS'!D19</f>
        <v>0</v>
      </c>
      <c r="D15" s="2" t="n">
        <f aca="false">'PR-RAS'!E19</f>
        <v>0</v>
      </c>
      <c r="E15" s="2" t="n">
        <v>0</v>
      </c>
      <c r="F15" s="2" t="n">
        <v>0</v>
      </c>
      <c r="G15" s="3" t="n">
        <f aca="false">(B15/1000)*(C15*1+D15*2)</f>
        <v>0</v>
      </c>
      <c r="H15" s="3" t="n">
        <f aca="false">ABS(C15-ROUND(C15,0))+ABS(D15-ROUND(D15,0))</f>
        <v>0</v>
      </c>
      <c r="I15" s="11" t="n">
        <v>0</v>
      </c>
      <c r="J15" s="4"/>
      <c r="K15" s="5"/>
      <c r="L15" s="5"/>
      <c r="M15" s="5"/>
      <c r="N15" s="5"/>
      <c r="O15" s="5"/>
      <c r="P15" s="5"/>
      <c r="Q15" s="5"/>
      <c r="R15" s="5"/>
      <c r="S15" s="5"/>
      <c r="T15" s="5"/>
      <c r="U15" s="5"/>
      <c r="V15" s="5"/>
      <c r="W15" s="5"/>
      <c r="X15" s="5"/>
      <c r="Y15" s="5"/>
      <c r="Z15" s="5"/>
    </row>
    <row r="16" customFormat="false" ht="12.75" hidden="false" customHeight="true" outlineLevel="0" collapsed="false">
      <c r="A16" s="10" t="n">
        <v>151</v>
      </c>
      <c r="B16" s="2" t="n">
        <v>15</v>
      </c>
      <c r="C16" s="2" t="n">
        <f aca="false">'PR-RAS'!D20</f>
        <v>0</v>
      </c>
      <c r="D16" s="2" t="n">
        <f aca="false">'PR-RAS'!E20</f>
        <v>0</v>
      </c>
      <c r="E16" s="2" t="n">
        <v>0</v>
      </c>
      <c r="F16" s="2" t="n">
        <v>0</v>
      </c>
      <c r="G16" s="3" t="n">
        <f aca="false">(B16/1000)*(C16*1+D16*2)</f>
        <v>0</v>
      </c>
      <c r="H16" s="3" t="n">
        <f aca="false">ABS(C16-ROUND(C16,0))+ABS(D16-ROUND(D16,0))</f>
        <v>0</v>
      </c>
      <c r="I16" s="11" t="n">
        <v>0</v>
      </c>
      <c r="J16" s="4"/>
      <c r="K16" s="5"/>
      <c r="L16" s="5"/>
      <c r="M16" s="5"/>
      <c r="N16" s="5"/>
      <c r="O16" s="5"/>
      <c r="P16" s="5"/>
      <c r="Q16" s="5"/>
      <c r="R16" s="5"/>
      <c r="S16" s="5"/>
      <c r="T16" s="5"/>
      <c r="U16" s="5"/>
      <c r="V16" s="5"/>
      <c r="W16" s="5"/>
      <c r="X16" s="5"/>
      <c r="Y16" s="5"/>
      <c r="Z16" s="5"/>
    </row>
    <row r="17" customFormat="false" ht="12.75" hidden="false" customHeight="true" outlineLevel="0" collapsed="false">
      <c r="A17" s="10" t="n">
        <v>151</v>
      </c>
      <c r="B17" s="2" t="n">
        <v>16</v>
      </c>
      <c r="C17" s="2" t="n">
        <f aca="false">'PR-RAS'!D21</f>
        <v>0</v>
      </c>
      <c r="D17" s="2" t="n">
        <f aca="false">'PR-RAS'!E21</f>
        <v>0</v>
      </c>
      <c r="E17" s="2" t="n">
        <v>0</v>
      </c>
      <c r="F17" s="2" t="n">
        <v>0</v>
      </c>
      <c r="G17" s="3" t="n">
        <f aca="false">(B17/1000)*(C17*1+D17*2)</f>
        <v>0</v>
      </c>
      <c r="H17" s="3" t="n">
        <f aca="false">ABS(C17-ROUND(C17,0))+ABS(D17-ROUND(D17,0))</f>
        <v>0</v>
      </c>
      <c r="I17" s="11" t="n">
        <v>0</v>
      </c>
      <c r="J17" s="4"/>
      <c r="K17" s="5"/>
      <c r="L17" s="5"/>
      <c r="M17" s="5"/>
      <c r="N17" s="5"/>
      <c r="O17" s="5"/>
      <c r="P17" s="5"/>
      <c r="Q17" s="5"/>
      <c r="R17" s="5"/>
      <c r="S17" s="5"/>
      <c r="T17" s="5"/>
      <c r="U17" s="5"/>
      <c r="V17" s="5"/>
      <c r="W17" s="5"/>
      <c r="X17" s="5"/>
      <c r="Y17" s="5"/>
      <c r="Z17" s="5"/>
    </row>
    <row r="18" customFormat="false" ht="12.75" hidden="false" customHeight="true" outlineLevel="0" collapsed="false">
      <c r="A18" s="10" t="n">
        <v>151</v>
      </c>
      <c r="B18" s="2" t="n">
        <v>17</v>
      </c>
      <c r="C18" s="2" t="n">
        <f aca="false">'PR-RAS'!D22</f>
        <v>0</v>
      </c>
      <c r="D18" s="2" t="n">
        <f aca="false">'PR-RAS'!E22</f>
        <v>0</v>
      </c>
      <c r="E18" s="2" t="n">
        <v>0</v>
      </c>
      <c r="F18" s="2" t="n">
        <v>0</v>
      </c>
      <c r="G18" s="3" t="n">
        <f aca="false">(B18/1000)*(C18*1+D18*2)</f>
        <v>0</v>
      </c>
      <c r="H18" s="3" t="n">
        <f aca="false">ABS(C18-ROUND(C18,0))+ABS(D18-ROUND(D18,0))</f>
        <v>0</v>
      </c>
      <c r="I18" s="11" t="n">
        <v>0</v>
      </c>
      <c r="J18" s="4"/>
      <c r="K18" s="5"/>
      <c r="L18" s="5"/>
      <c r="M18" s="5"/>
      <c r="N18" s="5"/>
      <c r="O18" s="5"/>
      <c r="P18" s="5"/>
      <c r="Q18" s="5"/>
      <c r="R18" s="5"/>
      <c r="S18" s="5"/>
      <c r="T18" s="5"/>
      <c r="U18" s="5"/>
      <c r="V18" s="5"/>
      <c r="W18" s="5"/>
      <c r="X18" s="5"/>
      <c r="Y18" s="5"/>
      <c r="Z18" s="5"/>
    </row>
    <row r="19" customFormat="false" ht="12.75" hidden="false" customHeight="true" outlineLevel="0" collapsed="false">
      <c r="A19" s="10" t="n">
        <v>151</v>
      </c>
      <c r="B19" s="2" t="n">
        <v>18</v>
      </c>
      <c r="C19" s="2" t="n">
        <f aca="false">'PR-RAS'!D23</f>
        <v>0</v>
      </c>
      <c r="D19" s="2" t="n">
        <f aca="false">'PR-RAS'!E23</f>
        <v>0</v>
      </c>
      <c r="E19" s="2" t="n">
        <v>0</v>
      </c>
      <c r="F19" s="2" t="n">
        <v>0</v>
      </c>
      <c r="G19" s="3" t="n">
        <f aca="false">(B19/1000)*(C19*1+D19*2)</f>
        <v>0</v>
      </c>
      <c r="H19" s="3" t="n">
        <f aca="false">ABS(C19-ROUND(C19,0))+ABS(D19-ROUND(D19,0))</f>
        <v>0</v>
      </c>
      <c r="I19" s="11" t="n">
        <v>0</v>
      </c>
      <c r="J19" s="4"/>
      <c r="K19" s="5"/>
      <c r="L19" s="5"/>
      <c r="M19" s="5"/>
      <c r="N19" s="5"/>
      <c r="O19" s="5"/>
      <c r="P19" s="5"/>
      <c r="Q19" s="5"/>
      <c r="R19" s="5"/>
      <c r="S19" s="5"/>
      <c r="T19" s="5"/>
      <c r="U19" s="5"/>
      <c r="V19" s="5"/>
      <c r="W19" s="5"/>
      <c r="X19" s="5"/>
      <c r="Y19" s="5"/>
      <c r="Z19" s="5"/>
    </row>
    <row r="20" customFormat="false" ht="12.75" hidden="false" customHeight="true" outlineLevel="0" collapsed="false">
      <c r="A20" s="10" t="n">
        <v>151</v>
      </c>
      <c r="B20" s="2" t="n">
        <v>19</v>
      </c>
      <c r="C20" s="2" t="n">
        <f aca="false">'PR-RAS'!D24</f>
        <v>0</v>
      </c>
      <c r="D20" s="2" t="n">
        <f aca="false">'PR-RAS'!E24</f>
        <v>0</v>
      </c>
      <c r="E20" s="2" t="n">
        <v>0</v>
      </c>
      <c r="F20" s="2" t="n">
        <v>0</v>
      </c>
      <c r="G20" s="3" t="n">
        <f aca="false">(B20/1000)*(C20*1+D20*2)</f>
        <v>0</v>
      </c>
      <c r="H20" s="3" t="n">
        <f aca="false">ABS(C20-ROUND(C20,0))+ABS(D20-ROUND(D20,0))</f>
        <v>0</v>
      </c>
      <c r="I20" s="11" t="n">
        <v>0</v>
      </c>
      <c r="J20" s="4"/>
      <c r="K20" s="5"/>
      <c r="L20" s="5"/>
      <c r="M20" s="5"/>
      <c r="N20" s="5"/>
      <c r="O20" s="5"/>
      <c r="P20" s="5"/>
      <c r="Q20" s="5"/>
      <c r="R20" s="5"/>
      <c r="S20" s="5"/>
      <c r="T20" s="5"/>
      <c r="U20" s="5"/>
      <c r="V20" s="5"/>
      <c r="W20" s="5"/>
      <c r="X20" s="5"/>
      <c r="Y20" s="5"/>
      <c r="Z20" s="5"/>
    </row>
    <row r="21" customFormat="false" ht="12.75" hidden="false" customHeight="true" outlineLevel="0" collapsed="false">
      <c r="A21" s="10" t="n">
        <v>151</v>
      </c>
      <c r="B21" s="2" t="n">
        <v>20</v>
      </c>
      <c r="C21" s="2" t="n">
        <f aca="false">'PR-RAS'!D25</f>
        <v>0</v>
      </c>
      <c r="D21" s="2" t="n">
        <f aca="false">'PR-RAS'!E25</f>
        <v>0</v>
      </c>
      <c r="E21" s="2" t="n">
        <v>0</v>
      </c>
      <c r="F21" s="2" t="n">
        <v>0</v>
      </c>
      <c r="G21" s="3" t="n">
        <f aca="false">(B21/1000)*(C21*1+D21*2)</f>
        <v>0</v>
      </c>
      <c r="H21" s="3" t="n">
        <f aca="false">ABS(C21-ROUND(C21,0))+ABS(D21-ROUND(D21,0))</f>
        <v>0</v>
      </c>
      <c r="I21" s="11" t="n">
        <v>0</v>
      </c>
      <c r="J21" s="4"/>
      <c r="K21" s="5"/>
      <c r="L21" s="5"/>
      <c r="M21" s="5"/>
      <c r="N21" s="5"/>
      <c r="O21" s="5"/>
      <c r="P21" s="5"/>
      <c r="Q21" s="5"/>
      <c r="R21" s="5"/>
      <c r="S21" s="5"/>
      <c r="T21" s="5"/>
      <c r="U21" s="5"/>
      <c r="V21" s="5"/>
      <c r="W21" s="5"/>
      <c r="X21" s="5"/>
      <c r="Y21" s="5"/>
      <c r="Z21" s="5"/>
    </row>
    <row r="22" customFormat="false" ht="12.75" hidden="false" customHeight="true" outlineLevel="0" collapsed="false">
      <c r="A22" s="10" t="n">
        <v>151</v>
      </c>
      <c r="B22" s="2" t="n">
        <v>21</v>
      </c>
      <c r="C22" s="2" t="n">
        <f aca="false">'PR-RAS'!D26</f>
        <v>0</v>
      </c>
      <c r="D22" s="2" t="n">
        <f aca="false">'PR-RAS'!E26</f>
        <v>0</v>
      </c>
      <c r="E22" s="2" t="n">
        <v>0</v>
      </c>
      <c r="F22" s="2" t="n">
        <v>0</v>
      </c>
      <c r="G22" s="3" t="n">
        <f aca="false">(B22/1000)*(C22*1+D22*2)</f>
        <v>0</v>
      </c>
      <c r="H22" s="3" t="n">
        <f aca="false">ABS(C22-ROUND(C22,0))+ABS(D22-ROUND(D22,0))</f>
        <v>0</v>
      </c>
      <c r="I22" s="11" t="n">
        <v>0</v>
      </c>
      <c r="J22" s="4"/>
      <c r="K22" s="5"/>
      <c r="L22" s="5"/>
      <c r="M22" s="5"/>
      <c r="N22" s="5"/>
      <c r="O22" s="5"/>
      <c r="P22" s="5"/>
      <c r="Q22" s="5"/>
      <c r="R22" s="5"/>
      <c r="S22" s="5"/>
      <c r="T22" s="5"/>
      <c r="U22" s="5"/>
      <c r="V22" s="5"/>
      <c r="W22" s="5"/>
      <c r="X22" s="5"/>
      <c r="Y22" s="5"/>
      <c r="Z22" s="5"/>
    </row>
    <row r="23" customFormat="false" ht="12.75" hidden="false" customHeight="true" outlineLevel="0" collapsed="false">
      <c r="A23" s="10" t="n">
        <v>151</v>
      </c>
      <c r="B23" s="2" t="n">
        <v>22</v>
      </c>
      <c r="C23" s="2" t="n">
        <f aca="false">'PR-RAS'!D27</f>
        <v>0</v>
      </c>
      <c r="D23" s="2" t="n">
        <f aca="false">'PR-RAS'!E27</f>
        <v>0</v>
      </c>
      <c r="E23" s="2" t="n">
        <v>0</v>
      </c>
      <c r="F23" s="2" t="n">
        <v>0</v>
      </c>
      <c r="G23" s="3" t="n">
        <f aca="false">(B23/1000)*(C23*1+D23*2)</f>
        <v>0</v>
      </c>
      <c r="H23" s="3" t="n">
        <f aca="false">ABS(C23-ROUND(C23,0))+ABS(D23-ROUND(D23,0))</f>
        <v>0</v>
      </c>
      <c r="I23" s="11" t="n">
        <v>0</v>
      </c>
      <c r="J23" s="4"/>
      <c r="K23" s="5"/>
      <c r="L23" s="5"/>
      <c r="M23" s="5"/>
      <c r="N23" s="5"/>
      <c r="O23" s="5"/>
      <c r="P23" s="5"/>
      <c r="Q23" s="5"/>
      <c r="R23" s="5"/>
      <c r="S23" s="5"/>
      <c r="T23" s="5"/>
      <c r="U23" s="5"/>
      <c r="V23" s="5"/>
      <c r="W23" s="5"/>
      <c r="X23" s="5"/>
      <c r="Y23" s="5"/>
      <c r="Z23" s="5"/>
    </row>
    <row r="24" customFormat="false" ht="12.75" hidden="false" customHeight="true" outlineLevel="0" collapsed="false">
      <c r="A24" s="10" t="n">
        <v>151</v>
      </c>
      <c r="B24" s="2" t="n">
        <v>23</v>
      </c>
      <c r="C24" s="2" t="n">
        <f aca="false">'PR-RAS'!D28</f>
        <v>0</v>
      </c>
      <c r="D24" s="2" t="n">
        <f aca="false">'PR-RAS'!E28</f>
        <v>0</v>
      </c>
      <c r="E24" s="2" t="n">
        <v>0</v>
      </c>
      <c r="F24" s="2" t="n">
        <v>0</v>
      </c>
      <c r="G24" s="3" t="n">
        <f aca="false">(B24/1000)*(C24*1+D24*2)</f>
        <v>0</v>
      </c>
      <c r="H24" s="3" t="n">
        <f aca="false">ABS(C24-ROUND(C24,0))+ABS(D24-ROUND(D24,0))</f>
        <v>0</v>
      </c>
      <c r="I24" s="11" t="n">
        <v>0</v>
      </c>
      <c r="J24" s="4"/>
      <c r="K24" s="5"/>
      <c r="L24" s="5"/>
      <c r="M24" s="5"/>
      <c r="N24" s="5"/>
      <c r="O24" s="5"/>
      <c r="P24" s="5"/>
      <c r="Q24" s="5"/>
      <c r="R24" s="5"/>
      <c r="S24" s="5"/>
      <c r="T24" s="5"/>
      <c r="U24" s="5"/>
      <c r="V24" s="5"/>
      <c r="W24" s="5"/>
      <c r="X24" s="5"/>
      <c r="Y24" s="5"/>
      <c r="Z24" s="5"/>
    </row>
    <row r="25" customFormat="false" ht="12.75" hidden="false" customHeight="true" outlineLevel="0" collapsed="false">
      <c r="A25" s="10" t="n">
        <v>151</v>
      </c>
      <c r="B25" s="2" t="n">
        <v>24</v>
      </c>
      <c r="C25" s="2" t="n">
        <f aca="false">'PR-RAS'!D29</f>
        <v>0</v>
      </c>
      <c r="D25" s="2" t="n">
        <f aca="false">'PR-RAS'!E29</f>
        <v>0</v>
      </c>
      <c r="E25" s="2" t="n">
        <v>0</v>
      </c>
      <c r="F25" s="2" t="n">
        <v>0</v>
      </c>
      <c r="G25" s="3" t="n">
        <f aca="false">(B25/1000)*(C25*1+D25*2)</f>
        <v>0</v>
      </c>
      <c r="H25" s="3" t="n">
        <f aca="false">ABS(C25-ROUND(C25,0))+ABS(D25-ROUND(D25,0))</f>
        <v>0</v>
      </c>
      <c r="I25" s="11" t="n">
        <v>0</v>
      </c>
      <c r="J25" s="4"/>
      <c r="K25" s="5"/>
      <c r="L25" s="5"/>
      <c r="M25" s="5"/>
      <c r="N25" s="5"/>
      <c r="O25" s="5"/>
      <c r="P25" s="5"/>
      <c r="Q25" s="5"/>
      <c r="R25" s="5"/>
      <c r="S25" s="5"/>
      <c r="T25" s="5"/>
      <c r="U25" s="5"/>
      <c r="V25" s="5"/>
      <c r="W25" s="5"/>
      <c r="X25" s="5"/>
      <c r="Y25" s="5"/>
      <c r="Z25" s="5"/>
    </row>
    <row r="26" customFormat="false" ht="12.75" hidden="false" customHeight="true" outlineLevel="0" collapsed="false">
      <c r="A26" s="10" t="n">
        <v>151</v>
      </c>
      <c r="B26" s="2" t="n">
        <v>25</v>
      </c>
      <c r="C26" s="2" t="n">
        <f aca="false">'PR-RAS'!D30</f>
        <v>0</v>
      </c>
      <c r="D26" s="2" t="n">
        <f aca="false">'PR-RAS'!E30</f>
        <v>0</v>
      </c>
      <c r="E26" s="2" t="n">
        <v>0</v>
      </c>
      <c r="F26" s="2" t="n">
        <v>0</v>
      </c>
      <c r="G26" s="3" t="n">
        <f aca="false">(B26/1000)*(C26*1+D26*2)</f>
        <v>0</v>
      </c>
      <c r="H26" s="3" t="n">
        <f aca="false">ABS(C26-ROUND(C26,0))+ABS(D26-ROUND(D26,0))</f>
        <v>0</v>
      </c>
      <c r="I26" s="11" t="n">
        <v>0</v>
      </c>
      <c r="J26" s="4"/>
      <c r="K26" s="5"/>
      <c r="L26" s="5"/>
      <c r="M26" s="5"/>
      <c r="N26" s="5"/>
      <c r="O26" s="5"/>
      <c r="P26" s="5"/>
      <c r="Q26" s="5"/>
      <c r="R26" s="5"/>
      <c r="S26" s="5"/>
      <c r="T26" s="5"/>
      <c r="U26" s="5"/>
      <c r="V26" s="5"/>
      <c r="W26" s="5"/>
      <c r="X26" s="5"/>
      <c r="Y26" s="5"/>
      <c r="Z26" s="5"/>
    </row>
    <row r="27" customFormat="false" ht="12.75" hidden="false" customHeight="true" outlineLevel="0" collapsed="false">
      <c r="A27" s="10" t="n">
        <v>151</v>
      </c>
      <c r="B27" s="2" t="n">
        <v>26</v>
      </c>
      <c r="C27" s="2" t="n">
        <f aca="false">'PR-RAS'!D31</f>
        <v>0</v>
      </c>
      <c r="D27" s="2" t="n">
        <f aca="false">'PR-RAS'!E31</f>
        <v>0</v>
      </c>
      <c r="E27" s="2" t="n">
        <v>0</v>
      </c>
      <c r="F27" s="2" t="n">
        <v>0</v>
      </c>
      <c r="G27" s="3" t="n">
        <f aca="false">(B27/1000)*(C27*1+D27*2)</f>
        <v>0</v>
      </c>
      <c r="H27" s="3" t="n">
        <f aca="false">ABS(C27-ROUND(C27,0))+ABS(D27-ROUND(D27,0))</f>
        <v>0</v>
      </c>
      <c r="I27" s="11" t="n">
        <v>0</v>
      </c>
      <c r="J27" s="4"/>
      <c r="K27" s="5"/>
      <c r="L27" s="5"/>
      <c r="M27" s="5"/>
      <c r="N27" s="5"/>
      <c r="O27" s="5"/>
      <c r="P27" s="5"/>
      <c r="Q27" s="5"/>
      <c r="R27" s="5"/>
      <c r="S27" s="5"/>
      <c r="T27" s="5"/>
      <c r="U27" s="5"/>
      <c r="V27" s="5"/>
      <c r="W27" s="5"/>
      <c r="X27" s="5"/>
      <c r="Y27" s="5"/>
      <c r="Z27" s="5"/>
    </row>
    <row r="28" customFormat="false" ht="12.75" hidden="false" customHeight="true" outlineLevel="0" collapsed="false">
      <c r="A28" s="10" t="n">
        <v>151</v>
      </c>
      <c r="B28" s="2" t="n">
        <v>27</v>
      </c>
      <c r="C28" s="2" t="n">
        <f aca="false">'PR-RAS'!D32</f>
        <v>0</v>
      </c>
      <c r="D28" s="2" t="n">
        <f aca="false">'PR-RAS'!E32</f>
        <v>0</v>
      </c>
      <c r="E28" s="2" t="n">
        <v>0</v>
      </c>
      <c r="F28" s="2" t="n">
        <v>0</v>
      </c>
      <c r="G28" s="3" t="n">
        <f aca="false">(B28/1000)*(C28*1+D28*2)</f>
        <v>0</v>
      </c>
      <c r="H28" s="3" t="n">
        <f aca="false">ABS(C28-ROUND(C28,0))+ABS(D28-ROUND(D28,0))</f>
        <v>0</v>
      </c>
      <c r="I28" s="11" t="n">
        <v>0</v>
      </c>
      <c r="J28" s="4"/>
      <c r="K28" s="5"/>
      <c r="L28" s="3"/>
      <c r="M28" s="5"/>
      <c r="N28" s="5"/>
      <c r="O28" s="5"/>
      <c r="P28" s="5"/>
      <c r="Q28" s="5"/>
      <c r="R28" s="5"/>
      <c r="S28" s="5"/>
      <c r="T28" s="5"/>
      <c r="U28" s="5"/>
      <c r="V28" s="5"/>
      <c r="W28" s="5"/>
      <c r="X28" s="5"/>
      <c r="Y28" s="5"/>
      <c r="Z28" s="5"/>
    </row>
    <row r="29" customFormat="false" ht="12.75" hidden="false" customHeight="true" outlineLevel="0" collapsed="false">
      <c r="A29" s="10" t="n">
        <v>151</v>
      </c>
      <c r="B29" s="2" t="n">
        <v>28</v>
      </c>
      <c r="C29" s="2" t="n">
        <f aca="false">'PR-RAS'!D33</f>
        <v>0</v>
      </c>
      <c r="D29" s="2" t="n">
        <f aca="false">'PR-RAS'!E33</f>
        <v>0</v>
      </c>
      <c r="E29" s="2" t="n">
        <v>0</v>
      </c>
      <c r="F29" s="2" t="n">
        <v>0</v>
      </c>
      <c r="G29" s="3" t="n">
        <f aca="false">(B29/1000)*(C29*1+D29*2)</f>
        <v>0</v>
      </c>
      <c r="H29" s="3" t="n">
        <f aca="false">ABS(C29-ROUND(C29,0))+ABS(D29-ROUND(D29,0))</f>
        <v>0</v>
      </c>
      <c r="I29" s="11" t="n">
        <v>0</v>
      </c>
      <c r="J29" s="4"/>
      <c r="K29" s="5"/>
      <c r="L29" s="3"/>
      <c r="M29" s="5"/>
      <c r="N29" s="5"/>
      <c r="O29" s="5"/>
      <c r="P29" s="5"/>
      <c r="Q29" s="5"/>
      <c r="R29" s="5"/>
      <c r="S29" s="5"/>
      <c r="T29" s="5"/>
      <c r="U29" s="5"/>
      <c r="V29" s="5"/>
      <c r="W29" s="5"/>
      <c r="X29" s="5"/>
      <c r="Y29" s="5"/>
      <c r="Z29" s="5"/>
    </row>
    <row r="30" customFormat="false" ht="12.75" hidden="false" customHeight="true" outlineLevel="0" collapsed="false">
      <c r="A30" s="10" t="n">
        <v>151</v>
      </c>
      <c r="B30" s="2" t="n">
        <v>29</v>
      </c>
      <c r="C30" s="2" t="n">
        <f aca="false">'PR-RAS'!D34</f>
        <v>0</v>
      </c>
      <c r="D30" s="2" t="n">
        <f aca="false">'PR-RAS'!E34</f>
        <v>0</v>
      </c>
      <c r="E30" s="2" t="n">
        <v>0</v>
      </c>
      <c r="F30" s="2" t="n">
        <v>0</v>
      </c>
      <c r="G30" s="3" t="n">
        <f aca="false">(B30/1000)*(C30*1+D30*2)</f>
        <v>0</v>
      </c>
      <c r="H30" s="3" t="n">
        <f aca="false">ABS(C30-ROUND(C30,0))+ABS(D30-ROUND(D30,0))</f>
        <v>0</v>
      </c>
      <c r="I30" s="11" t="n">
        <v>0</v>
      </c>
      <c r="J30" s="4"/>
      <c r="K30" s="5"/>
      <c r="L30" s="5"/>
      <c r="M30" s="5"/>
      <c r="N30" s="5"/>
      <c r="O30" s="5"/>
      <c r="P30" s="5"/>
      <c r="Q30" s="5"/>
      <c r="R30" s="5"/>
      <c r="S30" s="5"/>
      <c r="T30" s="5"/>
      <c r="U30" s="5"/>
      <c r="V30" s="5"/>
      <c r="W30" s="5"/>
      <c r="X30" s="5"/>
      <c r="Y30" s="5"/>
      <c r="Z30" s="5"/>
    </row>
    <row r="31" customFormat="false" ht="12.75" hidden="false" customHeight="true" outlineLevel="0" collapsed="false">
      <c r="A31" s="10" t="n">
        <v>151</v>
      </c>
      <c r="B31" s="2" t="n">
        <v>30</v>
      </c>
      <c r="C31" s="2" t="n">
        <f aca="false">'PR-RAS'!D35</f>
        <v>0</v>
      </c>
      <c r="D31" s="2" t="n">
        <f aca="false">'PR-RAS'!E35</f>
        <v>0</v>
      </c>
      <c r="E31" s="2" t="n">
        <v>0</v>
      </c>
      <c r="F31" s="2" t="n">
        <v>0</v>
      </c>
      <c r="G31" s="3" t="n">
        <f aca="false">(B31/1000)*(C31*1+D31*2)</f>
        <v>0</v>
      </c>
      <c r="H31" s="3" t="n">
        <f aca="false">ABS(C31-ROUND(C31,0))+ABS(D31-ROUND(D31,0))</f>
        <v>0</v>
      </c>
      <c r="I31" s="11" t="n">
        <v>0</v>
      </c>
      <c r="J31" s="4"/>
      <c r="K31" s="4"/>
      <c r="L31" s="5"/>
      <c r="M31" s="5"/>
      <c r="N31" s="5"/>
      <c r="O31" s="5"/>
      <c r="P31" s="5"/>
      <c r="Q31" s="5"/>
      <c r="R31" s="5"/>
      <c r="S31" s="5"/>
      <c r="T31" s="5"/>
      <c r="U31" s="5"/>
      <c r="V31" s="5"/>
      <c r="W31" s="5"/>
      <c r="X31" s="5"/>
      <c r="Y31" s="5"/>
      <c r="Z31" s="5"/>
    </row>
    <row r="32" customFormat="false" ht="12.75" hidden="false" customHeight="true" outlineLevel="0" collapsed="false">
      <c r="A32" s="10" t="n">
        <v>151</v>
      </c>
      <c r="B32" s="2" t="n">
        <v>31</v>
      </c>
      <c r="C32" s="2" t="n">
        <f aca="false">'PR-RAS'!D36</f>
        <v>0</v>
      </c>
      <c r="D32" s="2" t="n">
        <f aca="false">'PR-RAS'!E36</f>
        <v>0</v>
      </c>
      <c r="E32" s="2" t="n">
        <v>0</v>
      </c>
      <c r="F32" s="2" t="n">
        <v>0</v>
      </c>
      <c r="G32" s="3" t="n">
        <f aca="false">(B32/1000)*(C32*1+D32*2)</f>
        <v>0</v>
      </c>
      <c r="H32" s="3" t="n">
        <f aca="false">ABS(C32-ROUND(C32,0))+ABS(D32-ROUND(D32,0))</f>
        <v>0</v>
      </c>
      <c r="I32" s="11" t="n">
        <v>0</v>
      </c>
      <c r="J32" s="4"/>
      <c r="K32" s="5"/>
      <c r="L32" s="12"/>
      <c r="M32" s="5"/>
      <c r="N32" s="5"/>
      <c r="O32" s="5"/>
      <c r="P32" s="5"/>
      <c r="Q32" s="5"/>
      <c r="R32" s="5"/>
      <c r="S32" s="5"/>
      <c r="T32" s="5"/>
      <c r="U32" s="5"/>
      <c r="V32" s="5"/>
      <c r="W32" s="5"/>
      <c r="X32" s="5"/>
      <c r="Y32" s="5"/>
      <c r="Z32" s="5"/>
    </row>
    <row r="33" customFormat="false" ht="12.75" hidden="false" customHeight="true" outlineLevel="0" collapsed="false">
      <c r="A33" s="10" t="n">
        <v>151</v>
      </c>
      <c r="B33" s="2" t="n">
        <v>32</v>
      </c>
      <c r="C33" s="2" t="n">
        <f aca="false">'PR-RAS'!D37</f>
        <v>0</v>
      </c>
      <c r="D33" s="2" t="n">
        <f aca="false">'PR-RAS'!E37</f>
        <v>0</v>
      </c>
      <c r="E33" s="2" t="n">
        <v>0</v>
      </c>
      <c r="F33" s="2" t="n">
        <v>0</v>
      </c>
      <c r="G33" s="3" t="n">
        <f aca="false">(B33/1000)*(C33*1+D33*2)</f>
        <v>0</v>
      </c>
      <c r="H33" s="3" t="n">
        <f aca="false">ABS(C33-ROUND(C33,0))+ABS(D33-ROUND(D33,0))</f>
        <v>0</v>
      </c>
      <c r="I33" s="11" t="n">
        <v>0</v>
      </c>
      <c r="J33" s="4"/>
      <c r="K33" s="5"/>
      <c r="L33" s="12"/>
      <c r="M33" s="5"/>
      <c r="N33" s="5"/>
      <c r="O33" s="5"/>
      <c r="P33" s="5"/>
      <c r="Q33" s="5"/>
      <c r="R33" s="5"/>
      <c r="S33" s="5"/>
      <c r="T33" s="5"/>
      <c r="U33" s="5"/>
      <c r="V33" s="5"/>
      <c r="W33" s="5"/>
      <c r="X33" s="5"/>
      <c r="Y33" s="5"/>
      <c r="Z33" s="5"/>
    </row>
    <row r="34" customFormat="false" ht="12.75" hidden="false" customHeight="true" outlineLevel="0" collapsed="false">
      <c r="A34" s="10" t="n">
        <v>151</v>
      </c>
      <c r="B34" s="2" t="n">
        <v>33</v>
      </c>
      <c r="C34" s="2" t="n">
        <f aca="false">'PR-RAS'!D38</f>
        <v>0</v>
      </c>
      <c r="D34" s="2" t="n">
        <f aca="false">'PR-RAS'!E38</f>
        <v>0</v>
      </c>
      <c r="E34" s="2" t="n">
        <v>0</v>
      </c>
      <c r="F34" s="2" t="n">
        <v>0</v>
      </c>
      <c r="G34" s="3" t="n">
        <f aca="false">(B34/1000)*(C34*1+D34*2)</f>
        <v>0</v>
      </c>
      <c r="H34" s="3" t="n">
        <f aca="false">ABS(C34-ROUND(C34,0))+ABS(D34-ROUND(D34,0))</f>
        <v>0</v>
      </c>
      <c r="I34" s="11" t="n">
        <v>0</v>
      </c>
      <c r="J34" s="4"/>
      <c r="K34" s="5"/>
      <c r="L34" s="12"/>
      <c r="M34" s="5"/>
      <c r="N34" s="5"/>
      <c r="O34" s="5"/>
      <c r="P34" s="5"/>
      <c r="Q34" s="5"/>
      <c r="R34" s="5"/>
      <c r="S34" s="5"/>
      <c r="T34" s="5"/>
      <c r="U34" s="5"/>
      <c r="V34" s="5"/>
      <c r="W34" s="5"/>
      <c r="X34" s="5"/>
      <c r="Y34" s="5"/>
      <c r="Z34" s="5"/>
    </row>
    <row r="35" customFormat="false" ht="12.75" hidden="false" customHeight="true" outlineLevel="0" collapsed="false">
      <c r="A35" s="10" t="n">
        <v>151</v>
      </c>
      <c r="B35" s="2" t="n">
        <v>34</v>
      </c>
      <c r="C35" s="2" t="n">
        <f aca="false">'PR-RAS'!D39</f>
        <v>0</v>
      </c>
      <c r="D35" s="2" t="n">
        <f aca="false">'PR-RAS'!E39</f>
        <v>0</v>
      </c>
      <c r="E35" s="2" t="n">
        <v>0</v>
      </c>
      <c r="F35" s="2" t="n">
        <v>0</v>
      </c>
      <c r="G35" s="3" t="n">
        <f aca="false">(B35/1000)*(C35*1+D35*2)</f>
        <v>0</v>
      </c>
      <c r="H35" s="3" t="n">
        <f aca="false">ABS(C35-ROUND(C35,0))+ABS(D35-ROUND(D35,0))</f>
        <v>0</v>
      </c>
      <c r="I35" s="11" t="n">
        <v>0</v>
      </c>
      <c r="J35" s="4"/>
      <c r="K35" s="5"/>
      <c r="L35" s="12"/>
      <c r="M35" s="5"/>
      <c r="N35" s="5"/>
      <c r="O35" s="5"/>
      <c r="P35" s="5"/>
      <c r="Q35" s="5"/>
      <c r="R35" s="5"/>
      <c r="S35" s="5"/>
      <c r="T35" s="5"/>
      <c r="U35" s="5"/>
      <c r="V35" s="5"/>
      <c r="W35" s="5"/>
      <c r="X35" s="5"/>
      <c r="Y35" s="5"/>
      <c r="Z35" s="5"/>
    </row>
    <row r="36" customFormat="false" ht="12.75" hidden="false" customHeight="true" outlineLevel="0" collapsed="false">
      <c r="A36" s="10" t="n">
        <v>151</v>
      </c>
      <c r="B36" s="2" t="n">
        <v>35</v>
      </c>
      <c r="C36" s="2" t="n">
        <f aca="false">'PR-RAS'!D40</f>
        <v>0</v>
      </c>
      <c r="D36" s="2" t="n">
        <f aca="false">'PR-RAS'!E40</f>
        <v>0</v>
      </c>
      <c r="E36" s="2" t="n">
        <v>0</v>
      </c>
      <c r="F36" s="2" t="n">
        <v>0</v>
      </c>
      <c r="G36" s="3" t="n">
        <f aca="false">(B36/1000)*(C36*1+D36*2)</f>
        <v>0</v>
      </c>
      <c r="H36" s="3" t="n">
        <f aca="false">ABS(C36-ROUND(C36,0))+ABS(D36-ROUND(D36,0))</f>
        <v>0</v>
      </c>
      <c r="I36" s="11" t="n">
        <v>0</v>
      </c>
      <c r="J36" s="4"/>
      <c r="K36" s="5"/>
      <c r="L36" s="12"/>
      <c r="M36" s="5"/>
      <c r="N36" s="5"/>
      <c r="O36" s="5"/>
      <c r="P36" s="5"/>
      <c r="Q36" s="5"/>
      <c r="R36" s="5"/>
      <c r="S36" s="5"/>
      <c r="T36" s="5"/>
      <c r="U36" s="5"/>
      <c r="V36" s="5"/>
      <c r="W36" s="5"/>
      <c r="X36" s="5"/>
      <c r="Y36" s="5"/>
      <c r="Z36" s="5"/>
    </row>
    <row r="37" customFormat="false" ht="12.75" hidden="false" customHeight="true" outlineLevel="0" collapsed="false">
      <c r="A37" s="10" t="n">
        <v>151</v>
      </c>
      <c r="B37" s="2" t="n">
        <v>36</v>
      </c>
      <c r="C37" s="2" t="n">
        <f aca="false">'PR-RAS'!D41</f>
        <v>0</v>
      </c>
      <c r="D37" s="2" t="n">
        <f aca="false">'PR-RAS'!E41</f>
        <v>0</v>
      </c>
      <c r="E37" s="2" t="n">
        <v>0</v>
      </c>
      <c r="F37" s="2" t="n">
        <v>0</v>
      </c>
      <c r="G37" s="3" t="n">
        <f aca="false">(B37/1000)*(C37*1+D37*2)</f>
        <v>0</v>
      </c>
      <c r="H37" s="3" t="n">
        <f aca="false">ABS(C37-ROUND(C37,0))+ABS(D37-ROUND(D37,0))</f>
        <v>0</v>
      </c>
      <c r="I37" s="11" t="n">
        <v>0</v>
      </c>
      <c r="J37" s="4"/>
      <c r="K37" s="5"/>
      <c r="L37" s="5"/>
      <c r="M37" s="5"/>
      <c r="N37" s="5"/>
      <c r="O37" s="5"/>
      <c r="P37" s="5"/>
      <c r="Q37" s="5"/>
      <c r="R37" s="5"/>
      <c r="S37" s="5"/>
      <c r="T37" s="5"/>
      <c r="U37" s="5"/>
      <c r="V37" s="5"/>
      <c r="W37" s="5"/>
      <c r="X37" s="5"/>
      <c r="Y37" s="5"/>
      <c r="Z37" s="5"/>
    </row>
    <row r="38" customFormat="false" ht="12.75" hidden="false" customHeight="true" outlineLevel="0" collapsed="false">
      <c r="A38" s="10" t="n">
        <v>151</v>
      </c>
      <c r="B38" s="2" t="n">
        <v>37</v>
      </c>
      <c r="C38" s="2" t="n">
        <f aca="false">'PR-RAS'!D42</f>
        <v>0</v>
      </c>
      <c r="D38" s="2" t="n">
        <f aca="false">'PR-RAS'!E42</f>
        <v>0</v>
      </c>
      <c r="E38" s="2" t="n">
        <v>0</v>
      </c>
      <c r="F38" s="2" t="n">
        <v>0</v>
      </c>
      <c r="G38" s="3" t="n">
        <f aca="false">(B38/1000)*(C38*1+D38*2)</f>
        <v>0</v>
      </c>
      <c r="H38" s="3" t="n">
        <f aca="false">ABS(C38-ROUND(C38,0))+ABS(D38-ROUND(D38,0))</f>
        <v>0</v>
      </c>
      <c r="I38" s="11" t="n">
        <v>0</v>
      </c>
      <c r="J38" s="4"/>
      <c r="K38" s="5"/>
      <c r="L38" s="5"/>
      <c r="M38" s="5"/>
      <c r="N38" s="5"/>
      <c r="O38" s="5"/>
      <c r="P38" s="5"/>
      <c r="Q38" s="5"/>
      <c r="R38" s="5"/>
      <c r="S38" s="5"/>
      <c r="T38" s="5"/>
      <c r="U38" s="5"/>
      <c r="V38" s="5"/>
      <c r="W38" s="5"/>
      <c r="X38" s="5"/>
      <c r="Y38" s="5"/>
      <c r="Z38" s="5"/>
    </row>
    <row r="39" customFormat="false" ht="12.75" hidden="false" customHeight="true" outlineLevel="0" collapsed="false">
      <c r="A39" s="10" t="n">
        <v>151</v>
      </c>
      <c r="B39" s="2" t="n">
        <v>38</v>
      </c>
      <c r="C39" s="2" t="n">
        <f aca="false">'PR-RAS'!D43</f>
        <v>0</v>
      </c>
      <c r="D39" s="2" t="n">
        <f aca="false">'PR-RAS'!E43</f>
        <v>0</v>
      </c>
      <c r="E39" s="2" t="n">
        <v>0</v>
      </c>
      <c r="F39" s="2" t="n">
        <v>0</v>
      </c>
      <c r="G39" s="3" t="n">
        <f aca="false">(B39/1000)*(C39*1+D39*2)</f>
        <v>0</v>
      </c>
      <c r="H39" s="3" t="n">
        <f aca="false">ABS(C39-ROUND(C39,0))+ABS(D39-ROUND(D39,0))</f>
        <v>0</v>
      </c>
      <c r="I39" s="11" t="n">
        <v>0</v>
      </c>
      <c r="J39" s="4"/>
      <c r="K39" s="5"/>
      <c r="L39" s="5"/>
      <c r="M39" s="5"/>
      <c r="N39" s="5"/>
      <c r="O39" s="5"/>
      <c r="P39" s="5"/>
      <c r="Q39" s="5"/>
      <c r="R39" s="5"/>
      <c r="S39" s="5"/>
      <c r="T39" s="5"/>
      <c r="U39" s="5"/>
      <c r="V39" s="5"/>
      <c r="W39" s="5"/>
      <c r="X39" s="5"/>
      <c r="Y39" s="5"/>
      <c r="Z39" s="5"/>
    </row>
    <row r="40" customFormat="false" ht="12.75" hidden="false" customHeight="true" outlineLevel="0" collapsed="false">
      <c r="A40" s="10" t="n">
        <v>151</v>
      </c>
      <c r="B40" s="2" t="n">
        <v>39</v>
      </c>
      <c r="C40" s="2" t="n">
        <f aca="false">'PR-RAS'!D44</f>
        <v>0</v>
      </c>
      <c r="D40" s="2" t="n">
        <f aca="false">'PR-RAS'!E44</f>
        <v>0</v>
      </c>
      <c r="E40" s="2" t="n">
        <v>0</v>
      </c>
      <c r="F40" s="2" t="n">
        <v>0</v>
      </c>
      <c r="G40" s="3" t="n">
        <f aca="false">(B40/1000)*(C40*1+D40*2)</f>
        <v>0</v>
      </c>
      <c r="H40" s="3" t="n">
        <f aca="false">ABS(C40-ROUND(C40,0))+ABS(D40-ROUND(D40,0))</f>
        <v>0</v>
      </c>
      <c r="I40" s="11" t="n">
        <v>0</v>
      </c>
      <c r="J40" s="4"/>
      <c r="K40" s="5"/>
      <c r="L40" s="5"/>
      <c r="M40" s="5"/>
      <c r="N40" s="5"/>
      <c r="O40" s="5"/>
      <c r="P40" s="5"/>
      <c r="Q40" s="5"/>
      <c r="R40" s="5"/>
      <c r="S40" s="5"/>
      <c r="T40" s="5"/>
      <c r="U40" s="5"/>
      <c r="V40" s="5"/>
      <c r="W40" s="5"/>
      <c r="X40" s="5"/>
      <c r="Y40" s="5"/>
      <c r="Z40" s="5"/>
    </row>
    <row r="41" customFormat="false" ht="12.75" hidden="false" customHeight="true" outlineLevel="0" collapsed="false">
      <c r="A41" s="10" t="n">
        <v>151</v>
      </c>
      <c r="B41" s="2" t="n">
        <v>40</v>
      </c>
      <c r="C41" s="2" t="n">
        <f aca="false">'PR-RAS'!D45</f>
        <v>0</v>
      </c>
      <c r="D41" s="2" t="n">
        <f aca="false">'PR-RAS'!E45</f>
        <v>0</v>
      </c>
      <c r="E41" s="2" t="n">
        <v>0</v>
      </c>
      <c r="F41" s="2" t="n">
        <v>0</v>
      </c>
      <c r="G41" s="3" t="n">
        <f aca="false">(B41/1000)*(C41*1+D41*2)</f>
        <v>0</v>
      </c>
      <c r="H41" s="3" t="n">
        <f aca="false">ABS(C41-ROUND(C41,0))+ABS(D41-ROUND(D41,0))</f>
        <v>0</v>
      </c>
      <c r="I41" s="11" t="n">
        <v>0</v>
      </c>
      <c r="J41" s="4"/>
      <c r="K41" s="5"/>
      <c r="L41" s="5"/>
      <c r="M41" s="5"/>
      <c r="N41" s="5"/>
      <c r="O41" s="5"/>
      <c r="P41" s="5"/>
      <c r="Q41" s="5"/>
      <c r="R41" s="5"/>
      <c r="S41" s="5"/>
      <c r="T41" s="5"/>
      <c r="U41" s="5"/>
      <c r="V41" s="5"/>
      <c r="W41" s="5"/>
      <c r="X41" s="5"/>
      <c r="Y41" s="5"/>
      <c r="Z41" s="5"/>
    </row>
    <row r="42" customFormat="false" ht="12.75" hidden="false" customHeight="true" outlineLevel="0" collapsed="false">
      <c r="A42" s="10" t="n">
        <v>151</v>
      </c>
      <c r="B42" s="2" t="n">
        <v>41</v>
      </c>
      <c r="C42" s="2" t="n">
        <f aca="false">'PR-RAS'!D46</f>
        <v>0</v>
      </c>
      <c r="D42" s="2" t="n">
        <f aca="false">'PR-RAS'!E46</f>
        <v>0</v>
      </c>
      <c r="E42" s="2" t="n">
        <v>0</v>
      </c>
      <c r="F42" s="2" t="n">
        <v>0</v>
      </c>
      <c r="G42" s="3" t="n">
        <f aca="false">(B42/1000)*(C42*1+D42*2)</f>
        <v>0</v>
      </c>
      <c r="H42" s="3" t="n">
        <f aca="false">ABS(C42-ROUND(C42,0))+ABS(D42-ROUND(D42,0))</f>
        <v>0</v>
      </c>
      <c r="I42" s="11" t="n">
        <v>0</v>
      </c>
      <c r="J42" s="4"/>
      <c r="K42" s="5"/>
      <c r="L42" s="5"/>
      <c r="M42" s="5"/>
      <c r="N42" s="5"/>
      <c r="O42" s="5"/>
      <c r="P42" s="5"/>
      <c r="Q42" s="5"/>
      <c r="R42" s="5"/>
      <c r="S42" s="5"/>
      <c r="T42" s="5"/>
      <c r="U42" s="5"/>
      <c r="V42" s="5"/>
      <c r="W42" s="5"/>
      <c r="X42" s="5"/>
      <c r="Y42" s="5"/>
      <c r="Z42" s="5"/>
    </row>
    <row r="43" customFormat="false" ht="12.75" hidden="false" customHeight="true" outlineLevel="0" collapsed="false">
      <c r="A43" s="10" t="n">
        <v>151</v>
      </c>
      <c r="B43" s="2" t="n">
        <v>42</v>
      </c>
      <c r="C43" s="2" t="n">
        <f aca="false">'PR-RAS'!D47</f>
        <v>0</v>
      </c>
      <c r="D43" s="2" t="n">
        <f aca="false">'PR-RAS'!E47</f>
        <v>0</v>
      </c>
      <c r="E43" s="2" t="n">
        <v>0</v>
      </c>
      <c r="F43" s="2" t="n">
        <v>0</v>
      </c>
      <c r="G43" s="3" t="n">
        <f aca="false">(B43/1000)*(C43*1+D43*2)</f>
        <v>0</v>
      </c>
      <c r="H43" s="3" t="n">
        <f aca="false">ABS(C43-ROUND(C43,0))+ABS(D43-ROUND(D43,0))</f>
        <v>0</v>
      </c>
      <c r="I43" s="11" t="n">
        <v>0</v>
      </c>
      <c r="J43" s="4"/>
      <c r="K43" s="5"/>
      <c r="L43" s="5"/>
      <c r="M43" s="5"/>
      <c r="N43" s="5"/>
      <c r="O43" s="5"/>
      <c r="P43" s="5"/>
      <c r="Q43" s="5"/>
      <c r="R43" s="5"/>
      <c r="S43" s="5"/>
      <c r="T43" s="5"/>
      <c r="U43" s="5"/>
      <c r="V43" s="5"/>
      <c r="W43" s="5"/>
      <c r="X43" s="5"/>
      <c r="Y43" s="5"/>
      <c r="Z43" s="5"/>
    </row>
    <row r="44" customFormat="false" ht="12.75" hidden="false" customHeight="true" outlineLevel="0" collapsed="false">
      <c r="A44" s="10" t="n">
        <v>151</v>
      </c>
      <c r="B44" s="2" t="n">
        <v>43</v>
      </c>
      <c r="C44" s="2" t="n">
        <f aca="false">'PR-RAS'!D48</f>
        <v>0</v>
      </c>
      <c r="D44" s="2" t="n">
        <f aca="false">'PR-RAS'!E48</f>
        <v>0</v>
      </c>
      <c r="E44" s="2" t="n">
        <v>0</v>
      </c>
      <c r="F44" s="2" t="n">
        <v>0</v>
      </c>
      <c r="G44" s="3" t="n">
        <f aca="false">(B44/1000)*(C44*1+D44*2)</f>
        <v>0</v>
      </c>
      <c r="H44" s="3" t="n">
        <f aca="false">ABS(C44-ROUND(C44,0))+ABS(D44-ROUND(D44,0))</f>
        <v>0</v>
      </c>
      <c r="I44" s="11" t="n">
        <v>0</v>
      </c>
      <c r="J44" s="4"/>
      <c r="K44" s="5"/>
      <c r="L44" s="5"/>
      <c r="M44" s="5"/>
      <c r="N44" s="5"/>
      <c r="O44" s="5"/>
      <c r="P44" s="5"/>
      <c r="Q44" s="5"/>
      <c r="R44" s="5"/>
      <c r="S44" s="5"/>
      <c r="T44" s="5"/>
      <c r="U44" s="5"/>
      <c r="V44" s="5"/>
      <c r="W44" s="5"/>
      <c r="X44" s="5"/>
      <c r="Y44" s="5"/>
      <c r="Z44" s="5"/>
    </row>
    <row r="45" customFormat="false" ht="12.75" hidden="false" customHeight="true" outlineLevel="0" collapsed="false">
      <c r="A45" s="10" t="n">
        <v>151</v>
      </c>
      <c r="B45" s="2" t="n">
        <v>44</v>
      </c>
      <c r="C45" s="2" t="n">
        <f aca="false">'PR-RAS'!D49</f>
        <v>8530.02</v>
      </c>
      <c r="D45" s="2" t="n">
        <f aca="false">'PR-RAS'!E49</f>
        <v>13600</v>
      </c>
      <c r="E45" s="2" t="n">
        <v>0</v>
      </c>
      <c r="F45" s="2" t="n">
        <v>0</v>
      </c>
      <c r="G45" s="3" t="n">
        <f aca="false">(B45/1000)*(C45*1+D45*2)</f>
        <v>1572.12088</v>
      </c>
      <c r="H45" s="3" t="n">
        <f aca="false">ABS(C45-ROUND(C45,0))+ABS(D45-ROUND(D45,0))</f>
        <v>0.0200000000004366</v>
      </c>
      <c r="I45" s="11" t="n">
        <v>0</v>
      </c>
      <c r="J45" s="4"/>
      <c r="K45" s="5"/>
      <c r="L45" s="5"/>
      <c r="M45" s="5"/>
      <c r="N45" s="5"/>
      <c r="O45" s="5"/>
      <c r="P45" s="5"/>
      <c r="Q45" s="5"/>
      <c r="R45" s="5"/>
      <c r="S45" s="5"/>
      <c r="T45" s="5"/>
      <c r="U45" s="5"/>
      <c r="V45" s="5"/>
      <c r="W45" s="5"/>
      <c r="X45" s="5"/>
      <c r="Y45" s="5"/>
      <c r="Z45" s="5"/>
    </row>
    <row r="46" customFormat="false" ht="12.75" hidden="false" customHeight="true" outlineLevel="0" collapsed="false">
      <c r="A46" s="10" t="n">
        <v>151</v>
      </c>
      <c r="B46" s="2" t="n">
        <v>45</v>
      </c>
      <c r="C46" s="2" t="n">
        <f aca="false">'PR-RAS'!D50</f>
        <v>0</v>
      </c>
      <c r="D46" s="2" t="n">
        <f aca="false">'PR-RAS'!E50</f>
        <v>0</v>
      </c>
      <c r="E46" s="2" t="n">
        <v>0</v>
      </c>
      <c r="F46" s="2" t="n">
        <v>0</v>
      </c>
      <c r="G46" s="3" t="n">
        <f aca="false">(B46/1000)*(C46*1+D46*2)</f>
        <v>0</v>
      </c>
      <c r="H46" s="3" t="n">
        <f aca="false">ABS(C46-ROUND(C46,0))+ABS(D46-ROUND(D46,0))</f>
        <v>0</v>
      </c>
      <c r="I46" s="11" t="n">
        <v>0</v>
      </c>
      <c r="J46" s="4"/>
      <c r="K46" s="5"/>
      <c r="L46" s="5"/>
      <c r="M46" s="5"/>
      <c r="N46" s="5"/>
      <c r="O46" s="5"/>
      <c r="P46" s="5"/>
      <c r="Q46" s="5"/>
      <c r="R46" s="5"/>
      <c r="S46" s="5"/>
      <c r="T46" s="5"/>
      <c r="U46" s="5"/>
      <c r="V46" s="5"/>
      <c r="W46" s="5"/>
      <c r="X46" s="5"/>
      <c r="Y46" s="5"/>
      <c r="Z46" s="5"/>
    </row>
    <row r="47" customFormat="false" ht="12.75" hidden="false" customHeight="true" outlineLevel="0" collapsed="false">
      <c r="A47" s="10" t="n">
        <v>151</v>
      </c>
      <c r="B47" s="2" t="n">
        <v>46</v>
      </c>
      <c r="C47" s="2" t="n">
        <f aca="false">'PR-RAS'!D51</f>
        <v>0</v>
      </c>
      <c r="D47" s="2" t="n">
        <f aca="false">'PR-RAS'!E51</f>
        <v>0</v>
      </c>
      <c r="E47" s="2" t="n">
        <v>0</v>
      </c>
      <c r="F47" s="2" t="n">
        <v>0</v>
      </c>
      <c r="G47" s="3" t="n">
        <f aca="false">(B47/1000)*(C47*1+D47*2)</f>
        <v>0</v>
      </c>
      <c r="H47" s="3" t="n">
        <f aca="false">ABS(C47-ROUND(C47,0))+ABS(D47-ROUND(D47,0))</f>
        <v>0</v>
      </c>
      <c r="I47" s="11" t="n">
        <v>0</v>
      </c>
      <c r="J47" s="4"/>
      <c r="K47" s="5"/>
      <c r="L47" s="5"/>
      <c r="M47" s="5"/>
      <c r="N47" s="5"/>
      <c r="O47" s="5"/>
      <c r="P47" s="5"/>
      <c r="Q47" s="5"/>
      <c r="R47" s="5"/>
      <c r="S47" s="5"/>
      <c r="T47" s="5"/>
      <c r="U47" s="5"/>
      <c r="V47" s="5"/>
      <c r="W47" s="5"/>
      <c r="X47" s="5"/>
      <c r="Y47" s="5"/>
      <c r="Z47" s="5"/>
    </row>
    <row r="48" customFormat="false" ht="12.75" hidden="false" customHeight="true" outlineLevel="0" collapsed="false">
      <c r="A48" s="10" t="n">
        <v>151</v>
      </c>
      <c r="B48" s="2" t="n">
        <v>47</v>
      </c>
      <c r="C48" s="2" t="n">
        <f aca="false">'PR-RAS'!D52</f>
        <v>0</v>
      </c>
      <c r="D48" s="2" t="n">
        <f aca="false">'PR-RAS'!E52</f>
        <v>0</v>
      </c>
      <c r="E48" s="2" t="n">
        <v>0</v>
      </c>
      <c r="F48" s="2" t="n">
        <v>0</v>
      </c>
      <c r="G48" s="3" t="n">
        <f aca="false">(B48/1000)*(C48*1+D48*2)</f>
        <v>0</v>
      </c>
      <c r="H48" s="3" t="n">
        <f aca="false">ABS(C48-ROUND(C48,0))+ABS(D48-ROUND(D48,0))</f>
        <v>0</v>
      </c>
      <c r="I48" s="11" t="n">
        <v>0</v>
      </c>
      <c r="J48" s="4"/>
      <c r="K48" s="5"/>
      <c r="L48" s="5"/>
      <c r="M48" s="5"/>
      <c r="N48" s="5"/>
      <c r="O48" s="5"/>
      <c r="P48" s="5"/>
      <c r="Q48" s="5"/>
      <c r="R48" s="5"/>
      <c r="S48" s="5"/>
      <c r="T48" s="5"/>
      <c r="U48" s="5"/>
      <c r="V48" s="5"/>
      <c r="W48" s="5"/>
      <c r="X48" s="5"/>
      <c r="Y48" s="5"/>
      <c r="Z48" s="5"/>
    </row>
    <row r="49" customFormat="false" ht="12.75" hidden="false" customHeight="true" outlineLevel="0" collapsed="false">
      <c r="A49" s="10" t="n">
        <v>151</v>
      </c>
      <c r="B49" s="2" t="n">
        <v>48</v>
      </c>
      <c r="C49" s="2" t="n">
        <f aca="false">'PR-RAS'!D53</f>
        <v>0</v>
      </c>
      <c r="D49" s="2" t="n">
        <f aca="false">'PR-RAS'!E53</f>
        <v>0</v>
      </c>
      <c r="E49" s="2" t="n">
        <v>0</v>
      </c>
      <c r="F49" s="2" t="n">
        <v>0</v>
      </c>
      <c r="G49" s="3" t="n">
        <f aca="false">(B49/1000)*(C49*1+D49*2)</f>
        <v>0</v>
      </c>
      <c r="H49" s="3" t="n">
        <f aca="false">ABS(C49-ROUND(C49,0))+ABS(D49-ROUND(D49,0))</f>
        <v>0</v>
      </c>
      <c r="I49" s="11" t="n">
        <v>0</v>
      </c>
      <c r="J49" s="4"/>
      <c r="K49" s="5"/>
      <c r="L49" s="5"/>
      <c r="M49" s="5"/>
      <c r="N49" s="5"/>
      <c r="O49" s="5"/>
      <c r="P49" s="5"/>
      <c r="Q49" s="5"/>
      <c r="R49" s="5"/>
      <c r="S49" s="5"/>
      <c r="T49" s="5"/>
      <c r="U49" s="5"/>
      <c r="V49" s="5"/>
      <c r="W49" s="5"/>
      <c r="X49" s="5"/>
      <c r="Y49" s="5"/>
      <c r="Z49" s="5"/>
    </row>
    <row r="50" customFormat="false" ht="12.75" hidden="false" customHeight="true" outlineLevel="0" collapsed="false">
      <c r="A50" s="10" t="n">
        <v>151</v>
      </c>
      <c r="B50" s="2" t="n">
        <v>49</v>
      </c>
      <c r="C50" s="2" t="n">
        <f aca="false">'PR-RAS'!D54</f>
        <v>0</v>
      </c>
      <c r="D50" s="2" t="n">
        <f aca="false">'PR-RAS'!E54</f>
        <v>0</v>
      </c>
      <c r="E50" s="2" t="n">
        <v>0</v>
      </c>
      <c r="F50" s="2" t="n">
        <v>0</v>
      </c>
      <c r="G50" s="3" t="n">
        <f aca="false">(B50/1000)*(C50*1+D50*2)</f>
        <v>0</v>
      </c>
      <c r="H50" s="3" t="n">
        <f aca="false">ABS(C50-ROUND(C50,0))+ABS(D50-ROUND(D50,0))</f>
        <v>0</v>
      </c>
      <c r="I50" s="11" t="n">
        <v>0</v>
      </c>
      <c r="J50" s="4"/>
      <c r="K50" s="5"/>
      <c r="L50" s="5"/>
      <c r="M50" s="5"/>
      <c r="N50" s="5"/>
      <c r="O50" s="5"/>
      <c r="P50" s="5"/>
      <c r="Q50" s="5"/>
      <c r="R50" s="5"/>
      <c r="S50" s="5"/>
      <c r="T50" s="5"/>
      <c r="U50" s="5"/>
      <c r="V50" s="5"/>
      <c r="W50" s="5"/>
      <c r="X50" s="5"/>
      <c r="Y50" s="5"/>
      <c r="Z50" s="5"/>
    </row>
    <row r="51" customFormat="false" ht="12.75" hidden="false" customHeight="true" outlineLevel="0" collapsed="false">
      <c r="A51" s="10" t="n">
        <v>151</v>
      </c>
      <c r="B51" s="2" t="n">
        <v>50</v>
      </c>
      <c r="C51" s="2" t="n">
        <f aca="false">'PR-RAS'!D55</f>
        <v>0</v>
      </c>
      <c r="D51" s="2" t="n">
        <f aca="false">'PR-RAS'!E55</f>
        <v>0</v>
      </c>
      <c r="E51" s="2" t="n">
        <v>0</v>
      </c>
      <c r="F51" s="2" t="n">
        <v>0</v>
      </c>
      <c r="G51" s="3" t="n">
        <f aca="false">(B51/1000)*(C51*1+D51*2)</f>
        <v>0</v>
      </c>
      <c r="H51" s="3" t="n">
        <f aca="false">ABS(C51-ROUND(C51,0))+ABS(D51-ROUND(D51,0))</f>
        <v>0</v>
      </c>
      <c r="I51" s="11" t="n">
        <v>0</v>
      </c>
      <c r="J51" s="4"/>
      <c r="K51" s="5"/>
      <c r="L51" s="5"/>
      <c r="M51" s="5"/>
      <c r="N51" s="5"/>
      <c r="O51" s="5"/>
      <c r="P51" s="5"/>
      <c r="Q51" s="5"/>
      <c r="R51" s="5"/>
      <c r="S51" s="5"/>
      <c r="T51" s="5"/>
      <c r="U51" s="5"/>
      <c r="V51" s="5"/>
      <c r="W51" s="5"/>
      <c r="X51" s="5"/>
      <c r="Y51" s="5"/>
      <c r="Z51" s="5"/>
    </row>
    <row r="52" customFormat="false" ht="12.75" hidden="false" customHeight="true" outlineLevel="0" collapsed="false">
      <c r="A52" s="10" t="n">
        <v>151</v>
      </c>
      <c r="B52" s="2" t="n">
        <v>51</v>
      </c>
      <c r="C52" s="2" t="n">
        <f aca="false">'PR-RAS'!D56</f>
        <v>0</v>
      </c>
      <c r="D52" s="2" t="n">
        <f aca="false">'PR-RAS'!E56</f>
        <v>0</v>
      </c>
      <c r="E52" s="2" t="n">
        <v>0</v>
      </c>
      <c r="F52" s="2" t="n">
        <v>0</v>
      </c>
      <c r="G52" s="3" t="n">
        <f aca="false">(B52/1000)*(C52*1+D52*2)</f>
        <v>0</v>
      </c>
      <c r="H52" s="3" t="n">
        <f aca="false">ABS(C52-ROUND(C52,0))+ABS(D52-ROUND(D52,0))</f>
        <v>0</v>
      </c>
      <c r="I52" s="11" t="n">
        <v>0</v>
      </c>
      <c r="J52" s="4"/>
      <c r="K52" s="5"/>
      <c r="L52" s="5"/>
      <c r="M52" s="5"/>
      <c r="N52" s="5"/>
      <c r="O52" s="5"/>
      <c r="P52" s="5"/>
      <c r="Q52" s="5"/>
      <c r="R52" s="5"/>
      <c r="S52" s="5"/>
      <c r="T52" s="5"/>
      <c r="U52" s="5"/>
      <c r="V52" s="5"/>
      <c r="W52" s="5"/>
      <c r="X52" s="5"/>
      <c r="Y52" s="5"/>
      <c r="Z52" s="5"/>
    </row>
    <row r="53" customFormat="false" ht="12.75" hidden="false" customHeight="true" outlineLevel="0" collapsed="false">
      <c r="A53" s="10" t="n">
        <v>151</v>
      </c>
      <c r="B53" s="2" t="n">
        <v>52</v>
      </c>
      <c r="C53" s="2" t="n">
        <f aca="false">'PR-RAS'!D57</f>
        <v>0</v>
      </c>
      <c r="D53" s="2" t="n">
        <f aca="false">'PR-RAS'!E57</f>
        <v>0</v>
      </c>
      <c r="E53" s="2" t="n">
        <v>0</v>
      </c>
      <c r="F53" s="2" t="n">
        <v>0</v>
      </c>
      <c r="G53" s="3" t="n">
        <f aca="false">(B53/1000)*(C53*1+D53*2)</f>
        <v>0</v>
      </c>
      <c r="H53" s="3" t="n">
        <f aca="false">ABS(C53-ROUND(C53,0))+ABS(D53-ROUND(D53,0))</f>
        <v>0</v>
      </c>
      <c r="I53" s="11" t="n">
        <v>0</v>
      </c>
      <c r="J53" s="4"/>
      <c r="K53" s="5"/>
      <c r="L53" s="5"/>
      <c r="M53" s="5"/>
      <c r="N53" s="5"/>
      <c r="O53" s="5"/>
      <c r="P53" s="5"/>
      <c r="Q53" s="5"/>
      <c r="R53" s="5"/>
      <c r="S53" s="5"/>
      <c r="T53" s="5"/>
      <c r="U53" s="5"/>
      <c r="V53" s="5"/>
      <c r="W53" s="5"/>
      <c r="X53" s="5"/>
      <c r="Y53" s="5"/>
      <c r="Z53" s="5"/>
    </row>
    <row r="54" customFormat="false" ht="12.75" hidden="false" customHeight="true" outlineLevel="0" collapsed="false">
      <c r="A54" s="10" t="n">
        <v>151</v>
      </c>
      <c r="B54" s="2" t="n">
        <v>53</v>
      </c>
      <c r="C54" s="2" t="n">
        <f aca="false">'PR-RAS'!D58</f>
        <v>0</v>
      </c>
      <c r="D54" s="2" t="n">
        <f aca="false">'PR-RAS'!E58</f>
        <v>0</v>
      </c>
      <c r="E54" s="2" t="n">
        <v>0</v>
      </c>
      <c r="F54" s="2" t="n">
        <v>0</v>
      </c>
      <c r="G54" s="3" t="n">
        <f aca="false">(B54/1000)*(C54*1+D54*2)</f>
        <v>0</v>
      </c>
      <c r="H54" s="3" t="n">
        <f aca="false">ABS(C54-ROUND(C54,0))+ABS(D54-ROUND(D54,0))</f>
        <v>0</v>
      </c>
      <c r="I54" s="11" t="n">
        <v>0</v>
      </c>
      <c r="J54" s="4"/>
      <c r="K54" s="5"/>
      <c r="L54" s="5"/>
      <c r="M54" s="5"/>
      <c r="N54" s="5"/>
      <c r="O54" s="5"/>
      <c r="P54" s="5"/>
      <c r="Q54" s="5"/>
      <c r="R54" s="5"/>
      <c r="S54" s="5"/>
      <c r="T54" s="5"/>
      <c r="U54" s="5"/>
      <c r="V54" s="5"/>
      <c r="W54" s="5"/>
      <c r="X54" s="5"/>
      <c r="Y54" s="5"/>
      <c r="Z54" s="5"/>
    </row>
    <row r="55" customFormat="false" ht="12.75" hidden="false" customHeight="true" outlineLevel="0" collapsed="false">
      <c r="A55" s="10" t="n">
        <v>151</v>
      </c>
      <c r="B55" s="2" t="n">
        <v>54</v>
      </c>
      <c r="C55" s="2" t="n">
        <f aca="false">'PR-RAS'!D59</f>
        <v>0</v>
      </c>
      <c r="D55" s="2" t="n">
        <f aca="false">'PR-RAS'!E59</f>
        <v>0</v>
      </c>
      <c r="E55" s="2" t="n">
        <v>0</v>
      </c>
      <c r="F55" s="2" t="n">
        <v>0</v>
      </c>
      <c r="G55" s="3" t="n">
        <f aca="false">(B55/1000)*(C55*1+D55*2)</f>
        <v>0</v>
      </c>
      <c r="H55" s="3" t="n">
        <f aca="false">ABS(C55-ROUND(C55,0))+ABS(D55-ROUND(D55,0))</f>
        <v>0</v>
      </c>
      <c r="I55" s="11" t="n">
        <v>0</v>
      </c>
      <c r="J55" s="4"/>
      <c r="K55" s="5"/>
      <c r="L55" s="5"/>
      <c r="M55" s="5"/>
      <c r="N55" s="5"/>
      <c r="O55" s="5"/>
      <c r="P55" s="5"/>
      <c r="Q55" s="5"/>
      <c r="R55" s="5"/>
      <c r="S55" s="5"/>
      <c r="T55" s="5"/>
      <c r="U55" s="5"/>
      <c r="V55" s="5"/>
      <c r="W55" s="5"/>
      <c r="X55" s="5"/>
      <c r="Y55" s="5"/>
      <c r="Z55" s="5"/>
    </row>
    <row r="56" customFormat="false" ht="12.75" hidden="false" customHeight="true" outlineLevel="0" collapsed="false">
      <c r="A56" s="10" t="n">
        <v>151</v>
      </c>
      <c r="B56" s="2" t="n">
        <v>55</v>
      </c>
      <c r="C56" s="2" t="n">
        <f aca="false">'PR-RAS'!D60</f>
        <v>0</v>
      </c>
      <c r="D56" s="2" t="n">
        <f aca="false">'PR-RAS'!E60</f>
        <v>0</v>
      </c>
      <c r="E56" s="2" t="n">
        <v>0</v>
      </c>
      <c r="F56" s="2" t="n">
        <v>0</v>
      </c>
      <c r="G56" s="3" t="n">
        <f aca="false">(B56/1000)*(C56*1+D56*2)</f>
        <v>0</v>
      </c>
      <c r="H56" s="3" t="n">
        <f aca="false">ABS(C56-ROUND(C56,0))+ABS(D56-ROUND(D56,0))</f>
        <v>0</v>
      </c>
      <c r="I56" s="11" t="n">
        <v>0</v>
      </c>
      <c r="J56" s="4"/>
      <c r="K56" s="5"/>
      <c r="L56" s="5"/>
      <c r="M56" s="5"/>
      <c r="N56" s="5"/>
      <c r="O56" s="5"/>
      <c r="P56" s="5"/>
      <c r="Q56" s="5"/>
      <c r="R56" s="5"/>
      <c r="S56" s="5"/>
      <c r="T56" s="5"/>
      <c r="U56" s="5"/>
      <c r="V56" s="5"/>
      <c r="W56" s="5"/>
      <c r="X56" s="5"/>
      <c r="Y56" s="5"/>
      <c r="Z56" s="5"/>
    </row>
    <row r="57" customFormat="false" ht="12.75" hidden="false" customHeight="true" outlineLevel="0" collapsed="false">
      <c r="A57" s="10" t="n">
        <v>151</v>
      </c>
      <c r="B57" s="2" t="n">
        <v>56</v>
      </c>
      <c r="C57" s="2" t="n">
        <f aca="false">'PR-RAS'!D61</f>
        <v>0</v>
      </c>
      <c r="D57" s="2" t="n">
        <f aca="false">'PR-RAS'!E61</f>
        <v>0</v>
      </c>
      <c r="E57" s="2" t="n">
        <v>0</v>
      </c>
      <c r="F57" s="2" t="n">
        <v>0</v>
      </c>
      <c r="G57" s="3" t="n">
        <f aca="false">(B57/1000)*(C57*1+D57*2)</f>
        <v>0</v>
      </c>
      <c r="H57" s="3" t="n">
        <f aca="false">ABS(C57-ROUND(C57,0))+ABS(D57-ROUND(D57,0))</f>
        <v>0</v>
      </c>
      <c r="I57" s="11" t="n">
        <v>0</v>
      </c>
      <c r="J57" s="4"/>
      <c r="K57" s="5"/>
      <c r="L57" s="5"/>
      <c r="M57" s="5"/>
      <c r="N57" s="5"/>
      <c r="O57" s="5"/>
      <c r="P57" s="5"/>
      <c r="Q57" s="5"/>
      <c r="R57" s="5"/>
      <c r="S57" s="5"/>
      <c r="T57" s="5"/>
      <c r="U57" s="5"/>
      <c r="V57" s="5"/>
      <c r="W57" s="5"/>
      <c r="X57" s="5"/>
      <c r="Y57" s="5"/>
      <c r="Z57" s="5"/>
    </row>
    <row r="58" customFormat="false" ht="12.75" hidden="false" customHeight="true" outlineLevel="0" collapsed="false">
      <c r="A58" s="10" t="n">
        <v>151</v>
      </c>
      <c r="B58" s="2" t="n">
        <v>57</v>
      </c>
      <c r="C58" s="2" t="n">
        <f aca="false">'PR-RAS'!D62</f>
        <v>0</v>
      </c>
      <c r="D58" s="2" t="n">
        <f aca="false">'PR-RAS'!E62</f>
        <v>0</v>
      </c>
      <c r="E58" s="2" t="n">
        <v>0</v>
      </c>
      <c r="F58" s="2" t="n">
        <v>0</v>
      </c>
      <c r="G58" s="3" t="n">
        <f aca="false">(B58/1000)*(C58*1+D58*2)</f>
        <v>0</v>
      </c>
      <c r="H58" s="3" t="n">
        <f aca="false">ABS(C58-ROUND(C58,0))+ABS(D58-ROUND(D58,0))</f>
        <v>0</v>
      </c>
      <c r="I58" s="11" t="n">
        <v>0</v>
      </c>
      <c r="J58" s="4"/>
      <c r="K58" s="5"/>
      <c r="L58" s="5"/>
      <c r="M58" s="5"/>
      <c r="N58" s="5"/>
      <c r="O58" s="5"/>
      <c r="P58" s="5"/>
      <c r="Q58" s="5"/>
      <c r="R58" s="5"/>
      <c r="S58" s="5"/>
      <c r="T58" s="5"/>
      <c r="U58" s="5"/>
      <c r="V58" s="5"/>
      <c r="W58" s="5"/>
      <c r="X58" s="5"/>
      <c r="Y58" s="5"/>
      <c r="Z58" s="5"/>
    </row>
    <row r="59" customFormat="false" ht="12.75" hidden="false" customHeight="true" outlineLevel="0" collapsed="false">
      <c r="A59" s="10" t="n">
        <v>151</v>
      </c>
      <c r="B59" s="2" t="n">
        <v>58</v>
      </c>
      <c r="C59" s="2" t="n">
        <f aca="false">'PR-RAS'!D63</f>
        <v>0</v>
      </c>
      <c r="D59" s="2" t="n">
        <f aca="false">'PR-RAS'!E63</f>
        <v>0</v>
      </c>
      <c r="E59" s="2" t="n">
        <v>0</v>
      </c>
      <c r="F59" s="2" t="n">
        <v>0</v>
      </c>
      <c r="G59" s="3" t="n">
        <f aca="false">(B59/1000)*(C59*1+D59*2)</f>
        <v>0</v>
      </c>
      <c r="H59" s="3" t="n">
        <f aca="false">ABS(C59-ROUND(C59,0))+ABS(D59-ROUND(D59,0))</f>
        <v>0</v>
      </c>
      <c r="I59" s="11" t="n">
        <v>0</v>
      </c>
      <c r="J59" s="4"/>
      <c r="K59" s="5"/>
      <c r="L59" s="5"/>
      <c r="M59" s="5"/>
      <c r="N59" s="5"/>
      <c r="O59" s="5"/>
      <c r="P59" s="5"/>
      <c r="Q59" s="5"/>
      <c r="R59" s="5"/>
      <c r="S59" s="5"/>
      <c r="T59" s="5"/>
      <c r="U59" s="5"/>
      <c r="V59" s="5"/>
      <c r="W59" s="5"/>
      <c r="X59" s="5"/>
      <c r="Y59" s="5"/>
      <c r="Z59" s="5"/>
    </row>
    <row r="60" customFormat="false" ht="12.75" hidden="false" customHeight="true" outlineLevel="0" collapsed="false">
      <c r="A60" s="10" t="n">
        <v>151</v>
      </c>
      <c r="B60" s="2" t="n">
        <v>59</v>
      </c>
      <c r="C60" s="2" t="n">
        <f aca="false">'PR-RAS'!D64</f>
        <v>0</v>
      </c>
      <c r="D60" s="2" t="n">
        <f aca="false">'PR-RAS'!E64</f>
        <v>0</v>
      </c>
      <c r="E60" s="2" t="n">
        <v>0</v>
      </c>
      <c r="F60" s="2" t="n">
        <v>0</v>
      </c>
      <c r="G60" s="3" t="n">
        <f aca="false">(B60/1000)*(C60*1+D60*2)</f>
        <v>0</v>
      </c>
      <c r="H60" s="3" t="n">
        <f aca="false">ABS(C60-ROUND(C60,0))+ABS(D60-ROUND(D60,0))</f>
        <v>0</v>
      </c>
      <c r="I60" s="11" t="n">
        <v>0</v>
      </c>
      <c r="J60" s="4"/>
      <c r="K60" s="5"/>
      <c r="L60" s="5"/>
      <c r="M60" s="5"/>
      <c r="N60" s="5"/>
      <c r="O60" s="5"/>
      <c r="P60" s="5"/>
      <c r="Q60" s="5"/>
      <c r="R60" s="5"/>
      <c r="S60" s="5"/>
      <c r="T60" s="5"/>
      <c r="U60" s="5"/>
      <c r="V60" s="5"/>
      <c r="W60" s="5"/>
      <c r="X60" s="5"/>
      <c r="Y60" s="5"/>
      <c r="Z60" s="5"/>
    </row>
    <row r="61" customFormat="false" ht="12.75" hidden="false" customHeight="true" outlineLevel="0" collapsed="false">
      <c r="A61" s="10" t="n">
        <v>151</v>
      </c>
      <c r="B61" s="2" t="n">
        <v>60</v>
      </c>
      <c r="C61" s="2" t="n">
        <f aca="false">'PR-RAS'!D65</f>
        <v>0</v>
      </c>
      <c r="D61" s="2" t="n">
        <f aca="false">'PR-RAS'!E65</f>
        <v>0</v>
      </c>
      <c r="E61" s="2" t="n">
        <v>0</v>
      </c>
      <c r="F61" s="2" t="n">
        <v>0</v>
      </c>
      <c r="G61" s="3" t="n">
        <f aca="false">(B61/1000)*(C61*1+D61*2)</f>
        <v>0</v>
      </c>
      <c r="H61" s="3" t="n">
        <f aca="false">ABS(C61-ROUND(C61,0))+ABS(D61-ROUND(D61,0))</f>
        <v>0</v>
      </c>
      <c r="I61" s="11" t="n">
        <v>0</v>
      </c>
      <c r="J61" s="4"/>
      <c r="K61" s="5"/>
      <c r="L61" s="5"/>
      <c r="M61" s="5"/>
      <c r="N61" s="5"/>
      <c r="O61" s="5"/>
      <c r="P61" s="5"/>
      <c r="Q61" s="5"/>
      <c r="R61" s="5"/>
      <c r="S61" s="5"/>
      <c r="T61" s="5"/>
      <c r="U61" s="5"/>
      <c r="V61" s="5"/>
      <c r="W61" s="5"/>
      <c r="X61" s="5"/>
      <c r="Y61" s="5"/>
      <c r="Z61" s="5"/>
    </row>
    <row r="62" customFormat="false" ht="12.75" hidden="false" customHeight="true" outlineLevel="0" collapsed="false">
      <c r="A62" s="10" t="n">
        <v>151</v>
      </c>
      <c r="B62" s="2" t="n">
        <v>61</v>
      </c>
      <c r="C62" s="2" t="n">
        <f aca="false">'PR-RAS'!D66</f>
        <v>0</v>
      </c>
      <c r="D62" s="2" t="n">
        <f aca="false">'PR-RAS'!E66</f>
        <v>0</v>
      </c>
      <c r="E62" s="2" t="n">
        <v>0</v>
      </c>
      <c r="F62" s="2" t="n">
        <v>0</v>
      </c>
      <c r="G62" s="3" t="n">
        <f aca="false">(B62/1000)*(C62*1+D62*2)</f>
        <v>0</v>
      </c>
      <c r="H62" s="3" t="n">
        <f aca="false">ABS(C62-ROUND(C62,0))+ABS(D62-ROUND(D62,0))</f>
        <v>0</v>
      </c>
      <c r="I62" s="11" t="n">
        <v>0</v>
      </c>
      <c r="J62" s="4"/>
      <c r="K62" s="5"/>
      <c r="L62" s="5"/>
      <c r="M62" s="5"/>
      <c r="N62" s="5"/>
      <c r="O62" s="5"/>
      <c r="P62" s="5"/>
      <c r="Q62" s="5"/>
      <c r="R62" s="5"/>
      <c r="S62" s="5"/>
      <c r="T62" s="5"/>
      <c r="U62" s="5"/>
      <c r="V62" s="5"/>
      <c r="W62" s="5"/>
      <c r="X62" s="5"/>
      <c r="Y62" s="5"/>
      <c r="Z62" s="5"/>
    </row>
    <row r="63" customFormat="false" ht="12.75" hidden="false" customHeight="true" outlineLevel="0" collapsed="false">
      <c r="A63" s="10" t="n">
        <v>151</v>
      </c>
      <c r="B63" s="2" t="n">
        <v>62</v>
      </c>
      <c r="C63" s="2" t="n">
        <f aca="false">'PR-RAS'!D67</f>
        <v>0</v>
      </c>
      <c r="D63" s="2" t="n">
        <f aca="false">'PR-RAS'!E67</f>
        <v>0</v>
      </c>
      <c r="E63" s="2" t="n">
        <v>0</v>
      </c>
      <c r="F63" s="2" t="n">
        <v>0</v>
      </c>
      <c r="G63" s="3" t="n">
        <f aca="false">(B63/1000)*(C63*1+D63*2)</f>
        <v>0</v>
      </c>
      <c r="H63" s="3" t="n">
        <f aca="false">ABS(C63-ROUND(C63,0))+ABS(D63-ROUND(D63,0))</f>
        <v>0</v>
      </c>
      <c r="I63" s="11" t="n">
        <v>0</v>
      </c>
      <c r="J63" s="4"/>
      <c r="K63" s="5"/>
      <c r="L63" s="5"/>
      <c r="M63" s="5"/>
      <c r="N63" s="5"/>
      <c r="O63" s="5"/>
      <c r="P63" s="5"/>
      <c r="Q63" s="5"/>
      <c r="R63" s="5"/>
      <c r="S63" s="5"/>
      <c r="T63" s="5"/>
      <c r="U63" s="5"/>
      <c r="V63" s="5"/>
      <c r="W63" s="5"/>
      <c r="X63" s="5"/>
      <c r="Y63" s="5"/>
      <c r="Z63" s="5"/>
    </row>
    <row r="64" customFormat="false" ht="12.75" hidden="false" customHeight="true" outlineLevel="0" collapsed="false">
      <c r="A64" s="10" t="n">
        <v>151</v>
      </c>
      <c r="B64" s="2" t="n">
        <v>63</v>
      </c>
      <c r="C64" s="2" t="n">
        <f aca="false">'PR-RAS'!D68</f>
        <v>8530.02</v>
      </c>
      <c r="D64" s="2" t="n">
        <f aca="false">'PR-RAS'!E68</f>
        <v>13600</v>
      </c>
      <c r="E64" s="2" t="n">
        <v>0</v>
      </c>
      <c r="F64" s="2" t="n">
        <v>0</v>
      </c>
      <c r="G64" s="3" t="n">
        <f aca="false">(B64/1000)*(C64*1+D64*2)</f>
        <v>2250.99126</v>
      </c>
      <c r="H64" s="3" t="n">
        <f aca="false">ABS(C64-ROUND(C64,0))+ABS(D64-ROUND(D64,0))</f>
        <v>0.0200000000004366</v>
      </c>
      <c r="I64" s="11" t="n">
        <v>0</v>
      </c>
      <c r="J64" s="4"/>
      <c r="K64" s="5"/>
      <c r="L64" s="5"/>
      <c r="M64" s="5"/>
      <c r="N64" s="5"/>
      <c r="O64" s="5"/>
      <c r="P64" s="5"/>
      <c r="Q64" s="5"/>
      <c r="R64" s="5"/>
      <c r="S64" s="5"/>
      <c r="T64" s="5"/>
      <c r="U64" s="5"/>
      <c r="V64" s="5"/>
      <c r="W64" s="5"/>
      <c r="X64" s="5"/>
      <c r="Y64" s="5"/>
      <c r="Z64" s="5"/>
    </row>
    <row r="65" customFormat="false" ht="12.75" hidden="false" customHeight="true" outlineLevel="0" collapsed="false">
      <c r="A65" s="10" t="n">
        <v>151</v>
      </c>
      <c r="B65" s="2" t="n">
        <v>64</v>
      </c>
      <c r="C65" s="2" t="n">
        <f aca="false">'PR-RAS'!D69</f>
        <v>0</v>
      </c>
      <c r="D65" s="2" t="n">
        <f aca="false">'PR-RAS'!E69</f>
        <v>1800</v>
      </c>
      <c r="E65" s="2" t="n">
        <v>0</v>
      </c>
      <c r="F65" s="2" t="n">
        <v>0</v>
      </c>
      <c r="G65" s="3" t="n">
        <f aca="false">(B65/1000)*(C65*1+D65*2)</f>
        <v>230.4</v>
      </c>
      <c r="H65" s="3" t="n">
        <f aca="false">ABS(C65-ROUND(C65,0))+ABS(D65-ROUND(D65,0))</f>
        <v>0</v>
      </c>
      <c r="I65" s="11" t="n">
        <v>0</v>
      </c>
      <c r="J65" s="4"/>
      <c r="K65" s="5"/>
      <c r="L65" s="5"/>
      <c r="M65" s="5"/>
      <c r="N65" s="5"/>
      <c r="O65" s="5"/>
      <c r="P65" s="5"/>
      <c r="Q65" s="5"/>
      <c r="R65" s="5"/>
      <c r="S65" s="5"/>
      <c r="T65" s="5"/>
      <c r="U65" s="5"/>
      <c r="V65" s="5"/>
      <c r="W65" s="5"/>
      <c r="X65" s="5"/>
      <c r="Y65" s="5"/>
      <c r="Z65" s="5"/>
    </row>
    <row r="66" customFormat="false" ht="12.75" hidden="false" customHeight="true" outlineLevel="0" collapsed="false">
      <c r="A66" s="10" t="n">
        <v>151</v>
      </c>
      <c r="B66" s="2" t="n">
        <v>65</v>
      </c>
      <c r="C66" s="2" t="n">
        <f aca="false">'PR-RAS'!D70</f>
        <v>8530.02</v>
      </c>
      <c r="D66" s="2" t="n">
        <f aca="false">'PR-RAS'!E70</f>
        <v>11800</v>
      </c>
      <c r="E66" s="2" t="n">
        <v>0</v>
      </c>
      <c r="F66" s="2" t="n">
        <v>0</v>
      </c>
      <c r="G66" s="3" t="n">
        <f aca="false">(B66/1000)*(C66*1+D66*2)</f>
        <v>2088.4513</v>
      </c>
      <c r="H66" s="3" t="n">
        <f aca="false">ABS(C66-ROUND(C66,0))+ABS(D66-ROUND(D66,0))</f>
        <v>0.0200000000004366</v>
      </c>
      <c r="I66" s="11" t="n">
        <v>0</v>
      </c>
      <c r="J66" s="4"/>
      <c r="K66" s="5"/>
      <c r="L66" s="5"/>
      <c r="M66" s="5"/>
      <c r="N66" s="5"/>
      <c r="O66" s="5"/>
      <c r="P66" s="5"/>
      <c r="Q66" s="5"/>
      <c r="R66" s="5"/>
      <c r="S66" s="5"/>
      <c r="T66" s="5"/>
      <c r="U66" s="5"/>
      <c r="V66" s="5"/>
      <c r="W66" s="5"/>
      <c r="X66" s="5"/>
      <c r="Y66" s="5"/>
      <c r="Z66" s="5"/>
    </row>
    <row r="67" customFormat="false" ht="12.75" hidden="false" customHeight="true" outlineLevel="0" collapsed="false">
      <c r="A67" s="10" t="n">
        <v>151</v>
      </c>
      <c r="B67" s="2" t="n">
        <v>66</v>
      </c>
      <c r="C67" s="2" t="n">
        <f aca="false">'PR-RAS'!D71</f>
        <v>0</v>
      </c>
      <c r="D67" s="2" t="n">
        <f aca="false">'PR-RAS'!E71</f>
        <v>0</v>
      </c>
      <c r="E67" s="2" t="n">
        <v>0</v>
      </c>
      <c r="F67" s="2" t="n">
        <v>0</v>
      </c>
      <c r="G67" s="3" t="n">
        <f aca="false">(B67/1000)*(C67*1+D67*2)</f>
        <v>0</v>
      </c>
      <c r="H67" s="3" t="n">
        <f aca="false">ABS(C67-ROUND(C67,0))+ABS(D67-ROUND(D67,0))</f>
        <v>0</v>
      </c>
      <c r="I67" s="11" t="n">
        <v>0</v>
      </c>
      <c r="J67" s="4"/>
      <c r="K67" s="5"/>
      <c r="L67" s="5"/>
      <c r="M67" s="5"/>
      <c r="N67" s="5"/>
      <c r="O67" s="5"/>
      <c r="P67" s="5"/>
      <c r="Q67" s="5"/>
      <c r="R67" s="5"/>
      <c r="S67" s="5"/>
      <c r="T67" s="5"/>
      <c r="U67" s="5"/>
      <c r="V67" s="5"/>
      <c r="W67" s="5"/>
      <c r="X67" s="5"/>
      <c r="Y67" s="5"/>
      <c r="Z67" s="5"/>
    </row>
    <row r="68" customFormat="false" ht="12.75" hidden="false" customHeight="true" outlineLevel="0" collapsed="false">
      <c r="A68" s="10" t="n">
        <v>151</v>
      </c>
      <c r="B68" s="2" t="n">
        <v>67</v>
      </c>
      <c r="C68" s="2" t="n">
        <f aca="false">'PR-RAS'!D72</f>
        <v>0</v>
      </c>
      <c r="D68" s="2" t="n">
        <f aca="false">'PR-RAS'!E72</f>
        <v>0</v>
      </c>
      <c r="E68" s="2" t="n">
        <v>0</v>
      </c>
      <c r="F68" s="2" t="n">
        <v>0</v>
      </c>
      <c r="G68" s="3" t="n">
        <f aca="false">(B68/1000)*(C68*1+D68*2)</f>
        <v>0</v>
      </c>
      <c r="H68" s="3" t="n">
        <f aca="false">ABS(C68-ROUND(C68,0))+ABS(D68-ROUND(D68,0))</f>
        <v>0</v>
      </c>
      <c r="I68" s="11" t="n">
        <v>0</v>
      </c>
      <c r="J68" s="4"/>
      <c r="K68" s="5"/>
      <c r="L68" s="5"/>
      <c r="M68" s="5"/>
      <c r="N68" s="5"/>
      <c r="O68" s="5"/>
      <c r="P68" s="5"/>
      <c r="Q68" s="5"/>
      <c r="R68" s="5"/>
      <c r="S68" s="5"/>
      <c r="T68" s="5"/>
      <c r="U68" s="5"/>
      <c r="V68" s="5"/>
      <c r="W68" s="5"/>
      <c r="X68" s="5"/>
      <c r="Y68" s="5"/>
      <c r="Z68" s="5"/>
    </row>
    <row r="69" customFormat="false" ht="12.75" hidden="false" customHeight="true" outlineLevel="0" collapsed="false">
      <c r="A69" s="10" t="n">
        <v>151</v>
      </c>
      <c r="B69" s="2" t="n">
        <v>68</v>
      </c>
      <c r="C69" s="2" t="n">
        <f aca="false">'PR-RAS'!D73</f>
        <v>0</v>
      </c>
      <c r="D69" s="2" t="n">
        <f aca="false">'PR-RAS'!E73</f>
        <v>0</v>
      </c>
      <c r="E69" s="2" t="n">
        <v>0</v>
      </c>
      <c r="F69" s="2" t="n">
        <v>0</v>
      </c>
      <c r="G69" s="3" t="n">
        <f aca="false">(B69/1000)*(C69*1+D69*2)</f>
        <v>0</v>
      </c>
      <c r="H69" s="3" t="n">
        <f aca="false">ABS(C69-ROUND(C69,0))+ABS(D69-ROUND(D69,0))</f>
        <v>0</v>
      </c>
      <c r="I69" s="11" t="n">
        <v>0</v>
      </c>
      <c r="J69" s="4"/>
      <c r="K69" s="5"/>
      <c r="L69" s="5"/>
      <c r="M69" s="5"/>
      <c r="N69" s="5"/>
      <c r="O69" s="5"/>
      <c r="P69" s="5"/>
      <c r="Q69" s="5"/>
      <c r="R69" s="5"/>
      <c r="S69" s="5"/>
      <c r="T69" s="5"/>
      <c r="U69" s="5"/>
      <c r="V69" s="5"/>
      <c r="W69" s="5"/>
      <c r="X69" s="5"/>
      <c r="Y69" s="5"/>
      <c r="Z69" s="5"/>
    </row>
    <row r="70" customFormat="false" ht="12.75" hidden="false" customHeight="true" outlineLevel="0" collapsed="false">
      <c r="A70" s="10" t="n">
        <v>151</v>
      </c>
      <c r="B70" s="2" t="n">
        <v>69</v>
      </c>
      <c r="C70" s="2" t="n">
        <f aca="false">'PR-RAS'!D74</f>
        <v>0</v>
      </c>
      <c r="D70" s="2" t="n">
        <f aca="false">'PR-RAS'!E74</f>
        <v>0</v>
      </c>
      <c r="E70" s="2" t="n">
        <v>0</v>
      </c>
      <c r="F70" s="2" t="n">
        <v>0</v>
      </c>
      <c r="G70" s="3" t="n">
        <f aca="false">(B70/1000)*(C70*1+D70*2)</f>
        <v>0</v>
      </c>
      <c r="H70" s="3" t="n">
        <f aca="false">ABS(C70-ROUND(C70,0))+ABS(D70-ROUND(D70,0))</f>
        <v>0</v>
      </c>
      <c r="I70" s="11" t="n">
        <v>0</v>
      </c>
      <c r="J70" s="4"/>
      <c r="K70" s="5"/>
      <c r="L70" s="5"/>
      <c r="M70" s="5"/>
      <c r="N70" s="5"/>
      <c r="O70" s="5"/>
      <c r="P70" s="5"/>
      <c r="Q70" s="5"/>
      <c r="R70" s="5"/>
      <c r="S70" s="5"/>
      <c r="T70" s="5"/>
      <c r="U70" s="5"/>
      <c r="V70" s="5"/>
      <c r="W70" s="5"/>
      <c r="X70" s="5"/>
      <c r="Y70" s="5"/>
      <c r="Z70" s="5"/>
    </row>
    <row r="71" customFormat="false" ht="12.75" hidden="false" customHeight="true" outlineLevel="0" collapsed="false">
      <c r="A71" s="10" t="n">
        <v>151</v>
      </c>
      <c r="B71" s="2" t="n">
        <v>70</v>
      </c>
      <c r="C71" s="2" t="n">
        <f aca="false">'PR-RAS'!D75</f>
        <v>0</v>
      </c>
      <c r="D71" s="2" t="n">
        <f aca="false">'PR-RAS'!E75</f>
        <v>0</v>
      </c>
      <c r="E71" s="2" t="n">
        <v>0</v>
      </c>
      <c r="F71" s="2" t="n">
        <v>0</v>
      </c>
      <c r="G71" s="3" t="n">
        <f aca="false">(B71/1000)*(C71*1+D71*2)</f>
        <v>0</v>
      </c>
      <c r="H71" s="3" t="n">
        <f aca="false">ABS(C71-ROUND(C71,0))+ABS(D71-ROUND(D71,0))</f>
        <v>0</v>
      </c>
      <c r="I71" s="11" t="n">
        <v>0</v>
      </c>
      <c r="J71" s="4"/>
      <c r="K71" s="5"/>
      <c r="L71" s="5"/>
      <c r="M71" s="5"/>
      <c r="N71" s="5"/>
      <c r="O71" s="5"/>
      <c r="P71" s="5"/>
      <c r="Q71" s="5"/>
      <c r="R71" s="5"/>
      <c r="S71" s="5"/>
      <c r="T71" s="5"/>
      <c r="U71" s="5"/>
      <c r="V71" s="5"/>
      <c r="W71" s="5"/>
      <c r="X71" s="5"/>
      <c r="Y71" s="5"/>
      <c r="Z71" s="5"/>
    </row>
    <row r="72" customFormat="false" ht="12.75" hidden="false" customHeight="true" outlineLevel="0" collapsed="false">
      <c r="A72" s="10" t="n">
        <v>151</v>
      </c>
      <c r="B72" s="2" t="n">
        <v>71</v>
      </c>
      <c r="C72" s="2" t="n">
        <f aca="false">'PR-RAS'!D76</f>
        <v>0</v>
      </c>
      <c r="D72" s="2" t="n">
        <f aca="false">'PR-RAS'!E76</f>
        <v>0</v>
      </c>
      <c r="E72" s="2" t="n">
        <v>0</v>
      </c>
      <c r="F72" s="2" t="n">
        <v>0</v>
      </c>
      <c r="G72" s="3" t="n">
        <f aca="false">(B72/1000)*(C72*1+D72*2)</f>
        <v>0</v>
      </c>
      <c r="H72" s="3" t="n">
        <f aca="false">ABS(C72-ROUND(C72,0))+ABS(D72-ROUND(D72,0))</f>
        <v>0</v>
      </c>
      <c r="I72" s="11" t="n">
        <v>0</v>
      </c>
      <c r="J72" s="4"/>
      <c r="K72" s="5"/>
      <c r="L72" s="5"/>
      <c r="M72" s="5"/>
      <c r="N72" s="5"/>
      <c r="O72" s="5"/>
      <c r="P72" s="5"/>
      <c r="Q72" s="5"/>
      <c r="R72" s="5"/>
      <c r="S72" s="5"/>
      <c r="T72" s="5"/>
      <c r="U72" s="5"/>
      <c r="V72" s="5"/>
      <c r="W72" s="5"/>
      <c r="X72" s="5"/>
      <c r="Y72" s="5"/>
      <c r="Z72" s="5"/>
    </row>
    <row r="73" customFormat="false" ht="12.75" hidden="false" customHeight="true" outlineLevel="0" collapsed="false">
      <c r="A73" s="10" t="n">
        <v>151</v>
      </c>
      <c r="B73" s="2" t="n">
        <v>72</v>
      </c>
      <c r="C73" s="2" t="n">
        <f aca="false">'PR-RAS'!D77</f>
        <v>0</v>
      </c>
      <c r="D73" s="2" t="n">
        <f aca="false">'PR-RAS'!E77</f>
        <v>0</v>
      </c>
      <c r="E73" s="2" t="n">
        <v>0</v>
      </c>
      <c r="F73" s="2" t="n">
        <v>0</v>
      </c>
      <c r="G73" s="3" t="n">
        <f aca="false">(B73/1000)*(C73*1+D73*2)</f>
        <v>0</v>
      </c>
      <c r="H73" s="3" t="n">
        <f aca="false">ABS(C73-ROUND(C73,0))+ABS(D73-ROUND(D73,0))</f>
        <v>0</v>
      </c>
      <c r="I73" s="11" t="n">
        <v>0</v>
      </c>
      <c r="J73" s="4"/>
      <c r="K73" s="5"/>
      <c r="L73" s="5"/>
      <c r="M73" s="5"/>
      <c r="N73" s="5"/>
      <c r="O73" s="5"/>
      <c r="P73" s="5"/>
      <c r="Q73" s="5"/>
      <c r="R73" s="5"/>
      <c r="S73" s="5"/>
      <c r="T73" s="5"/>
      <c r="U73" s="5"/>
      <c r="V73" s="5"/>
      <c r="W73" s="5"/>
      <c r="X73" s="5"/>
      <c r="Y73" s="5"/>
      <c r="Z73" s="5"/>
    </row>
    <row r="74" customFormat="false" ht="12.75" hidden="false" customHeight="true" outlineLevel="0" collapsed="false">
      <c r="A74" s="10" t="n">
        <v>151</v>
      </c>
      <c r="B74" s="2" t="n">
        <v>73</v>
      </c>
      <c r="C74" s="2" t="n">
        <f aca="false">'PR-RAS'!D78</f>
        <v>0</v>
      </c>
      <c r="D74" s="2" t="n">
        <f aca="false">'PR-RAS'!E78</f>
        <v>0</v>
      </c>
      <c r="E74" s="2" t="n">
        <v>0</v>
      </c>
      <c r="F74" s="2" t="n">
        <v>0</v>
      </c>
      <c r="G74" s="3" t="n">
        <f aca="false">(B74/1000)*(C74*1+D74*2)</f>
        <v>0</v>
      </c>
      <c r="H74" s="3" t="n">
        <f aca="false">ABS(C74-ROUND(C74,0))+ABS(D74-ROUND(D74,0))</f>
        <v>0</v>
      </c>
      <c r="I74" s="11" t="n">
        <v>0</v>
      </c>
      <c r="J74" s="4"/>
      <c r="K74" s="5"/>
      <c r="L74" s="5"/>
      <c r="M74" s="5"/>
      <c r="N74" s="5"/>
      <c r="O74" s="5"/>
      <c r="P74" s="5"/>
      <c r="Q74" s="5"/>
      <c r="R74" s="5"/>
      <c r="S74" s="5"/>
      <c r="T74" s="5"/>
      <c r="U74" s="5"/>
      <c r="V74" s="5"/>
      <c r="W74" s="5"/>
      <c r="X74" s="5"/>
      <c r="Y74" s="5"/>
      <c r="Z74" s="5"/>
    </row>
    <row r="75" customFormat="false" ht="12.75" hidden="false" customHeight="true" outlineLevel="0" collapsed="false">
      <c r="A75" s="10" t="n">
        <v>151</v>
      </c>
      <c r="B75" s="2" t="n">
        <v>74</v>
      </c>
      <c r="C75" s="2" t="n">
        <f aca="false">'PR-RAS'!D79</f>
        <v>0</v>
      </c>
      <c r="D75" s="2" t="n">
        <f aca="false">'PR-RAS'!E79</f>
        <v>0</v>
      </c>
      <c r="E75" s="2" t="n">
        <v>0</v>
      </c>
      <c r="F75" s="2" t="n">
        <v>0</v>
      </c>
      <c r="G75" s="3" t="n">
        <f aca="false">(B75/1000)*(C75*1+D75*2)</f>
        <v>0</v>
      </c>
      <c r="H75" s="3" t="n">
        <f aca="false">ABS(C75-ROUND(C75,0))+ABS(D75-ROUND(D75,0))</f>
        <v>0</v>
      </c>
      <c r="I75" s="11" t="n">
        <v>0</v>
      </c>
      <c r="J75" s="4"/>
      <c r="K75" s="5"/>
      <c r="L75" s="5"/>
      <c r="M75" s="5"/>
      <c r="N75" s="5"/>
      <c r="O75" s="5"/>
      <c r="P75" s="5"/>
      <c r="Q75" s="5"/>
      <c r="R75" s="5"/>
      <c r="S75" s="5"/>
      <c r="T75" s="5"/>
      <c r="U75" s="5"/>
      <c r="V75" s="5"/>
      <c r="W75" s="5"/>
      <c r="X75" s="5"/>
      <c r="Y75" s="5"/>
      <c r="Z75" s="5"/>
    </row>
    <row r="76" customFormat="false" ht="12.75" hidden="false" customHeight="true" outlineLevel="0" collapsed="false">
      <c r="A76" s="10" t="n">
        <v>151</v>
      </c>
      <c r="B76" s="2" t="n">
        <v>75</v>
      </c>
      <c r="C76" s="2" t="n">
        <f aca="false">'PR-RAS'!D80</f>
        <v>0</v>
      </c>
      <c r="D76" s="2" t="n">
        <f aca="false">'PR-RAS'!E80</f>
        <v>0</v>
      </c>
      <c r="E76" s="2" t="n">
        <v>0</v>
      </c>
      <c r="F76" s="2" t="n">
        <v>0</v>
      </c>
      <c r="G76" s="3" t="n">
        <f aca="false">(B76/1000)*(C76*1+D76*2)</f>
        <v>0</v>
      </c>
      <c r="H76" s="3" t="n">
        <f aca="false">ABS(C76-ROUND(C76,0))+ABS(D76-ROUND(D76,0))</f>
        <v>0</v>
      </c>
      <c r="I76" s="11" t="n">
        <v>0</v>
      </c>
      <c r="J76" s="4"/>
      <c r="K76" s="5"/>
      <c r="L76" s="5"/>
      <c r="M76" s="5"/>
      <c r="N76" s="5"/>
      <c r="O76" s="5"/>
      <c r="P76" s="5"/>
      <c r="Q76" s="5"/>
      <c r="R76" s="5"/>
      <c r="S76" s="5"/>
      <c r="T76" s="5"/>
      <c r="U76" s="5"/>
      <c r="V76" s="5"/>
      <c r="W76" s="5"/>
      <c r="X76" s="5"/>
      <c r="Y76" s="5"/>
      <c r="Z76" s="5"/>
    </row>
    <row r="77" customFormat="false" ht="12.75" hidden="false" customHeight="true" outlineLevel="0" collapsed="false">
      <c r="A77" s="10" t="n">
        <v>151</v>
      </c>
      <c r="B77" s="2" t="n">
        <v>76</v>
      </c>
      <c r="C77" s="2" t="n">
        <f aca="false">'PR-RAS'!D81</f>
        <v>0</v>
      </c>
      <c r="D77" s="2" t="n">
        <f aca="false">'PR-RAS'!E81</f>
        <v>0</v>
      </c>
      <c r="E77" s="2" t="n">
        <v>0</v>
      </c>
      <c r="F77" s="2" t="n">
        <v>0</v>
      </c>
      <c r="G77" s="3" t="n">
        <f aca="false">(B77/1000)*(C77*1+D77*2)</f>
        <v>0</v>
      </c>
      <c r="H77" s="3" t="n">
        <f aca="false">ABS(C77-ROUND(C77,0))+ABS(D77-ROUND(D77,0))</f>
        <v>0</v>
      </c>
      <c r="I77" s="11" t="n">
        <v>0</v>
      </c>
      <c r="J77" s="4"/>
      <c r="K77" s="5"/>
      <c r="L77" s="5"/>
      <c r="M77" s="5"/>
      <c r="N77" s="5"/>
      <c r="O77" s="5"/>
      <c r="P77" s="5"/>
      <c r="Q77" s="5"/>
      <c r="R77" s="5"/>
      <c r="S77" s="5"/>
      <c r="T77" s="5"/>
      <c r="U77" s="5"/>
      <c r="V77" s="5"/>
      <c r="W77" s="5"/>
      <c r="X77" s="5"/>
      <c r="Y77" s="5"/>
      <c r="Z77" s="5"/>
    </row>
    <row r="78" customFormat="false" ht="12.75" hidden="false" customHeight="true" outlineLevel="0" collapsed="false">
      <c r="A78" s="10" t="n">
        <v>151</v>
      </c>
      <c r="B78" s="2" t="n">
        <v>77</v>
      </c>
      <c r="C78" s="2" t="n">
        <f aca="false">'PR-RAS'!D82</f>
        <v>0</v>
      </c>
      <c r="D78" s="2" t="n">
        <f aca="false">'PR-RAS'!E82</f>
        <v>0</v>
      </c>
      <c r="E78" s="2" t="n">
        <v>0</v>
      </c>
      <c r="F78" s="2" t="n">
        <v>0</v>
      </c>
      <c r="G78" s="3" t="n">
        <f aca="false">(B78/1000)*(C78*1+D78*2)</f>
        <v>0</v>
      </c>
      <c r="H78" s="3" t="n">
        <f aca="false">ABS(C78-ROUND(C78,0))+ABS(D78-ROUND(D78,0))</f>
        <v>0</v>
      </c>
      <c r="I78" s="11" t="n">
        <v>0</v>
      </c>
      <c r="J78" s="4"/>
      <c r="K78" s="5"/>
      <c r="L78" s="5"/>
      <c r="M78" s="5"/>
      <c r="N78" s="5"/>
      <c r="O78" s="5"/>
      <c r="P78" s="5"/>
      <c r="Q78" s="5"/>
      <c r="R78" s="5"/>
      <c r="S78" s="5"/>
      <c r="T78" s="5"/>
      <c r="U78" s="5"/>
      <c r="V78" s="5"/>
      <c r="W78" s="5"/>
      <c r="X78" s="5"/>
      <c r="Y78" s="5"/>
      <c r="Z78" s="5"/>
    </row>
    <row r="79" customFormat="false" ht="12.75" hidden="false" customHeight="true" outlineLevel="0" collapsed="false">
      <c r="A79" s="10" t="n">
        <v>151</v>
      </c>
      <c r="B79" s="2" t="n">
        <v>78</v>
      </c>
      <c r="C79" s="2" t="n">
        <f aca="false">'PR-RAS'!D83</f>
        <v>0</v>
      </c>
      <c r="D79" s="2" t="n">
        <f aca="false">'PR-RAS'!E83</f>
        <v>0</v>
      </c>
      <c r="E79" s="2" t="n">
        <v>0</v>
      </c>
      <c r="F79" s="2" t="n">
        <v>0</v>
      </c>
      <c r="G79" s="3" t="n">
        <f aca="false">(B79/1000)*(C79*1+D79*2)</f>
        <v>0</v>
      </c>
      <c r="H79" s="3" t="n">
        <f aca="false">ABS(C79-ROUND(C79,0))+ABS(D79-ROUND(D79,0))</f>
        <v>0</v>
      </c>
      <c r="I79" s="11" t="n">
        <v>0</v>
      </c>
      <c r="J79" s="4"/>
      <c r="K79" s="5"/>
      <c r="L79" s="5"/>
      <c r="M79" s="5"/>
      <c r="N79" s="5"/>
      <c r="O79" s="5"/>
      <c r="P79" s="5"/>
      <c r="Q79" s="5"/>
      <c r="R79" s="5"/>
      <c r="S79" s="5"/>
      <c r="T79" s="5"/>
      <c r="U79" s="5"/>
      <c r="V79" s="5"/>
      <c r="W79" s="5"/>
      <c r="X79" s="5"/>
      <c r="Y79" s="5"/>
      <c r="Z79" s="5"/>
    </row>
    <row r="80" customFormat="false" ht="12.75" hidden="false" customHeight="true" outlineLevel="0" collapsed="false">
      <c r="A80" s="10" t="n">
        <v>151</v>
      </c>
      <c r="B80" s="2" t="n">
        <v>79</v>
      </c>
      <c r="C80" s="2" t="n">
        <f aca="false">'PR-RAS'!D84</f>
        <v>0</v>
      </c>
      <c r="D80" s="2" t="n">
        <f aca="false">'PR-RAS'!E84</f>
        <v>0</v>
      </c>
      <c r="E80" s="2" t="n">
        <v>0</v>
      </c>
      <c r="F80" s="2" t="n">
        <v>0</v>
      </c>
      <c r="G80" s="3" t="n">
        <f aca="false">(B80/1000)*(C80*1+D80*2)</f>
        <v>0</v>
      </c>
      <c r="H80" s="3" t="n">
        <f aca="false">ABS(C80-ROUND(C80,0))+ABS(D80-ROUND(D80,0))</f>
        <v>0</v>
      </c>
      <c r="I80" s="11" t="n">
        <v>0</v>
      </c>
      <c r="J80" s="4"/>
      <c r="K80" s="5"/>
      <c r="L80" s="5"/>
      <c r="M80" s="5"/>
      <c r="N80" s="5"/>
      <c r="O80" s="5"/>
      <c r="P80" s="5"/>
      <c r="Q80" s="5"/>
      <c r="R80" s="5"/>
      <c r="S80" s="5"/>
      <c r="T80" s="5"/>
      <c r="U80" s="5"/>
      <c r="V80" s="5"/>
      <c r="W80" s="5"/>
      <c r="X80" s="5"/>
      <c r="Y80" s="5"/>
      <c r="Z80" s="5"/>
    </row>
    <row r="81" customFormat="false" ht="12.75" hidden="false" customHeight="true" outlineLevel="0" collapsed="false">
      <c r="A81" s="10" t="n">
        <v>151</v>
      </c>
      <c r="B81" s="2" t="n">
        <v>80</v>
      </c>
      <c r="C81" s="2" t="n">
        <f aca="false">'PR-RAS'!D85</f>
        <v>0</v>
      </c>
      <c r="D81" s="2" t="n">
        <f aca="false">'PR-RAS'!E85</f>
        <v>0</v>
      </c>
      <c r="E81" s="2" t="n">
        <v>0</v>
      </c>
      <c r="F81" s="2" t="n">
        <v>0</v>
      </c>
      <c r="G81" s="3" t="n">
        <f aca="false">(B81/1000)*(C81*1+D81*2)</f>
        <v>0</v>
      </c>
      <c r="H81" s="3" t="n">
        <f aca="false">ABS(C81-ROUND(C81,0))+ABS(D81-ROUND(D81,0))</f>
        <v>0</v>
      </c>
      <c r="I81" s="11" t="n">
        <v>0</v>
      </c>
      <c r="J81" s="4"/>
      <c r="K81" s="5"/>
      <c r="L81" s="5"/>
      <c r="M81" s="5"/>
      <c r="N81" s="5"/>
      <c r="O81" s="5"/>
      <c r="P81" s="5"/>
      <c r="Q81" s="5"/>
      <c r="R81" s="5"/>
      <c r="S81" s="5"/>
      <c r="T81" s="5"/>
      <c r="U81" s="5"/>
      <c r="V81" s="5"/>
      <c r="W81" s="5"/>
      <c r="X81" s="5"/>
      <c r="Y81" s="5"/>
      <c r="Z81" s="5"/>
    </row>
    <row r="82" customFormat="false" ht="12.75" hidden="false" customHeight="true" outlineLevel="0" collapsed="false">
      <c r="A82" s="10" t="n">
        <v>151</v>
      </c>
      <c r="B82" s="2" t="n">
        <v>81</v>
      </c>
      <c r="C82" s="2" t="n">
        <f aca="false">'PR-RAS'!D86</f>
        <v>0</v>
      </c>
      <c r="D82" s="2" t="n">
        <f aca="false">'PR-RAS'!E86</f>
        <v>0</v>
      </c>
      <c r="E82" s="2" t="n">
        <v>0</v>
      </c>
      <c r="F82" s="2" t="n">
        <v>0</v>
      </c>
      <c r="G82" s="3" t="n">
        <f aca="false">(B82/1000)*(C82*1+D82*2)</f>
        <v>0</v>
      </c>
      <c r="H82" s="3" t="n">
        <f aca="false">ABS(C82-ROUND(C82,0))+ABS(D82-ROUND(D82,0))</f>
        <v>0</v>
      </c>
      <c r="I82" s="11" t="n">
        <v>0</v>
      </c>
      <c r="J82" s="4"/>
      <c r="K82" s="5"/>
      <c r="L82" s="5"/>
      <c r="M82" s="5"/>
      <c r="N82" s="5"/>
      <c r="O82" s="5"/>
      <c r="P82" s="5"/>
      <c r="Q82" s="5"/>
      <c r="R82" s="5"/>
      <c r="S82" s="5"/>
      <c r="T82" s="5"/>
      <c r="U82" s="5"/>
      <c r="V82" s="5"/>
      <c r="W82" s="5"/>
      <c r="X82" s="5"/>
      <c r="Y82" s="5"/>
      <c r="Z82" s="5"/>
    </row>
    <row r="83" customFormat="false" ht="12.75" hidden="false" customHeight="true" outlineLevel="0" collapsed="false">
      <c r="A83" s="10" t="n">
        <v>151</v>
      </c>
      <c r="B83" s="2" t="n">
        <v>82</v>
      </c>
      <c r="C83" s="2" t="n">
        <f aca="false">'PR-RAS'!D87</f>
        <v>0</v>
      </c>
      <c r="D83" s="2" t="n">
        <f aca="false">'PR-RAS'!E87</f>
        <v>0</v>
      </c>
      <c r="E83" s="2" t="n">
        <v>0</v>
      </c>
      <c r="F83" s="2" t="n">
        <v>0</v>
      </c>
      <c r="G83" s="3" t="n">
        <f aca="false">(B83/1000)*(C83*1+D83*2)</f>
        <v>0</v>
      </c>
      <c r="H83" s="3" t="n">
        <f aca="false">ABS(C83-ROUND(C83,0))+ABS(D83-ROUND(D83,0))</f>
        <v>0</v>
      </c>
      <c r="I83" s="11" t="n">
        <v>0</v>
      </c>
      <c r="J83" s="4"/>
      <c r="K83" s="5"/>
      <c r="L83" s="5"/>
      <c r="M83" s="5"/>
      <c r="N83" s="5"/>
      <c r="O83" s="5"/>
      <c r="P83" s="5"/>
      <c r="Q83" s="5"/>
      <c r="R83" s="5"/>
      <c r="S83" s="5"/>
      <c r="T83" s="5"/>
      <c r="U83" s="5"/>
      <c r="V83" s="5"/>
      <c r="W83" s="5"/>
      <c r="X83" s="5"/>
      <c r="Y83" s="5"/>
      <c r="Z83" s="5"/>
    </row>
    <row r="84" customFormat="false" ht="12.75" hidden="false" customHeight="true" outlineLevel="0" collapsed="false">
      <c r="A84" s="10" t="n">
        <v>151</v>
      </c>
      <c r="B84" s="2" t="n">
        <v>83</v>
      </c>
      <c r="C84" s="2" t="n">
        <f aca="false">'PR-RAS'!D88</f>
        <v>0</v>
      </c>
      <c r="D84" s="2" t="n">
        <f aca="false">'PR-RAS'!E88</f>
        <v>0</v>
      </c>
      <c r="E84" s="2" t="n">
        <v>0</v>
      </c>
      <c r="F84" s="2" t="n">
        <v>0</v>
      </c>
      <c r="G84" s="3" t="n">
        <f aca="false">(B84/1000)*(C84*1+D84*2)</f>
        <v>0</v>
      </c>
      <c r="H84" s="3" t="n">
        <f aca="false">ABS(C84-ROUND(C84,0))+ABS(D84-ROUND(D84,0))</f>
        <v>0</v>
      </c>
      <c r="I84" s="11" t="n">
        <v>0</v>
      </c>
      <c r="J84" s="4"/>
      <c r="K84" s="5"/>
      <c r="L84" s="5"/>
      <c r="M84" s="5"/>
      <c r="N84" s="5"/>
      <c r="O84" s="5"/>
      <c r="P84" s="5"/>
      <c r="Q84" s="5"/>
      <c r="R84" s="5"/>
      <c r="S84" s="5"/>
      <c r="T84" s="5"/>
      <c r="U84" s="5"/>
      <c r="V84" s="5"/>
      <c r="W84" s="5"/>
      <c r="X84" s="5"/>
      <c r="Y84" s="5"/>
      <c r="Z84" s="5"/>
    </row>
    <row r="85" customFormat="false" ht="12.75" hidden="false" customHeight="true" outlineLevel="0" collapsed="false">
      <c r="A85" s="10" t="n">
        <v>151</v>
      </c>
      <c r="B85" s="2" t="n">
        <v>84</v>
      </c>
      <c r="C85" s="2" t="n">
        <f aca="false">'PR-RAS'!D89</f>
        <v>0</v>
      </c>
      <c r="D85" s="2" t="n">
        <f aca="false">'PR-RAS'!E89</f>
        <v>0</v>
      </c>
      <c r="E85" s="2" t="n">
        <v>0</v>
      </c>
      <c r="F85" s="2" t="n">
        <v>0</v>
      </c>
      <c r="G85" s="3" t="n">
        <f aca="false">(B85/1000)*(C85*1+D85*2)</f>
        <v>0</v>
      </c>
      <c r="H85" s="3" t="n">
        <f aca="false">ABS(C85-ROUND(C85,0))+ABS(D85-ROUND(D85,0))</f>
        <v>0</v>
      </c>
      <c r="I85" s="11" t="n">
        <v>0</v>
      </c>
      <c r="J85" s="4"/>
      <c r="K85" s="5"/>
      <c r="L85" s="5"/>
      <c r="M85" s="5"/>
      <c r="N85" s="5"/>
      <c r="O85" s="5"/>
      <c r="P85" s="5"/>
      <c r="Q85" s="5"/>
      <c r="R85" s="5"/>
      <c r="S85" s="5"/>
      <c r="T85" s="5"/>
      <c r="U85" s="5"/>
      <c r="V85" s="5"/>
      <c r="W85" s="5"/>
      <c r="X85" s="5"/>
      <c r="Y85" s="5"/>
      <c r="Z85" s="5"/>
    </row>
    <row r="86" customFormat="false" ht="12.75" hidden="false" customHeight="true" outlineLevel="0" collapsed="false">
      <c r="A86" s="10" t="n">
        <v>151</v>
      </c>
      <c r="B86" s="2" t="n">
        <v>85</v>
      </c>
      <c r="C86" s="2" t="n">
        <f aca="false">'PR-RAS'!D90</f>
        <v>0</v>
      </c>
      <c r="D86" s="2" t="n">
        <f aca="false">'PR-RAS'!E90</f>
        <v>0</v>
      </c>
      <c r="E86" s="2" t="n">
        <v>0</v>
      </c>
      <c r="F86" s="2" t="n">
        <v>0</v>
      </c>
      <c r="G86" s="3" t="n">
        <f aca="false">(B86/1000)*(C86*1+D86*2)</f>
        <v>0</v>
      </c>
      <c r="H86" s="3" t="n">
        <f aca="false">ABS(C86-ROUND(C86,0))+ABS(D86-ROUND(D86,0))</f>
        <v>0</v>
      </c>
      <c r="I86" s="11" t="n">
        <v>0</v>
      </c>
      <c r="J86" s="4"/>
      <c r="K86" s="5"/>
      <c r="L86" s="5"/>
      <c r="M86" s="5"/>
      <c r="N86" s="5"/>
      <c r="O86" s="5"/>
      <c r="P86" s="5"/>
      <c r="Q86" s="5"/>
      <c r="R86" s="5"/>
      <c r="S86" s="5"/>
      <c r="T86" s="5"/>
      <c r="U86" s="5"/>
      <c r="V86" s="5"/>
      <c r="W86" s="5"/>
      <c r="X86" s="5"/>
      <c r="Y86" s="5"/>
      <c r="Z86" s="5"/>
    </row>
    <row r="87" customFormat="false" ht="12.75" hidden="false" customHeight="true" outlineLevel="0" collapsed="false">
      <c r="A87" s="10" t="n">
        <v>151</v>
      </c>
      <c r="B87" s="2" t="n">
        <v>86</v>
      </c>
      <c r="C87" s="2" t="n">
        <f aca="false">'PR-RAS'!D91</f>
        <v>0</v>
      </c>
      <c r="D87" s="2" t="n">
        <f aca="false">'PR-RAS'!E91</f>
        <v>0</v>
      </c>
      <c r="E87" s="2" t="n">
        <v>0</v>
      </c>
      <c r="F87" s="2" t="n">
        <v>0</v>
      </c>
      <c r="G87" s="3" t="n">
        <f aca="false">(B87/1000)*(C87*1+D87*2)</f>
        <v>0</v>
      </c>
      <c r="H87" s="3" t="n">
        <f aca="false">ABS(C87-ROUND(C87,0))+ABS(D87-ROUND(D87,0))</f>
        <v>0</v>
      </c>
      <c r="I87" s="11" t="n">
        <v>0</v>
      </c>
      <c r="J87" s="4"/>
      <c r="K87" s="5"/>
      <c r="L87" s="5"/>
      <c r="M87" s="5"/>
      <c r="N87" s="5"/>
      <c r="O87" s="5"/>
      <c r="P87" s="5"/>
      <c r="Q87" s="5"/>
      <c r="R87" s="5"/>
      <c r="S87" s="5"/>
      <c r="T87" s="5"/>
      <c r="U87" s="5"/>
      <c r="V87" s="5"/>
      <c r="W87" s="5"/>
      <c r="X87" s="5"/>
      <c r="Y87" s="5"/>
      <c r="Z87" s="5"/>
    </row>
    <row r="88" customFormat="false" ht="12.75" hidden="false" customHeight="true" outlineLevel="0" collapsed="false">
      <c r="A88" s="10" t="n">
        <v>151</v>
      </c>
      <c r="B88" s="2" t="n">
        <v>87</v>
      </c>
      <c r="C88" s="2" t="n">
        <f aca="false">'PR-RAS'!D92</f>
        <v>0</v>
      </c>
      <c r="D88" s="2" t="n">
        <f aca="false">'PR-RAS'!E92</f>
        <v>0</v>
      </c>
      <c r="E88" s="2" t="n">
        <v>0</v>
      </c>
      <c r="F88" s="2" t="n">
        <v>0</v>
      </c>
      <c r="G88" s="3" t="n">
        <f aca="false">(B88/1000)*(C88*1+D88*2)</f>
        <v>0</v>
      </c>
      <c r="H88" s="3" t="n">
        <f aca="false">ABS(C88-ROUND(C88,0))+ABS(D88-ROUND(D88,0))</f>
        <v>0</v>
      </c>
      <c r="I88" s="11" t="n">
        <v>0</v>
      </c>
      <c r="J88" s="4"/>
      <c r="K88" s="5"/>
      <c r="L88" s="5"/>
      <c r="M88" s="5"/>
      <c r="N88" s="5"/>
      <c r="O88" s="5"/>
      <c r="P88" s="5"/>
      <c r="Q88" s="5"/>
      <c r="R88" s="5"/>
      <c r="S88" s="5"/>
      <c r="T88" s="5"/>
      <c r="U88" s="5"/>
      <c r="V88" s="5"/>
      <c r="W88" s="5"/>
      <c r="X88" s="5"/>
      <c r="Y88" s="5"/>
      <c r="Z88" s="5"/>
    </row>
    <row r="89" customFormat="false" ht="12.75" hidden="false" customHeight="true" outlineLevel="0" collapsed="false">
      <c r="A89" s="10" t="n">
        <v>151</v>
      </c>
      <c r="B89" s="2" t="n">
        <v>88</v>
      </c>
      <c r="C89" s="2" t="n">
        <f aca="false">'PR-RAS'!D93</f>
        <v>0</v>
      </c>
      <c r="D89" s="2" t="n">
        <f aca="false">'PR-RAS'!E93</f>
        <v>0</v>
      </c>
      <c r="E89" s="2" t="n">
        <v>0</v>
      </c>
      <c r="F89" s="2" t="n">
        <v>0</v>
      </c>
      <c r="G89" s="3" t="n">
        <f aca="false">(B89/1000)*(C89*1+D89*2)</f>
        <v>0</v>
      </c>
      <c r="H89" s="3" t="n">
        <f aca="false">ABS(C89-ROUND(C89,0))+ABS(D89-ROUND(D89,0))</f>
        <v>0</v>
      </c>
      <c r="I89" s="11" t="n">
        <v>0</v>
      </c>
      <c r="J89" s="4"/>
      <c r="K89" s="5"/>
      <c r="L89" s="5"/>
      <c r="M89" s="5"/>
      <c r="N89" s="5"/>
      <c r="O89" s="5"/>
      <c r="P89" s="5"/>
      <c r="Q89" s="5"/>
      <c r="R89" s="5"/>
      <c r="S89" s="5"/>
      <c r="T89" s="5"/>
      <c r="U89" s="5"/>
      <c r="V89" s="5"/>
      <c r="W89" s="5"/>
      <c r="X89" s="5"/>
      <c r="Y89" s="5"/>
      <c r="Z89" s="5"/>
    </row>
    <row r="90" customFormat="false" ht="12.75" hidden="false" customHeight="true" outlineLevel="0" collapsed="false">
      <c r="A90" s="10" t="n">
        <v>151</v>
      </c>
      <c r="B90" s="2" t="n">
        <v>89</v>
      </c>
      <c r="C90" s="2" t="n">
        <f aca="false">'PR-RAS'!D94</f>
        <v>0</v>
      </c>
      <c r="D90" s="2" t="n">
        <f aca="false">'PR-RAS'!E94</f>
        <v>0</v>
      </c>
      <c r="E90" s="2" t="n">
        <v>0</v>
      </c>
      <c r="F90" s="2" t="n">
        <v>0</v>
      </c>
      <c r="G90" s="3" t="n">
        <f aca="false">(B90/1000)*(C90*1+D90*2)</f>
        <v>0</v>
      </c>
      <c r="H90" s="3" t="n">
        <f aca="false">ABS(C90-ROUND(C90,0))+ABS(D90-ROUND(D90,0))</f>
        <v>0</v>
      </c>
      <c r="I90" s="11" t="n">
        <v>0</v>
      </c>
      <c r="J90" s="4"/>
      <c r="K90" s="5"/>
      <c r="L90" s="5"/>
      <c r="M90" s="5"/>
      <c r="N90" s="5"/>
      <c r="O90" s="5"/>
      <c r="P90" s="5"/>
      <c r="Q90" s="5"/>
      <c r="R90" s="5"/>
      <c r="S90" s="5"/>
      <c r="T90" s="5"/>
      <c r="U90" s="5"/>
      <c r="V90" s="5"/>
      <c r="W90" s="5"/>
      <c r="X90" s="5"/>
      <c r="Y90" s="5"/>
      <c r="Z90" s="5"/>
    </row>
    <row r="91" customFormat="false" ht="12.75" hidden="false" customHeight="true" outlineLevel="0" collapsed="false">
      <c r="A91" s="10" t="n">
        <v>151</v>
      </c>
      <c r="B91" s="2" t="n">
        <v>90</v>
      </c>
      <c r="C91" s="2" t="n">
        <f aca="false">'PR-RAS'!D95</f>
        <v>0</v>
      </c>
      <c r="D91" s="2" t="n">
        <f aca="false">'PR-RAS'!E95</f>
        <v>0</v>
      </c>
      <c r="E91" s="2" t="n">
        <v>0</v>
      </c>
      <c r="F91" s="2" t="n">
        <v>0</v>
      </c>
      <c r="G91" s="3" t="n">
        <f aca="false">(B91/1000)*(C91*1+D91*2)</f>
        <v>0</v>
      </c>
      <c r="H91" s="3" t="n">
        <f aca="false">ABS(C91-ROUND(C91,0))+ABS(D91-ROUND(D91,0))</f>
        <v>0</v>
      </c>
      <c r="I91" s="11" t="n">
        <v>0</v>
      </c>
      <c r="J91" s="4"/>
      <c r="K91" s="5"/>
      <c r="L91" s="5"/>
      <c r="M91" s="5"/>
      <c r="N91" s="5"/>
      <c r="O91" s="5"/>
      <c r="P91" s="5"/>
      <c r="Q91" s="5"/>
      <c r="R91" s="5"/>
      <c r="S91" s="5"/>
      <c r="T91" s="5"/>
      <c r="U91" s="5"/>
      <c r="V91" s="5"/>
      <c r="W91" s="5"/>
      <c r="X91" s="5"/>
      <c r="Y91" s="5"/>
      <c r="Z91" s="5"/>
    </row>
    <row r="92" customFormat="false" ht="12.75" hidden="false" customHeight="true" outlineLevel="0" collapsed="false">
      <c r="A92" s="10" t="n">
        <v>151</v>
      </c>
      <c r="B92" s="2" t="n">
        <v>91</v>
      </c>
      <c r="C92" s="2" t="n">
        <f aca="false">'PR-RAS'!D96</f>
        <v>0</v>
      </c>
      <c r="D92" s="2" t="n">
        <f aca="false">'PR-RAS'!E96</f>
        <v>0</v>
      </c>
      <c r="E92" s="2" t="n">
        <v>0</v>
      </c>
      <c r="F92" s="2" t="n">
        <v>0</v>
      </c>
      <c r="G92" s="3" t="n">
        <f aca="false">(B92/1000)*(C92*1+D92*2)</f>
        <v>0</v>
      </c>
      <c r="H92" s="3" t="n">
        <f aca="false">ABS(C92-ROUND(C92,0))+ABS(D92-ROUND(D92,0))</f>
        <v>0</v>
      </c>
      <c r="I92" s="11" t="n">
        <v>0</v>
      </c>
      <c r="J92" s="4"/>
      <c r="K92" s="5"/>
      <c r="L92" s="5"/>
      <c r="M92" s="5"/>
      <c r="N92" s="5"/>
      <c r="O92" s="5"/>
      <c r="P92" s="5"/>
      <c r="Q92" s="5"/>
      <c r="R92" s="5"/>
      <c r="S92" s="5"/>
      <c r="T92" s="5"/>
      <c r="U92" s="5"/>
      <c r="V92" s="5"/>
      <c r="W92" s="5"/>
      <c r="X92" s="5"/>
      <c r="Y92" s="5"/>
      <c r="Z92" s="5"/>
    </row>
    <row r="93" customFormat="false" ht="12.75" hidden="false" customHeight="true" outlineLevel="0" collapsed="false">
      <c r="A93" s="10" t="n">
        <v>151</v>
      </c>
      <c r="B93" s="2" t="n">
        <v>92</v>
      </c>
      <c r="C93" s="2" t="n">
        <f aca="false">'PR-RAS'!D97</f>
        <v>0</v>
      </c>
      <c r="D93" s="2" t="n">
        <f aca="false">'PR-RAS'!E97</f>
        <v>0</v>
      </c>
      <c r="E93" s="2" t="n">
        <v>0</v>
      </c>
      <c r="F93" s="2" t="n">
        <v>0</v>
      </c>
      <c r="G93" s="3" t="n">
        <f aca="false">(B93/1000)*(C93*1+D93*2)</f>
        <v>0</v>
      </c>
      <c r="H93" s="3" t="n">
        <f aca="false">ABS(C93-ROUND(C93,0))+ABS(D93-ROUND(D93,0))</f>
        <v>0</v>
      </c>
      <c r="I93" s="11" t="n">
        <v>0</v>
      </c>
      <c r="J93" s="4"/>
      <c r="K93" s="5"/>
      <c r="L93" s="5"/>
      <c r="M93" s="5"/>
      <c r="N93" s="5"/>
      <c r="O93" s="5"/>
      <c r="P93" s="5"/>
      <c r="Q93" s="5"/>
      <c r="R93" s="5"/>
      <c r="S93" s="5"/>
      <c r="T93" s="5"/>
      <c r="U93" s="5"/>
      <c r="V93" s="5"/>
      <c r="W93" s="5"/>
      <c r="X93" s="5"/>
      <c r="Y93" s="5"/>
      <c r="Z93" s="5"/>
    </row>
    <row r="94" customFormat="false" ht="12.75" hidden="false" customHeight="true" outlineLevel="0" collapsed="false">
      <c r="A94" s="10" t="n">
        <v>151</v>
      </c>
      <c r="B94" s="2" t="n">
        <v>93</v>
      </c>
      <c r="C94" s="2" t="n">
        <f aca="false">'PR-RAS'!D98</f>
        <v>0</v>
      </c>
      <c r="D94" s="2" t="n">
        <f aca="false">'PR-RAS'!E98</f>
        <v>0</v>
      </c>
      <c r="E94" s="2" t="n">
        <v>0</v>
      </c>
      <c r="F94" s="2" t="n">
        <v>0</v>
      </c>
      <c r="G94" s="3" t="n">
        <f aca="false">(B94/1000)*(C94*1+D94*2)</f>
        <v>0</v>
      </c>
      <c r="H94" s="3" t="n">
        <f aca="false">ABS(C94-ROUND(C94,0))+ABS(D94-ROUND(D94,0))</f>
        <v>0</v>
      </c>
      <c r="I94" s="11" t="n">
        <v>0</v>
      </c>
      <c r="J94" s="4"/>
      <c r="K94" s="5"/>
      <c r="L94" s="5"/>
      <c r="M94" s="5"/>
      <c r="N94" s="5"/>
      <c r="O94" s="5"/>
      <c r="P94" s="5"/>
      <c r="Q94" s="5"/>
      <c r="R94" s="5"/>
      <c r="S94" s="5"/>
      <c r="T94" s="5"/>
      <c r="U94" s="5"/>
      <c r="V94" s="5"/>
      <c r="W94" s="5"/>
      <c r="X94" s="5"/>
      <c r="Y94" s="5"/>
      <c r="Z94" s="5"/>
    </row>
    <row r="95" customFormat="false" ht="12.75" hidden="false" customHeight="true" outlineLevel="0" collapsed="false">
      <c r="A95" s="10" t="n">
        <v>151</v>
      </c>
      <c r="B95" s="2" t="n">
        <v>94</v>
      </c>
      <c r="C95" s="2" t="n">
        <f aca="false">'PR-RAS'!D99</f>
        <v>0</v>
      </c>
      <c r="D95" s="2" t="n">
        <f aca="false">'PR-RAS'!E99</f>
        <v>0</v>
      </c>
      <c r="E95" s="2" t="n">
        <v>0</v>
      </c>
      <c r="F95" s="2" t="n">
        <v>0</v>
      </c>
      <c r="G95" s="3" t="n">
        <f aca="false">(B95/1000)*(C95*1+D95*2)</f>
        <v>0</v>
      </c>
      <c r="H95" s="3" t="n">
        <f aca="false">ABS(C95-ROUND(C95,0))+ABS(D95-ROUND(D95,0))</f>
        <v>0</v>
      </c>
      <c r="I95" s="11" t="n">
        <v>0</v>
      </c>
      <c r="J95" s="4"/>
      <c r="K95" s="5"/>
      <c r="L95" s="5"/>
      <c r="M95" s="5"/>
      <c r="N95" s="5"/>
      <c r="O95" s="5"/>
      <c r="P95" s="5"/>
      <c r="Q95" s="5"/>
      <c r="R95" s="5"/>
      <c r="S95" s="5"/>
      <c r="T95" s="5"/>
      <c r="U95" s="5"/>
      <c r="V95" s="5"/>
      <c r="W95" s="5"/>
      <c r="X95" s="5"/>
      <c r="Y95" s="5"/>
      <c r="Z95" s="5"/>
    </row>
    <row r="96" customFormat="false" ht="12.75" hidden="false" customHeight="true" outlineLevel="0" collapsed="false">
      <c r="A96" s="10" t="n">
        <v>151</v>
      </c>
      <c r="B96" s="2" t="n">
        <v>95</v>
      </c>
      <c r="C96" s="2" t="n">
        <f aca="false">'PR-RAS'!D100</f>
        <v>0</v>
      </c>
      <c r="D96" s="2" t="n">
        <f aca="false">'PR-RAS'!E100</f>
        <v>0</v>
      </c>
      <c r="E96" s="2" t="n">
        <v>0</v>
      </c>
      <c r="F96" s="2" t="n">
        <v>0</v>
      </c>
      <c r="G96" s="3" t="n">
        <f aca="false">(B96/1000)*(C96*1+D96*2)</f>
        <v>0</v>
      </c>
      <c r="H96" s="3" t="n">
        <f aca="false">ABS(C96-ROUND(C96,0))+ABS(D96-ROUND(D96,0))</f>
        <v>0</v>
      </c>
      <c r="I96" s="11" t="n">
        <v>0</v>
      </c>
      <c r="J96" s="4"/>
      <c r="K96" s="5"/>
      <c r="L96" s="5"/>
      <c r="M96" s="5"/>
      <c r="N96" s="5"/>
      <c r="O96" s="5"/>
      <c r="P96" s="5"/>
      <c r="Q96" s="5"/>
      <c r="R96" s="5"/>
      <c r="S96" s="5"/>
      <c r="T96" s="5"/>
      <c r="U96" s="5"/>
      <c r="V96" s="5"/>
      <c r="W96" s="5"/>
      <c r="X96" s="5"/>
      <c r="Y96" s="5"/>
      <c r="Z96" s="5"/>
    </row>
    <row r="97" customFormat="false" ht="12.75" hidden="false" customHeight="true" outlineLevel="0" collapsed="false">
      <c r="A97" s="10" t="n">
        <v>151</v>
      </c>
      <c r="B97" s="2" t="n">
        <v>96</v>
      </c>
      <c r="C97" s="2" t="n">
        <f aca="false">'PR-RAS'!D101</f>
        <v>0</v>
      </c>
      <c r="D97" s="2" t="n">
        <f aca="false">'PR-RAS'!E101</f>
        <v>0</v>
      </c>
      <c r="E97" s="2" t="n">
        <v>0</v>
      </c>
      <c r="F97" s="2" t="n">
        <v>0</v>
      </c>
      <c r="G97" s="3" t="n">
        <f aca="false">(B97/1000)*(C97*1+D97*2)</f>
        <v>0</v>
      </c>
      <c r="H97" s="3" t="n">
        <f aca="false">ABS(C97-ROUND(C97,0))+ABS(D97-ROUND(D97,0))</f>
        <v>0</v>
      </c>
      <c r="I97" s="11" t="n">
        <v>0</v>
      </c>
      <c r="J97" s="4"/>
      <c r="K97" s="5"/>
      <c r="L97" s="5"/>
      <c r="M97" s="5"/>
      <c r="N97" s="5"/>
      <c r="O97" s="5"/>
      <c r="P97" s="5"/>
      <c r="Q97" s="5"/>
      <c r="R97" s="5"/>
      <c r="S97" s="5"/>
      <c r="T97" s="5"/>
      <c r="U97" s="5"/>
      <c r="V97" s="5"/>
      <c r="W97" s="5"/>
      <c r="X97" s="5"/>
      <c r="Y97" s="5"/>
      <c r="Z97" s="5"/>
    </row>
    <row r="98" customFormat="false" ht="12.75" hidden="false" customHeight="true" outlineLevel="0" collapsed="false">
      <c r="A98" s="10" t="n">
        <v>151</v>
      </c>
      <c r="B98" s="2" t="n">
        <v>97</v>
      </c>
      <c r="C98" s="2" t="n">
        <f aca="false">'PR-RAS'!D102</f>
        <v>0</v>
      </c>
      <c r="D98" s="2" t="n">
        <f aca="false">'PR-RAS'!E102</f>
        <v>0</v>
      </c>
      <c r="E98" s="2" t="n">
        <v>0</v>
      </c>
      <c r="F98" s="2" t="n">
        <v>0</v>
      </c>
      <c r="G98" s="3" t="n">
        <f aca="false">(B98/1000)*(C98*1+D98*2)</f>
        <v>0</v>
      </c>
      <c r="H98" s="3" t="n">
        <f aca="false">ABS(C98-ROUND(C98,0))+ABS(D98-ROUND(D98,0))</f>
        <v>0</v>
      </c>
      <c r="I98" s="11" t="n">
        <v>0</v>
      </c>
      <c r="J98" s="4"/>
      <c r="K98" s="5"/>
      <c r="L98" s="5"/>
      <c r="M98" s="5"/>
      <c r="N98" s="5"/>
      <c r="O98" s="5"/>
      <c r="P98" s="5"/>
      <c r="Q98" s="5"/>
      <c r="R98" s="5"/>
      <c r="S98" s="5"/>
      <c r="T98" s="5"/>
      <c r="U98" s="5"/>
      <c r="V98" s="5"/>
      <c r="W98" s="5"/>
      <c r="X98" s="5"/>
      <c r="Y98" s="5"/>
      <c r="Z98" s="5"/>
    </row>
    <row r="99" customFormat="false" ht="12.75" hidden="false" customHeight="true" outlineLevel="0" collapsed="false">
      <c r="A99" s="10" t="n">
        <v>151</v>
      </c>
      <c r="B99" s="2" t="n">
        <v>98</v>
      </c>
      <c r="C99" s="2" t="n">
        <f aca="false">'PR-RAS'!D103</f>
        <v>0</v>
      </c>
      <c r="D99" s="2" t="n">
        <f aca="false">'PR-RAS'!E103</f>
        <v>0</v>
      </c>
      <c r="E99" s="2" t="n">
        <v>0</v>
      </c>
      <c r="F99" s="2" t="n">
        <v>0</v>
      </c>
      <c r="G99" s="3" t="n">
        <f aca="false">(B99/1000)*(C99*1+D99*2)</f>
        <v>0</v>
      </c>
      <c r="H99" s="3" t="n">
        <f aca="false">ABS(C99-ROUND(C99,0))+ABS(D99-ROUND(D99,0))</f>
        <v>0</v>
      </c>
      <c r="I99" s="11" t="n">
        <v>0</v>
      </c>
      <c r="J99" s="4"/>
      <c r="K99" s="5"/>
      <c r="L99" s="5"/>
      <c r="M99" s="5"/>
      <c r="N99" s="5"/>
      <c r="O99" s="5"/>
      <c r="P99" s="5"/>
      <c r="Q99" s="5"/>
      <c r="R99" s="5"/>
      <c r="S99" s="5"/>
      <c r="T99" s="5"/>
      <c r="U99" s="5"/>
      <c r="V99" s="5"/>
      <c r="W99" s="5"/>
      <c r="X99" s="5"/>
      <c r="Y99" s="5"/>
      <c r="Z99" s="5"/>
    </row>
    <row r="100" customFormat="false" ht="12.75" hidden="false" customHeight="true" outlineLevel="0" collapsed="false">
      <c r="A100" s="10" t="n">
        <v>151</v>
      </c>
      <c r="B100" s="2" t="n">
        <v>99</v>
      </c>
      <c r="C100" s="2" t="n">
        <f aca="false">'PR-RAS'!D104</f>
        <v>0</v>
      </c>
      <c r="D100" s="2" t="n">
        <f aca="false">'PR-RAS'!E104</f>
        <v>0</v>
      </c>
      <c r="E100" s="2" t="n">
        <v>0</v>
      </c>
      <c r="F100" s="2" t="n">
        <v>0</v>
      </c>
      <c r="G100" s="3" t="n">
        <f aca="false">(B100/1000)*(C100*1+D100*2)</f>
        <v>0</v>
      </c>
      <c r="H100" s="3" t="n">
        <f aca="false">ABS(C100-ROUND(C100,0))+ABS(D100-ROUND(D100,0))</f>
        <v>0</v>
      </c>
      <c r="I100" s="11" t="n">
        <v>0</v>
      </c>
      <c r="J100" s="4"/>
      <c r="K100" s="5"/>
      <c r="L100" s="5"/>
      <c r="M100" s="5"/>
      <c r="N100" s="5"/>
      <c r="O100" s="5"/>
      <c r="P100" s="5"/>
      <c r="Q100" s="5"/>
      <c r="R100" s="5"/>
      <c r="S100" s="5"/>
      <c r="T100" s="5"/>
      <c r="U100" s="5"/>
      <c r="V100" s="5"/>
      <c r="W100" s="5"/>
      <c r="X100" s="5"/>
      <c r="Y100" s="5"/>
      <c r="Z100" s="5"/>
    </row>
    <row r="101" customFormat="false" ht="12.75" hidden="false" customHeight="true" outlineLevel="0" collapsed="false">
      <c r="A101" s="10" t="n">
        <v>151</v>
      </c>
      <c r="B101" s="2" t="n">
        <v>100</v>
      </c>
      <c r="C101" s="2" t="n">
        <f aca="false">'PR-RAS'!D105</f>
        <v>0</v>
      </c>
      <c r="D101" s="2" t="n">
        <f aca="false">'PR-RAS'!E105</f>
        <v>0</v>
      </c>
      <c r="E101" s="2" t="n">
        <v>0</v>
      </c>
      <c r="F101" s="2" t="n">
        <v>0</v>
      </c>
      <c r="G101" s="3" t="n">
        <f aca="false">(B101/1000)*(C101*1+D101*2)</f>
        <v>0</v>
      </c>
      <c r="H101" s="3" t="n">
        <f aca="false">ABS(C101-ROUND(C101,0))+ABS(D101-ROUND(D101,0))</f>
        <v>0</v>
      </c>
      <c r="I101" s="11" t="n">
        <v>0</v>
      </c>
      <c r="J101" s="4"/>
      <c r="K101" s="5"/>
      <c r="L101" s="5"/>
      <c r="M101" s="5"/>
      <c r="N101" s="5"/>
      <c r="O101" s="5"/>
      <c r="P101" s="5"/>
      <c r="Q101" s="5"/>
      <c r="R101" s="5"/>
      <c r="S101" s="5"/>
      <c r="T101" s="5"/>
      <c r="U101" s="5"/>
      <c r="V101" s="5"/>
      <c r="W101" s="5"/>
      <c r="X101" s="5"/>
      <c r="Y101" s="5"/>
      <c r="Z101" s="5"/>
    </row>
    <row r="102" customFormat="false" ht="12.75" hidden="false" customHeight="true" outlineLevel="0" collapsed="false">
      <c r="A102" s="10" t="n">
        <v>151</v>
      </c>
      <c r="B102" s="2" t="n">
        <v>101</v>
      </c>
      <c r="C102" s="2" t="n">
        <f aca="false">'PR-RAS'!D106</f>
        <v>1802.57</v>
      </c>
      <c r="D102" s="2" t="n">
        <f aca="false">'PR-RAS'!E106</f>
        <v>2721.9</v>
      </c>
      <c r="E102" s="2" t="n">
        <v>0</v>
      </c>
      <c r="F102" s="2" t="n">
        <v>0</v>
      </c>
      <c r="G102" s="3" t="n">
        <f aca="false">(B102/1000)*(C102*1+D102*2)</f>
        <v>731.88337</v>
      </c>
      <c r="H102" s="3" t="n">
        <f aca="false">ABS(C102-ROUND(C102,0))+ABS(D102-ROUND(D102,0))</f>
        <v>0.529999999999973</v>
      </c>
      <c r="I102" s="11" t="n">
        <v>0</v>
      </c>
      <c r="J102" s="4"/>
      <c r="K102" s="5"/>
      <c r="L102" s="5"/>
      <c r="M102" s="5"/>
      <c r="N102" s="5"/>
      <c r="O102" s="5"/>
      <c r="P102" s="5"/>
      <c r="Q102" s="5"/>
      <c r="R102" s="5"/>
      <c r="S102" s="5"/>
      <c r="T102" s="5"/>
      <c r="U102" s="5"/>
      <c r="V102" s="5"/>
      <c r="W102" s="5"/>
      <c r="X102" s="5"/>
      <c r="Y102" s="5"/>
      <c r="Z102" s="5"/>
    </row>
    <row r="103" customFormat="false" ht="12.75" hidden="false" customHeight="true" outlineLevel="0" collapsed="false">
      <c r="A103" s="10" t="n">
        <v>151</v>
      </c>
      <c r="B103" s="2" t="n">
        <v>102</v>
      </c>
      <c r="C103" s="2" t="n">
        <f aca="false">'PR-RAS'!D107</f>
        <v>0</v>
      </c>
      <c r="D103" s="2" t="n">
        <f aca="false">'PR-RAS'!E107</f>
        <v>0</v>
      </c>
      <c r="E103" s="2" t="n">
        <v>0</v>
      </c>
      <c r="F103" s="2" t="n">
        <v>0</v>
      </c>
      <c r="G103" s="3" t="n">
        <f aca="false">(B103/1000)*(C103*1+D103*2)</f>
        <v>0</v>
      </c>
      <c r="H103" s="3" t="n">
        <f aca="false">ABS(C103-ROUND(C103,0))+ABS(D103-ROUND(D103,0))</f>
        <v>0</v>
      </c>
      <c r="I103" s="11" t="n">
        <v>0</v>
      </c>
      <c r="J103" s="4"/>
      <c r="K103" s="5"/>
      <c r="L103" s="5"/>
      <c r="M103" s="5"/>
      <c r="N103" s="5"/>
      <c r="O103" s="5"/>
      <c r="P103" s="5"/>
      <c r="Q103" s="5"/>
      <c r="R103" s="5"/>
      <c r="S103" s="5"/>
      <c r="T103" s="5"/>
      <c r="U103" s="5"/>
      <c r="V103" s="5"/>
      <c r="W103" s="5"/>
      <c r="X103" s="5"/>
      <c r="Y103" s="5"/>
      <c r="Z103" s="5"/>
    </row>
    <row r="104" customFormat="false" ht="12.75" hidden="false" customHeight="true" outlineLevel="0" collapsed="false">
      <c r="A104" s="10" t="n">
        <v>151</v>
      </c>
      <c r="B104" s="2" t="n">
        <v>103</v>
      </c>
      <c r="C104" s="2" t="n">
        <f aca="false">'PR-RAS'!D108</f>
        <v>0</v>
      </c>
      <c r="D104" s="2" t="n">
        <f aca="false">'PR-RAS'!E108</f>
        <v>0</v>
      </c>
      <c r="E104" s="2" t="n">
        <v>0</v>
      </c>
      <c r="F104" s="2" t="n">
        <v>0</v>
      </c>
      <c r="G104" s="3" t="n">
        <f aca="false">(B104/1000)*(C104*1+D104*2)</f>
        <v>0</v>
      </c>
      <c r="H104" s="3" t="n">
        <f aca="false">ABS(C104-ROUND(C104,0))+ABS(D104-ROUND(D104,0))</f>
        <v>0</v>
      </c>
      <c r="I104" s="11" t="n">
        <v>0</v>
      </c>
      <c r="J104" s="4"/>
      <c r="K104" s="5"/>
      <c r="L104" s="5"/>
      <c r="M104" s="5"/>
      <c r="N104" s="5"/>
      <c r="O104" s="5"/>
      <c r="P104" s="5"/>
      <c r="Q104" s="5"/>
      <c r="R104" s="5"/>
      <c r="S104" s="5"/>
      <c r="T104" s="5"/>
      <c r="U104" s="5"/>
      <c r="V104" s="5"/>
      <c r="W104" s="5"/>
      <c r="X104" s="5"/>
      <c r="Y104" s="5"/>
      <c r="Z104" s="5"/>
    </row>
    <row r="105" customFormat="false" ht="12.75" hidden="false" customHeight="true" outlineLevel="0" collapsed="false">
      <c r="A105" s="10" t="n">
        <v>151</v>
      </c>
      <c r="B105" s="2" t="n">
        <v>104</v>
      </c>
      <c r="C105" s="2" t="n">
        <f aca="false">'PR-RAS'!D109</f>
        <v>0</v>
      </c>
      <c r="D105" s="2" t="n">
        <f aca="false">'PR-RAS'!E109</f>
        <v>0</v>
      </c>
      <c r="E105" s="2" t="n">
        <v>0</v>
      </c>
      <c r="F105" s="2" t="n">
        <v>0</v>
      </c>
      <c r="G105" s="3" t="n">
        <f aca="false">(B105/1000)*(C105*1+D105*2)</f>
        <v>0</v>
      </c>
      <c r="H105" s="3" t="n">
        <f aca="false">ABS(C105-ROUND(C105,0))+ABS(D105-ROUND(D105,0))</f>
        <v>0</v>
      </c>
      <c r="I105" s="11" t="n">
        <v>0</v>
      </c>
      <c r="J105" s="4"/>
      <c r="K105" s="5"/>
      <c r="L105" s="5"/>
      <c r="M105" s="5"/>
      <c r="N105" s="5"/>
      <c r="O105" s="5"/>
      <c r="P105" s="5"/>
      <c r="Q105" s="5"/>
      <c r="R105" s="5"/>
      <c r="S105" s="5"/>
      <c r="T105" s="5"/>
      <c r="U105" s="5"/>
      <c r="V105" s="5"/>
      <c r="W105" s="5"/>
      <c r="X105" s="5"/>
      <c r="Y105" s="5"/>
      <c r="Z105" s="5"/>
    </row>
    <row r="106" customFormat="false" ht="12.75" hidden="false" customHeight="true" outlineLevel="0" collapsed="false">
      <c r="A106" s="10" t="n">
        <v>151</v>
      </c>
      <c r="B106" s="2" t="n">
        <v>105</v>
      </c>
      <c r="C106" s="2" t="n">
        <f aca="false">'PR-RAS'!D110</f>
        <v>0</v>
      </c>
      <c r="D106" s="2" t="n">
        <f aca="false">'PR-RAS'!E110</f>
        <v>0</v>
      </c>
      <c r="E106" s="2" t="n">
        <v>0</v>
      </c>
      <c r="F106" s="2" t="n">
        <v>0</v>
      </c>
      <c r="G106" s="3" t="n">
        <f aca="false">(B106/1000)*(C106*1+D106*2)</f>
        <v>0</v>
      </c>
      <c r="H106" s="3" t="n">
        <f aca="false">ABS(C106-ROUND(C106,0))+ABS(D106-ROUND(D106,0))</f>
        <v>0</v>
      </c>
      <c r="I106" s="11" t="n">
        <v>0</v>
      </c>
      <c r="J106" s="4"/>
      <c r="K106" s="5"/>
      <c r="L106" s="5"/>
      <c r="M106" s="5"/>
      <c r="N106" s="5"/>
      <c r="O106" s="5"/>
      <c r="P106" s="5"/>
      <c r="Q106" s="5"/>
      <c r="R106" s="5"/>
      <c r="S106" s="5"/>
      <c r="T106" s="5"/>
      <c r="U106" s="5"/>
      <c r="V106" s="5"/>
      <c r="W106" s="5"/>
      <c r="X106" s="5"/>
      <c r="Y106" s="5"/>
      <c r="Z106" s="5"/>
    </row>
    <row r="107" customFormat="false" ht="12.75" hidden="false" customHeight="true" outlineLevel="0" collapsed="false">
      <c r="A107" s="10" t="n">
        <v>151</v>
      </c>
      <c r="B107" s="2" t="n">
        <v>106</v>
      </c>
      <c r="C107" s="2" t="n">
        <f aca="false">'PR-RAS'!D111</f>
        <v>0</v>
      </c>
      <c r="D107" s="2" t="n">
        <f aca="false">'PR-RAS'!E111</f>
        <v>0</v>
      </c>
      <c r="E107" s="2" t="n">
        <v>0</v>
      </c>
      <c r="F107" s="2" t="n">
        <v>0</v>
      </c>
      <c r="G107" s="3" t="n">
        <f aca="false">(B107/1000)*(C107*1+D107*2)</f>
        <v>0</v>
      </c>
      <c r="H107" s="3" t="n">
        <f aca="false">ABS(C107-ROUND(C107,0))+ABS(D107-ROUND(D107,0))</f>
        <v>0</v>
      </c>
      <c r="I107" s="11" t="n">
        <v>0</v>
      </c>
      <c r="J107" s="4"/>
      <c r="K107" s="5"/>
      <c r="L107" s="5"/>
      <c r="M107" s="5"/>
      <c r="N107" s="5"/>
      <c r="O107" s="5"/>
      <c r="P107" s="5"/>
      <c r="Q107" s="5"/>
      <c r="R107" s="5"/>
      <c r="S107" s="5"/>
      <c r="T107" s="5"/>
      <c r="U107" s="5"/>
      <c r="V107" s="5"/>
      <c r="W107" s="5"/>
      <c r="X107" s="5"/>
      <c r="Y107" s="5"/>
      <c r="Z107" s="5"/>
    </row>
    <row r="108" customFormat="false" ht="12.75" hidden="false" customHeight="true" outlineLevel="0" collapsed="false">
      <c r="A108" s="10" t="n">
        <v>151</v>
      </c>
      <c r="B108" s="2" t="n">
        <v>107</v>
      </c>
      <c r="C108" s="2" t="n">
        <f aca="false">'PR-RAS'!D112</f>
        <v>1802.57</v>
      </c>
      <c r="D108" s="2" t="n">
        <f aca="false">'PR-RAS'!E112</f>
        <v>2721.9</v>
      </c>
      <c r="E108" s="2" t="n">
        <v>0</v>
      </c>
      <c r="F108" s="2" t="n">
        <v>0</v>
      </c>
      <c r="G108" s="3" t="n">
        <f aca="false">(B108/1000)*(C108*1+D108*2)</f>
        <v>775.36159</v>
      </c>
      <c r="H108" s="3" t="n">
        <f aca="false">ABS(C108-ROUND(C108,0))+ABS(D108-ROUND(D108,0))</f>
        <v>0.529999999999973</v>
      </c>
      <c r="I108" s="11" t="n">
        <v>0</v>
      </c>
      <c r="J108" s="4"/>
      <c r="K108" s="5"/>
      <c r="L108" s="5"/>
      <c r="M108" s="5"/>
      <c r="N108" s="5"/>
      <c r="O108" s="5"/>
      <c r="P108" s="5"/>
      <c r="Q108" s="5"/>
      <c r="R108" s="5"/>
      <c r="S108" s="5"/>
      <c r="T108" s="5"/>
      <c r="U108" s="5"/>
      <c r="V108" s="5"/>
      <c r="W108" s="5"/>
      <c r="X108" s="5"/>
      <c r="Y108" s="5"/>
      <c r="Z108" s="5"/>
    </row>
    <row r="109" customFormat="false" ht="12.75" hidden="false" customHeight="true" outlineLevel="0" collapsed="false">
      <c r="A109" s="10" t="n">
        <v>151</v>
      </c>
      <c r="B109" s="2" t="n">
        <v>108</v>
      </c>
      <c r="C109" s="2" t="n">
        <f aca="false">'PR-RAS'!D113</f>
        <v>0</v>
      </c>
      <c r="D109" s="2" t="n">
        <f aca="false">'PR-RAS'!E113</f>
        <v>0</v>
      </c>
      <c r="E109" s="2" t="n">
        <v>0</v>
      </c>
      <c r="F109" s="2" t="n">
        <v>0</v>
      </c>
      <c r="G109" s="3" t="n">
        <f aca="false">(B109/1000)*(C109*1+D109*2)</f>
        <v>0</v>
      </c>
      <c r="H109" s="3" t="n">
        <f aca="false">ABS(C109-ROUND(C109,0))+ABS(D109-ROUND(D109,0))</f>
        <v>0</v>
      </c>
      <c r="I109" s="11" t="n">
        <v>0</v>
      </c>
      <c r="J109" s="4"/>
      <c r="K109" s="5"/>
      <c r="L109" s="5"/>
      <c r="M109" s="5"/>
      <c r="N109" s="5"/>
      <c r="O109" s="5"/>
      <c r="P109" s="5"/>
      <c r="Q109" s="5"/>
      <c r="R109" s="5"/>
      <c r="S109" s="5"/>
      <c r="T109" s="5"/>
      <c r="U109" s="5"/>
      <c r="V109" s="5"/>
      <c r="W109" s="5"/>
      <c r="X109" s="5"/>
      <c r="Y109" s="5"/>
      <c r="Z109" s="5"/>
    </row>
    <row r="110" customFormat="false" ht="12.75" hidden="false" customHeight="true" outlineLevel="0" collapsed="false">
      <c r="A110" s="10" t="n">
        <v>151</v>
      </c>
      <c r="B110" s="2" t="n">
        <v>109</v>
      </c>
      <c r="C110" s="2" t="n">
        <f aca="false">'PR-RAS'!D114</f>
        <v>0</v>
      </c>
      <c r="D110" s="2" t="n">
        <f aca="false">'PR-RAS'!E114</f>
        <v>0</v>
      </c>
      <c r="E110" s="2" t="n">
        <v>0</v>
      </c>
      <c r="F110" s="2" t="n">
        <v>0</v>
      </c>
      <c r="G110" s="3" t="n">
        <f aca="false">(B110/1000)*(C110*1+D110*2)</f>
        <v>0</v>
      </c>
      <c r="H110" s="3" t="n">
        <f aca="false">ABS(C110-ROUND(C110,0))+ABS(D110-ROUND(D110,0))</f>
        <v>0</v>
      </c>
      <c r="I110" s="11" t="n">
        <v>0</v>
      </c>
      <c r="J110" s="4"/>
      <c r="K110" s="5"/>
      <c r="L110" s="5"/>
      <c r="M110" s="5"/>
      <c r="N110" s="5"/>
      <c r="O110" s="5"/>
      <c r="P110" s="5"/>
      <c r="Q110" s="5"/>
      <c r="R110" s="5"/>
      <c r="S110" s="5"/>
      <c r="T110" s="5"/>
      <c r="U110" s="5"/>
      <c r="V110" s="5"/>
      <c r="W110" s="5"/>
      <c r="X110" s="5"/>
      <c r="Y110" s="5"/>
      <c r="Z110" s="5"/>
    </row>
    <row r="111" customFormat="false" ht="12.75" hidden="false" customHeight="true" outlineLevel="0" collapsed="false">
      <c r="A111" s="10" t="n">
        <v>151</v>
      </c>
      <c r="B111" s="2" t="n">
        <v>110</v>
      </c>
      <c r="C111" s="2" t="n">
        <f aca="false">'PR-RAS'!D115</f>
        <v>0</v>
      </c>
      <c r="D111" s="2" t="n">
        <f aca="false">'PR-RAS'!E115</f>
        <v>0</v>
      </c>
      <c r="E111" s="2" t="n">
        <v>0</v>
      </c>
      <c r="F111" s="2" t="n">
        <v>0</v>
      </c>
      <c r="G111" s="3" t="n">
        <f aca="false">(B111/1000)*(C111*1+D111*2)</f>
        <v>0</v>
      </c>
      <c r="H111" s="3" t="n">
        <f aca="false">ABS(C111-ROUND(C111,0))+ABS(D111-ROUND(D111,0))</f>
        <v>0</v>
      </c>
      <c r="I111" s="11" t="n">
        <v>0</v>
      </c>
      <c r="J111" s="4"/>
      <c r="K111" s="5"/>
      <c r="L111" s="5"/>
      <c r="M111" s="5"/>
      <c r="N111" s="5"/>
      <c r="O111" s="5"/>
      <c r="P111" s="5"/>
      <c r="Q111" s="5"/>
      <c r="R111" s="5"/>
      <c r="S111" s="5"/>
      <c r="T111" s="5"/>
      <c r="U111" s="5"/>
      <c r="V111" s="5"/>
      <c r="W111" s="5"/>
      <c r="X111" s="5"/>
      <c r="Y111" s="5"/>
      <c r="Z111" s="5"/>
    </row>
    <row r="112" customFormat="false" ht="12.75" hidden="false" customHeight="true" outlineLevel="0" collapsed="false">
      <c r="A112" s="10" t="n">
        <v>151</v>
      </c>
      <c r="B112" s="2" t="n">
        <v>111</v>
      </c>
      <c r="C112" s="2" t="n">
        <f aca="false">'PR-RAS'!D116</f>
        <v>0</v>
      </c>
      <c r="D112" s="2" t="n">
        <f aca="false">'PR-RAS'!E116</f>
        <v>0</v>
      </c>
      <c r="E112" s="2" t="n">
        <v>0</v>
      </c>
      <c r="F112" s="2" t="n">
        <v>0</v>
      </c>
      <c r="G112" s="3" t="n">
        <f aca="false">(B112/1000)*(C112*1+D112*2)</f>
        <v>0</v>
      </c>
      <c r="H112" s="3" t="n">
        <f aca="false">ABS(C112-ROUND(C112,0))+ABS(D112-ROUND(D112,0))</f>
        <v>0</v>
      </c>
      <c r="I112" s="11" t="n">
        <v>0</v>
      </c>
      <c r="J112" s="4"/>
      <c r="K112" s="5"/>
      <c r="L112" s="5"/>
      <c r="M112" s="5"/>
      <c r="N112" s="5"/>
      <c r="O112" s="5"/>
      <c r="P112" s="5"/>
      <c r="Q112" s="5"/>
      <c r="R112" s="5"/>
      <c r="S112" s="5"/>
      <c r="T112" s="5"/>
      <c r="U112" s="5"/>
      <c r="V112" s="5"/>
      <c r="W112" s="5"/>
      <c r="X112" s="5"/>
      <c r="Y112" s="5"/>
      <c r="Z112" s="5"/>
    </row>
    <row r="113" customFormat="false" ht="12.75" hidden="false" customHeight="true" outlineLevel="0" collapsed="false">
      <c r="A113" s="10" t="n">
        <v>151</v>
      </c>
      <c r="B113" s="2" t="n">
        <v>112</v>
      </c>
      <c r="C113" s="2" t="n">
        <f aca="false">'PR-RAS'!D117</f>
        <v>1802.57</v>
      </c>
      <c r="D113" s="2" t="n">
        <f aca="false">'PR-RAS'!E117</f>
        <v>2721.9</v>
      </c>
      <c r="E113" s="2" t="n">
        <v>0</v>
      </c>
      <c r="F113" s="2" t="n">
        <v>0</v>
      </c>
      <c r="G113" s="3" t="n">
        <f aca="false">(B113/1000)*(C113*1+D113*2)</f>
        <v>811.59344</v>
      </c>
      <c r="H113" s="3" t="n">
        <f aca="false">ABS(C113-ROUND(C113,0))+ABS(D113-ROUND(D113,0))</f>
        <v>0.529999999999973</v>
      </c>
      <c r="I113" s="11" t="n">
        <v>0</v>
      </c>
      <c r="J113" s="4"/>
      <c r="K113" s="5"/>
      <c r="L113" s="5"/>
      <c r="M113" s="5"/>
      <c r="N113" s="5"/>
      <c r="O113" s="5"/>
      <c r="P113" s="5"/>
      <c r="Q113" s="5"/>
      <c r="R113" s="5"/>
      <c r="S113" s="5"/>
      <c r="T113" s="5"/>
      <c r="U113" s="5"/>
      <c r="V113" s="5"/>
      <c r="W113" s="5"/>
      <c r="X113" s="5"/>
      <c r="Y113" s="5"/>
      <c r="Z113" s="5"/>
    </row>
    <row r="114" customFormat="false" ht="12.75" hidden="false" customHeight="true" outlineLevel="0" collapsed="false">
      <c r="A114" s="10" t="n">
        <v>151</v>
      </c>
      <c r="B114" s="2" t="n">
        <v>113</v>
      </c>
      <c r="C114" s="2" t="n">
        <f aca="false">'PR-RAS'!D118</f>
        <v>0</v>
      </c>
      <c r="D114" s="2" t="n">
        <f aca="false">'PR-RAS'!E118</f>
        <v>0</v>
      </c>
      <c r="E114" s="2" t="n">
        <v>0</v>
      </c>
      <c r="F114" s="2" t="n">
        <v>0</v>
      </c>
      <c r="G114" s="3" t="n">
        <f aca="false">(B114/1000)*(C114*1+D114*2)</f>
        <v>0</v>
      </c>
      <c r="H114" s="3" t="n">
        <f aca="false">ABS(C114-ROUND(C114,0))+ABS(D114-ROUND(D114,0))</f>
        <v>0</v>
      </c>
      <c r="I114" s="11" t="n">
        <v>0</v>
      </c>
      <c r="J114" s="4"/>
      <c r="K114" s="5"/>
      <c r="L114" s="5"/>
      <c r="M114" s="5"/>
      <c r="N114" s="5"/>
      <c r="O114" s="5"/>
      <c r="P114" s="5"/>
      <c r="Q114" s="5"/>
      <c r="R114" s="5"/>
      <c r="S114" s="5"/>
      <c r="T114" s="5"/>
      <c r="U114" s="5"/>
      <c r="V114" s="5"/>
      <c r="W114" s="5"/>
      <c r="X114" s="5"/>
      <c r="Y114" s="5"/>
      <c r="Z114" s="5"/>
    </row>
    <row r="115" customFormat="false" ht="12.75" hidden="false" customHeight="true" outlineLevel="0" collapsed="false">
      <c r="A115" s="10" t="n">
        <v>151</v>
      </c>
      <c r="B115" s="2" t="n">
        <v>114</v>
      </c>
      <c r="C115" s="2" t="n">
        <f aca="false">'PR-RAS'!D119</f>
        <v>0</v>
      </c>
      <c r="D115" s="2" t="n">
        <f aca="false">'PR-RAS'!E119</f>
        <v>0</v>
      </c>
      <c r="E115" s="2" t="n">
        <v>0</v>
      </c>
      <c r="F115" s="2" t="n">
        <v>0</v>
      </c>
      <c r="G115" s="3" t="n">
        <f aca="false">(B115/1000)*(C115*1+D115*2)</f>
        <v>0</v>
      </c>
      <c r="H115" s="3" t="n">
        <f aca="false">ABS(C115-ROUND(C115,0))+ABS(D115-ROUND(D115,0))</f>
        <v>0</v>
      </c>
      <c r="I115" s="11" t="n">
        <v>0</v>
      </c>
      <c r="J115" s="4"/>
      <c r="K115" s="5"/>
      <c r="L115" s="5"/>
      <c r="M115" s="5"/>
      <c r="N115" s="5"/>
      <c r="O115" s="5"/>
      <c r="P115" s="5"/>
      <c r="Q115" s="5"/>
      <c r="R115" s="5"/>
      <c r="S115" s="5"/>
      <c r="T115" s="5"/>
      <c r="U115" s="5"/>
      <c r="V115" s="5"/>
      <c r="W115" s="5"/>
      <c r="X115" s="5"/>
      <c r="Y115" s="5"/>
      <c r="Z115" s="5"/>
    </row>
    <row r="116" customFormat="false" ht="12.75" hidden="false" customHeight="true" outlineLevel="0" collapsed="false">
      <c r="A116" s="10" t="n">
        <v>151</v>
      </c>
      <c r="B116" s="2" t="n">
        <v>115</v>
      </c>
      <c r="C116" s="2" t="n">
        <f aca="false">'PR-RAS'!D120</f>
        <v>0</v>
      </c>
      <c r="D116" s="2" t="n">
        <f aca="false">'PR-RAS'!E120</f>
        <v>0</v>
      </c>
      <c r="E116" s="2" t="n">
        <v>0</v>
      </c>
      <c r="F116" s="2" t="n">
        <v>0</v>
      </c>
      <c r="G116" s="3" t="n">
        <f aca="false">(B116/1000)*(C116*1+D116*2)</f>
        <v>0</v>
      </c>
      <c r="H116" s="3" t="n">
        <f aca="false">ABS(C116-ROUND(C116,0))+ABS(D116-ROUND(D116,0))</f>
        <v>0</v>
      </c>
      <c r="I116" s="11" t="n">
        <v>0</v>
      </c>
      <c r="J116" s="4"/>
      <c r="K116" s="5"/>
      <c r="L116" s="5"/>
      <c r="M116" s="5"/>
      <c r="N116" s="5"/>
      <c r="O116" s="5"/>
      <c r="P116" s="5"/>
      <c r="Q116" s="5"/>
      <c r="R116" s="5"/>
      <c r="S116" s="5"/>
      <c r="T116" s="5"/>
      <c r="U116" s="5"/>
      <c r="V116" s="5"/>
      <c r="W116" s="5"/>
      <c r="X116" s="5"/>
      <c r="Y116" s="5"/>
      <c r="Z116" s="5"/>
    </row>
    <row r="117" customFormat="false" ht="12.75" hidden="false" customHeight="true" outlineLevel="0" collapsed="false">
      <c r="A117" s="10" t="n">
        <v>151</v>
      </c>
      <c r="B117" s="2" t="n">
        <v>116</v>
      </c>
      <c r="C117" s="2" t="n">
        <f aca="false">'PR-RAS'!D121</f>
        <v>0</v>
      </c>
      <c r="D117" s="2" t="n">
        <f aca="false">'PR-RAS'!E121</f>
        <v>0</v>
      </c>
      <c r="E117" s="2" t="n">
        <v>0</v>
      </c>
      <c r="F117" s="2" t="n">
        <v>0</v>
      </c>
      <c r="G117" s="3" t="n">
        <f aca="false">(B117/1000)*(C117*1+D117*2)</f>
        <v>0</v>
      </c>
      <c r="H117" s="3" t="n">
        <f aca="false">ABS(C117-ROUND(C117,0))+ABS(D117-ROUND(D117,0))</f>
        <v>0</v>
      </c>
      <c r="I117" s="11" t="n">
        <v>0</v>
      </c>
      <c r="J117" s="4"/>
      <c r="K117" s="5"/>
      <c r="L117" s="5"/>
      <c r="M117" s="5"/>
      <c r="N117" s="5"/>
      <c r="O117" s="5"/>
      <c r="P117" s="5"/>
      <c r="Q117" s="5"/>
      <c r="R117" s="5"/>
      <c r="S117" s="5"/>
      <c r="T117" s="5"/>
      <c r="U117" s="5"/>
      <c r="V117" s="5"/>
      <c r="W117" s="5"/>
      <c r="X117" s="5"/>
      <c r="Y117" s="5"/>
      <c r="Z117" s="5"/>
    </row>
    <row r="118" customFormat="false" ht="12.75" hidden="false" customHeight="true" outlineLevel="0" collapsed="false">
      <c r="A118" s="10" t="n">
        <v>151</v>
      </c>
      <c r="B118" s="2" t="n">
        <v>117</v>
      </c>
      <c r="C118" s="2" t="n">
        <f aca="false">'PR-RAS'!D122</f>
        <v>0</v>
      </c>
      <c r="D118" s="2" t="n">
        <f aca="false">'PR-RAS'!E122</f>
        <v>0</v>
      </c>
      <c r="E118" s="2" t="n">
        <v>0</v>
      </c>
      <c r="F118" s="2" t="n">
        <v>0</v>
      </c>
      <c r="G118" s="3" t="n">
        <f aca="false">(B118/1000)*(C118*1+D118*2)</f>
        <v>0</v>
      </c>
      <c r="H118" s="3" t="n">
        <f aca="false">ABS(C118-ROUND(C118,0))+ABS(D118-ROUND(D118,0))</f>
        <v>0</v>
      </c>
      <c r="I118" s="11" t="n">
        <v>0</v>
      </c>
      <c r="J118" s="4"/>
      <c r="K118" s="5"/>
      <c r="L118" s="5"/>
      <c r="M118" s="5"/>
      <c r="N118" s="5"/>
      <c r="O118" s="5"/>
      <c r="P118" s="5"/>
      <c r="Q118" s="5"/>
      <c r="R118" s="5"/>
      <c r="S118" s="5"/>
      <c r="T118" s="5"/>
      <c r="U118" s="5"/>
      <c r="V118" s="5"/>
      <c r="W118" s="5"/>
      <c r="X118" s="5"/>
      <c r="Y118" s="5"/>
      <c r="Z118" s="5"/>
    </row>
    <row r="119" customFormat="false" ht="12.75" hidden="false" customHeight="true" outlineLevel="0" collapsed="false">
      <c r="A119" s="10" t="n">
        <v>151</v>
      </c>
      <c r="B119" s="2" t="n">
        <v>118</v>
      </c>
      <c r="C119" s="2" t="n">
        <f aca="false">'PR-RAS'!D123</f>
        <v>0</v>
      </c>
      <c r="D119" s="2" t="n">
        <f aca="false">'PR-RAS'!E123</f>
        <v>0</v>
      </c>
      <c r="E119" s="2" t="n">
        <v>0</v>
      </c>
      <c r="F119" s="2" t="n">
        <v>0</v>
      </c>
      <c r="G119" s="3" t="n">
        <f aca="false">(B119/1000)*(C119*1+D119*2)</f>
        <v>0</v>
      </c>
      <c r="H119" s="3" t="n">
        <f aca="false">ABS(C119-ROUND(C119,0))+ABS(D119-ROUND(D119,0))</f>
        <v>0</v>
      </c>
      <c r="I119" s="11" t="n">
        <v>0</v>
      </c>
      <c r="J119" s="4"/>
      <c r="K119" s="5"/>
      <c r="L119" s="5"/>
      <c r="M119" s="5"/>
      <c r="N119" s="5"/>
      <c r="O119" s="5"/>
      <c r="P119" s="5"/>
      <c r="Q119" s="5"/>
      <c r="R119" s="5"/>
      <c r="S119" s="5"/>
      <c r="T119" s="5"/>
      <c r="U119" s="5"/>
      <c r="V119" s="5"/>
      <c r="W119" s="5"/>
      <c r="X119" s="5"/>
      <c r="Y119" s="5"/>
      <c r="Z119" s="5"/>
    </row>
    <row r="120" customFormat="false" ht="12.75" hidden="false" customHeight="true" outlineLevel="0" collapsed="false">
      <c r="A120" s="10" t="n">
        <v>151</v>
      </c>
      <c r="B120" s="2" t="n">
        <v>119</v>
      </c>
      <c r="C120" s="2" t="n">
        <f aca="false">'PR-RAS'!D124</f>
        <v>0</v>
      </c>
      <c r="D120" s="2" t="n">
        <f aca="false">'PR-RAS'!E124</f>
        <v>0</v>
      </c>
      <c r="E120" s="2" t="n">
        <v>0</v>
      </c>
      <c r="F120" s="2" t="n">
        <v>0</v>
      </c>
      <c r="G120" s="3" t="n">
        <f aca="false">(B120/1000)*(C120*1+D120*2)</f>
        <v>0</v>
      </c>
      <c r="H120" s="3" t="n">
        <f aca="false">ABS(C120-ROUND(C120,0))+ABS(D120-ROUND(D120,0))</f>
        <v>0</v>
      </c>
      <c r="I120" s="11" t="n">
        <v>0</v>
      </c>
      <c r="J120" s="4"/>
      <c r="K120" s="5"/>
      <c r="L120" s="5"/>
      <c r="M120" s="5"/>
      <c r="N120" s="5"/>
      <c r="O120" s="5"/>
      <c r="P120" s="5"/>
      <c r="Q120" s="5"/>
      <c r="R120" s="5"/>
      <c r="S120" s="5"/>
      <c r="T120" s="5"/>
      <c r="U120" s="5"/>
      <c r="V120" s="5"/>
      <c r="W120" s="5"/>
      <c r="X120" s="5"/>
      <c r="Y120" s="5"/>
      <c r="Z120" s="5"/>
    </row>
    <row r="121" customFormat="false" ht="12.75" hidden="false" customHeight="true" outlineLevel="0" collapsed="false">
      <c r="A121" s="10" t="n">
        <v>151</v>
      </c>
      <c r="B121" s="2" t="n">
        <v>120</v>
      </c>
      <c r="C121" s="2" t="n">
        <f aca="false">'PR-RAS'!D125</f>
        <v>2375.64</v>
      </c>
      <c r="D121" s="2" t="n">
        <f aca="false">'PR-RAS'!E125</f>
        <v>1881.37</v>
      </c>
      <c r="E121" s="2" t="n">
        <v>0</v>
      </c>
      <c r="F121" s="2" t="n">
        <v>0</v>
      </c>
      <c r="G121" s="3" t="n">
        <f aca="false">(B121/1000)*(C121*1+D121*2)</f>
        <v>736.6056</v>
      </c>
      <c r="H121" s="3" t="n">
        <f aca="false">ABS(C121-ROUND(C121,0))+ABS(D121-ROUND(D121,0))</f>
        <v>0.729999999999563</v>
      </c>
      <c r="I121" s="11" t="n">
        <v>0</v>
      </c>
      <c r="J121" s="4"/>
      <c r="K121" s="5"/>
      <c r="L121" s="5"/>
      <c r="M121" s="5"/>
      <c r="N121" s="5"/>
      <c r="O121" s="5"/>
      <c r="P121" s="5"/>
      <c r="Q121" s="5"/>
      <c r="R121" s="5"/>
      <c r="S121" s="5"/>
      <c r="T121" s="5"/>
      <c r="U121" s="5"/>
      <c r="V121" s="5"/>
      <c r="W121" s="5"/>
      <c r="X121" s="5"/>
      <c r="Y121" s="5"/>
      <c r="Z121" s="5"/>
    </row>
    <row r="122" customFormat="false" ht="12.75" hidden="false" customHeight="true" outlineLevel="0" collapsed="false">
      <c r="A122" s="10" t="n">
        <v>151</v>
      </c>
      <c r="B122" s="2" t="n">
        <v>121</v>
      </c>
      <c r="C122" s="2" t="n">
        <f aca="false">'PR-RAS'!D126</f>
        <v>0</v>
      </c>
      <c r="D122" s="2" t="n">
        <f aca="false">'PR-RAS'!E126</f>
        <v>0</v>
      </c>
      <c r="E122" s="2" t="n">
        <v>0</v>
      </c>
      <c r="F122" s="2" t="n">
        <v>0</v>
      </c>
      <c r="G122" s="3" t="n">
        <f aca="false">(B122/1000)*(C122*1+D122*2)</f>
        <v>0</v>
      </c>
      <c r="H122" s="3" t="n">
        <f aca="false">ABS(C122-ROUND(C122,0))+ABS(D122-ROUND(D122,0))</f>
        <v>0</v>
      </c>
      <c r="I122" s="11" t="n">
        <v>0</v>
      </c>
      <c r="J122" s="4"/>
      <c r="K122" s="5"/>
      <c r="L122" s="5"/>
      <c r="M122" s="5"/>
      <c r="N122" s="5"/>
      <c r="O122" s="5"/>
      <c r="P122" s="5"/>
      <c r="Q122" s="5"/>
      <c r="R122" s="5"/>
      <c r="S122" s="5"/>
      <c r="T122" s="5"/>
      <c r="U122" s="5"/>
      <c r="V122" s="5"/>
      <c r="W122" s="5"/>
      <c r="X122" s="5"/>
      <c r="Y122" s="5"/>
      <c r="Z122" s="5"/>
    </row>
    <row r="123" customFormat="false" ht="12.75" hidden="false" customHeight="true" outlineLevel="0" collapsed="false">
      <c r="A123" s="10" t="n">
        <v>151</v>
      </c>
      <c r="B123" s="2" t="n">
        <v>122</v>
      </c>
      <c r="C123" s="2" t="n">
        <f aca="false">'PR-RAS'!D127</f>
        <v>0</v>
      </c>
      <c r="D123" s="2" t="n">
        <f aca="false">'PR-RAS'!E127</f>
        <v>0</v>
      </c>
      <c r="E123" s="2" t="n">
        <v>0</v>
      </c>
      <c r="F123" s="2" t="n">
        <v>0</v>
      </c>
      <c r="G123" s="3" t="n">
        <f aca="false">(B123/1000)*(C123*1+D123*2)</f>
        <v>0</v>
      </c>
      <c r="H123" s="3" t="n">
        <f aca="false">ABS(C123-ROUND(C123,0))+ABS(D123-ROUND(D123,0))</f>
        <v>0</v>
      </c>
      <c r="I123" s="11" t="n">
        <v>0</v>
      </c>
      <c r="J123" s="4"/>
      <c r="K123" s="5"/>
      <c r="L123" s="5"/>
      <c r="M123" s="5"/>
      <c r="N123" s="5"/>
      <c r="O123" s="5"/>
      <c r="P123" s="5"/>
      <c r="Q123" s="5"/>
      <c r="R123" s="5"/>
      <c r="S123" s="5"/>
      <c r="T123" s="5"/>
      <c r="U123" s="5"/>
      <c r="V123" s="5"/>
      <c r="W123" s="5"/>
      <c r="X123" s="5"/>
      <c r="Y123" s="5"/>
      <c r="Z123" s="5"/>
    </row>
    <row r="124" customFormat="false" ht="12.75" hidden="false" customHeight="true" outlineLevel="0" collapsed="false">
      <c r="A124" s="10" t="n">
        <v>151</v>
      </c>
      <c r="B124" s="2" t="n">
        <v>123</v>
      </c>
      <c r="C124" s="2" t="n">
        <f aca="false">'PR-RAS'!D128</f>
        <v>0</v>
      </c>
      <c r="D124" s="2" t="n">
        <f aca="false">'PR-RAS'!E128</f>
        <v>0</v>
      </c>
      <c r="E124" s="2" t="n">
        <v>0</v>
      </c>
      <c r="F124" s="2" t="n">
        <v>0</v>
      </c>
      <c r="G124" s="3" t="n">
        <f aca="false">(B124/1000)*(C124*1+D124*2)</f>
        <v>0</v>
      </c>
      <c r="H124" s="3" t="n">
        <f aca="false">ABS(C124-ROUND(C124,0))+ABS(D124-ROUND(D124,0))</f>
        <v>0</v>
      </c>
      <c r="I124" s="11" t="n">
        <v>0</v>
      </c>
      <c r="J124" s="4"/>
      <c r="K124" s="5"/>
      <c r="L124" s="5"/>
      <c r="M124" s="5"/>
      <c r="N124" s="5"/>
      <c r="O124" s="5"/>
      <c r="P124" s="5"/>
      <c r="Q124" s="5"/>
      <c r="R124" s="5"/>
      <c r="S124" s="5"/>
      <c r="T124" s="5"/>
      <c r="U124" s="5"/>
      <c r="V124" s="5"/>
      <c r="W124" s="5"/>
      <c r="X124" s="5"/>
      <c r="Y124" s="5"/>
      <c r="Z124" s="5"/>
    </row>
    <row r="125" customFormat="false" ht="12.75" hidden="false" customHeight="true" outlineLevel="0" collapsed="false">
      <c r="A125" s="10" t="n">
        <v>151</v>
      </c>
      <c r="B125" s="2" t="n">
        <v>124</v>
      </c>
      <c r="C125" s="2" t="n">
        <f aca="false">'PR-RAS'!D129</f>
        <v>2375.64</v>
      </c>
      <c r="D125" s="2" t="n">
        <f aca="false">'PR-RAS'!E129</f>
        <v>1881.37</v>
      </c>
      <c r="E125" s="2" t="n">
        <v>0</v>
      </c>
      <c r="F125" s="2" t="n">
        <v>0</v>
      </c>
      <c r="G125" s="3" t="n">
        <f aca="false">(B125/1000)*(C125*1+D125*2)</f>
        <v>761.15912</v>
      </c>
      <c r="H125" s="3" t="n">
        <f aca="false">ABS(C125-ROUND(C125,0))+ABS(D125-ROUND(D125,0))</f>
        <v>0.729999999999563</v>
      </c>
      <c r="I125" s="11" t="n">
        <v>0</v>
      </c>
      <c r="J125" s="4"/>
      <c r="K125" s="5"/>
      <c r="L125" s="5"/>
      <c r="M125" s="5"/>
      <c r="N125" s="5"/>
      <c r="O125" s="5"/>
      <c r="P125" s="5"/>
      <c r="Q125" s="5"/>
      <c r="R125" s="5"/>
      <c r="S125" s="5"/>
      <c r="T125" s="5"/>
      <c r="U125" s="5"/>
      <c r="V125" s="5"/>
      <c r="W125" s="5"/>
      <c r="X125" s="5"/>
      <c r="Y125" s="5"/>
      <c r="Z125" s="5"/>
    </row>
    <row r="126" customFormat="false" ht="12.75" hidden="false" customHeight="true" outlineLevel="0" collapsed="false">
      <c r="A126" s="10" t="n">
        <v>151</v>
      </c>
      <c r="B126" s="2" t="n">
        <v>125</v>
      </c>
      <c r="C126" s="2" t="n">
        <f aca="false">'PR-RAS'!D130</f>
        <v>465.47</v>
      </c>
      <c r="D126" s="2" t="n">
        <f aca="false">'PR-RAS'!E130</f>
        <v>0</v>
      </c>
      <c r="E126" s="2" t="n">
        <v>0</v>
      </c>
      <c r="F126" s="2" t="n">
        <v>0</v>
      </c>
      <c r="G126" s="3" t="n">
        <f aca="false">(B126/1000)*(C126*1+D126*2)</f>
        <v>58.18375</v>
      </c>
      <c r="H126" s="3" t="n">
        <f aca="false">ABS(C126-ROUND(C126,0))+ABS(D126-ROUND(D126,0))</f>
        <v>0.470000000000027</v>
      </c>
      <c r="I126" s="11" t="n">
        <v>0</v>
      </c>
      <c r="J126" s="4"/>
      <c r="K126" s="5"/>
      <c r="L126" s="5"/>
      <c r="M126" s="5"/>
      <c r="N126" s="5"/>
      <c r="O126" s="5"/>
      <c r="P126" s="5"/>
      <c r="Q126" s="5"/>
      <c r="R126" s="5"/>
      <c r="S126" s="5"/>
      <c r="T126" s="5"/>
      <c r="U126" s="5"/>
      <c r="V126" s="5"/>
      <c r="W126" s="5"/>
      <c r="X126" s="5"/>
      <c r="Y126" s="5"/>
      <c r="Z126" s="5"/>
    </row>
    <row r="127" customFormat="false" ht="12.75" hidden="false" customHeight="true" outlineLevel="0" collapsed="false">
      <c r="A127" s="10" t="n">
        <v>151</v>
      </c>
      <c r="B127" s="2" t="n">
        <v>126</v>
      </c>
      <c r="C127" s="2" t="n">
        <f aca="false">'PR-RAS'!D131</f>
        <v>1910.17</v>
      </c>
      <c r="D127" s="2" t="n">
        <f aca="false">'PR-RAS'!E131</f>
        <v>1881.37</v>
      </c>
      <c r="E127" s="2" t="n">
        <v>0</v>
      </c>
      <c r="F127" s="2" t="n">
        <v>0</v>
      </c>
      <c r="G127" s="3" t="n">
        <f aca="false">(B127/1000)*(C127*1+D127*2)</f>
        <v>714.78666</v>
      </c>
      <c r="H127" s="3" t="n">
        <f aca="false">ABS(C127-ROUND(C127,0))+ABS(D127-ROUND(D127,0))</f>
        <v>0.539999999999964</v>
      </c>
      <c r="I127" s="11" t="n">
        <v>0</v>
      </c>
      <c r="J127" s="4"/>
      <c r="K127" s="5"/>
      <c r="L127" s="5"/>
      <c r="M127" s="5"/>
      <c r="N127" s="5"/>
      <c r="O127" s="5"/>
      <c r="P127" s="5"/>
      <c r="Q127" s="5"/>
      <c r="R127" s="5"/>
      <c r="S127" s="5"/>
      <c r="T127" s="5"/>
      <c r="U127" s="5"/>
      <c r="V127" s="5"/>
      <c r="W127" s="5"/>
      <c r="X127" s="5"/>
      <c r="Y127" s="5"/>
      <c r="Z127" s="5"/>
    </row>
    <row r="128" customFormat="false" ht="12.75" hidden="false" customHeight="true" outlineLevel="0" collapsed="false">
      <c r="A128" s="10" t="n">
        <v>151</v>
      </c>
      <c r="B128" s="2" t="n">
        <v>127</v>
      </c>
      <c r="C128" s="2" t="n">
        <f aca="false">'PR-RAS'!D132</f>
        <v>0</v>
      </c>
      <c r="D128" s="2" t="n">
        <f aca="false">'PR-RAS'!E132</f>
        <v>0</v>
      </c>
      <c r="E128" s="2" t="n">
        <v>0</v>
      </c>
      <c r="F128" s="2" t="n">
        <v>0</v>
      </c>
      <c r="G128" s="3" t="n">
        <f aca="false">(B128/1000)*(C128*1+D128*2)</f>
        <v>0</v>
      </c>
      <c r="H128" s="3" t="n">
        <f aca="false">ABS(C128-ROUND(C128,0))+ABS(D128-ROUND(D128,0))</f>
        <v>0</v>
      </c>
      <c r="I128" s="11" t="n">
        <v>0</v>
      </c>
      <c r="J128" s="4"/>
      <c r="K128" s="5"/>
      <c r="L128" s="5"/>
      <c r="M128" s="5"/>
      <c r="N128" s="5"/>
      <c r="O128" s="5"/>
      <c r="P128" s="5"/>
      <c r="Q128" s="5"/>
      <c r="R128" s="5"/>
      <c r="S128" s="5"/>
      <c r="T128" s="5"/>
      <c r="U128" s="5"/>
      <c r="V128" s="5"/>
      <c r="W128" s="5"/>
      <c r="X128" s="5"/>
      <c r="Y128" s="5"/>
      <c r="Z128" s="5"/>
    </row>
    <row r="129" customFormat="false" ht="12.75" hidden="false" customHeight="true" outlineLevel="0" collapsed="false">
      <c r="A129" s="10" t="n">
        <v>151</v>
      </c>
      <c r="B129" s="2" t="n">
        <v>128</v>
      </c>
      <c r="C129" s="2" t="n">
        <f aca="false">'PR-RAS'!D133</f>
        <v>0</v>
      </c>
      <c r="D129" s="2" t="n">
        <f aca="false">'PR-RAS'!E133</f>
        <v>0</v>
      </c>
      <c r="E129" s="2" t="n">
        <v>0</v>
      </c>
      <c r="F129" s="2" t="n">
        <v>0</v>
      </c>
      <c r="G129" s="3" t="n">
        <f aca="false">(B129/1000)*(C129*1+D129*2)</f>
        <v>0</v>
      </c>
      <c r="H129" s="3" t="n">
        <f aca="false">ABS(C129-ROUND(C129,0))+ABS(D129-ROUND(D129,0))</f>
        <v>0</v>
      </c>
      <c r="I129" s="11" t="n">
        <v>0</v>
      </c>
      <c r="J129" s="4"/>
      <c r="K129" s="5"/>
      <c r="L129" s="5"/>
      <c r="M129" s="5"/>
      <c r="N129" s="5"/>
      <c r="O129" s="5"/>
      <c r="P129" s="5"/>
      <c r="Q129" s="5"/>
      <c r="R129" s="5"/>
      <c r="S129" s="5"/>
      <c r="T129" s="5"/>
      <c r="U129" s="5"/>
      <c r="V129" s="5"/>
      <c r="W129" s="5"/>
      <c r="X129" s="5"/>
      <c r="Y129" s="5"/>
      <c r="Z129" s="5"/>
    </row>
    <row r="130" customFormat="false" ht="12.75" hidden="false" customHeight="true" outlineLevel="0" collapsed="false">
      <c r="A130" s="10" t="n">
        <v>151</v>
      </c>
      <c r="B130" s="2" t="n">
        <v>129</v>
      </c>
      <c r="C130" s="2" t="n">
        <f aca="false">'PR-RAS'!D134</f>
        <v>55589.52</v>
      </c>
      <c r="D130" s="2" t="n">
        <f aca="false">'PR-RAS'!E134</f>
        <v>73831.9</v>
      </c>
      <c r="E130" s="2" t="n">
        <v>0</v>
      </c>
      <c r="F130" s="2" t="n">
        <v>0</v>
      </c>
      <c r="G130" s="3" t="n">
        <f aca="false">(B130/1000)*(C130*1+D130*2)</f>
        <v>26219.67828</v>
      </c>
      <c r="H130" s="3" t="n">
        <f aca="false">ABS(C130-ROUND(C130,0))+ABS(D130-ROUND(D130,0))</f>
        <v>0.579999999987194</v>
      </c>
      <c r="I130" s="11" t="n">
        <v>0</v>
      </c>
      <c r="J130" s="4"/>
      <c r="K130" s="5"/>
      <c r="L130" s="5"/>
      <c r="M130" s="5"/>
      <c r="N130" s="5"/>
      <c r="O130" s="5"/>
      <c r="P130" s="5"/>
      <c r="Q130" s="5"/>
      <c r="R130" s="5"/>
      <c r="S130" s="5"/>
      <c r="T130" s="5"/>
      <c r="U130" s="5"/>
      <c r="V130" s="5"/>
      <c r="W130" s="5"/>
      <c r="X130" s="5"/>
      <c r="Y130" s="5"/>
      <c r="Z130" s="5"/>
    </row>
    <row r="131" customFormat="false" ht="12.75" hidden="false" customHeight="true" outlineLevel="0" collapsed="false">
      <c r="A131" s="10" t="n">
        <v>151</v>
      </c>
      <c r="B131" s="2" t="n">
        <v>130</v>
      </c>
      <c r="C131" s="2" t="n">
        <f aca="false">'PR-RAS'!D135</f>
        <v>55589.52</v>
      </c>
      <c r="D131" s="2" t="n">
        <f aca="false">'PR-RAS'!E135</f>
        <v>73831.9</v>
      </c>
      <c r="E131" s="2" t="n">
        <v>0</v>
      </c>
      <c r="F131" s="2" t="n">
        <v>0</v>
      </c>
      <c r="G131" s="3" t="n">
        <f aca="false">(B131/1000)*(C131*1+D131*2)</f>
        <v>26422.9316</v>
      </c>
      <c r="H131" s="3" t="n">
        <f aca="false">ABS(C131-ROUND(C131,0))+ABS(D131-ROUND(D131,0))</f>
        <v>0.579999999987194</v>
      </c>
      <c r="I131" s="11" t="n">
        <v>0</v>
      </c>
      <c r="J131" s="4"/>
      <c r="K131" s="5"/>
      <c r="L131" s="5"/>
      <c r="M131" s="5"/>
      <c r="N131" s="5"/>
      <c r="O131" s="5"/>
      <c r="P131" s="5"/>
      <c r="Q131" s="5"/>
      <c r="R131" s="5"/>
      <c r="S131" s="5"/>
      <c r="T131" s="5"/>
      <c r="U131" s="5"/>
      <c r="V131" s="5"/>
      <c r="W131" s="5"/>
      <c r="X131" s="5"/>
      <c r="Y131" s="5"/>
      <c r="Z131" s="5"/>
    </row>
    <row r="132" customFormat="false" ht="12.75" hidden="false" customHeight="true" outlineLevel="0" collapsed="false">
      <c r="A132" s="10" t="n">
        <v>151</v>
      </c>
      <c r="B132" s="2" t="n">
        <v>131</v>
      </c>
      <c r="C132" s="2" t="n">
        <f aca="false">'PR-RAS'!D136</f>
        <v>52434.22</v>
      </c>
      <c r="D132" s="2" t="n">
        <f aca="false">'PR-RAS'!E136</f>
        <v>64940.8</v>
      </c>
      <c r="E132" s="2" t="n">
        <v>0</v>
      </c>
      <c r="F132" s="2" t="n">
        <v>0</v>
      </c>
      <c r="G132" s="3" t="n">
        <f aca="false">(B132/1000)*(C132*1+D132*2)</f>
        <v>23883.37242</v>
      </c>
      <c r="H132" s="3" t="n">
        <f aca="false">ABS(C132-ROUND(C132,0))+ABS(D132-ROUND(D132,0))</f>
        <v>0.419999999998254</v>
      </c>
      <c r="I132" s="11" t="n">
        <v>0</v>
      </c>
      <c r="J132" s="4"/>
      <c r="K132" s="5"/>
      <c r="L132" s="5"/>
      <c r="M132" s="5"/>
      <c r="N132" s="5"/>
      <c r="O132" s="5"/>
      <c r="P132" s="5"/>
      <c r="Q132" s="5"/>
      <c r="R132" s="5"/>
      <c r="S132" s="5"/>
      <c r="T132" s="5"/>
      <c r="U132" s="5"/>
      <c r="V132" s="5"/>
      <c r="W132" s="5"/>
      <c r="X132" s="5"/>
      <c r="Y132" s="5"/>
      <c r="Z132" s="5"/>
    </row>
    <row r="133" customFormat="false" ht="12.75" hidden="false" customHeight="true" outlineLevel="0" collapsed="false">
      <c r="A133" s="10" t="n">
        <v>151</v>
      </c>
      <c r="B133" s="2" t="n">
        <v>132</v>
      </c>
      <c r="C133" s="2" t="n">
        <f aca="false">'PR-RAS'!D137</f>
        <v>3155.3</v>
      </c>
      <c r="D133" s="2" t="n">
        <f aca="false">'PR-RAS'!E137</f>
        <v>8891.1</v>
      </c>
      <c r="E133" s="2" t="n">
        <v>0</v>
      </c>
      <c r="F133" s="2" t="n">
        <v>0</v>
      </c>
      <c r="G133" s="3" t="n">
        <f aca="false">(B133/1000)*(C133*1+D133*2)</f>
        <v>2763.75</v>
      </c>
      <c r="H133" s="3" t="n">
        <f aca="false">ABS(C133-ROUND(C133,0))+ABS(D133-ROUND(D133,0))</f>
        <v>0.400000000000546</v>
      </c>
      <c r="I133" s="11" t="n">
        <v>0</v>
      </c>
      <c r="J133" s="4"/>
      <c r="K133" s="5"/>
      <c r="L133" s="5"/>
      <c r="M133" s="5"/>
      <c r="N133" s="5"/>
      <c r="O133" s="5"/>
      <c r="P133" s="5"/>
      <c r="Q133" s="5"/>
      <c r="R133" s="5"/>
      <c r="S133" s="5"/>
      <c r="T133" s="5"/>
      <c r="U133" s="5"/>
      <c r="V133" s="5"/>
      <c r="W133" s="5"/>
      <c r="X133" s="5"/>
      <c r="Y133" s="5"/>
      <c r="Z133" s="5"/>
    </row>
    <row r="134" customFormat="false" ht="12.75" hidden="false" customHeight="true" outlineLevel="0" collapsed="false">
      <c r="A134" s="10" t="n">
        <v>151</v>
      </c>
      <c r="B134" s="2" t="n">
        <v>133</v>
      </c>
      <c r="C134" s="2" t="n">
        <f aca="false">'PR-RAS'!D138</f>
        <v>0</v>
      </c>
      <c r="D134" s="2" t="n">
        <f aca="false">'PR-RAS'!E138</f>
        <v>0</v>
      </c>
      <c r="E134" s="2" t="n">
        <v>0</v>
      </c>
      <c r="F134" s="2" t="n">
        <v>0</v>
      </c>
      <c r="G134" s="3" t="n">
        <f aca="false">(B134/1000)*(C134*1+D134*2)</f>
        <v>0</v>
      </c>
      <c r="H134" s="3" t="n">
        <f aca="false">ABS(C134-ROUND(C134,0))+ABS(D134-ROUND(D134,0))</f>
        <v>0</v>
      </c>
      <c r="I134" s="11" t="n">
        <v>0</v>
      </c>
      <c r="J134" s="4"/>
      <c r="K134" s="5"/>
      <c r="L134" s="5"/>
      <c r="M134" s="5"/>
      <c r="N134" s="5"/>
      <c r="O134" s="5"/>
      <c r="P134" s="5"/>
      <c r="Q134" s="5"/>
      <c r="R134" s="5"/>
      <c r="S134" s="5"/>
      <c r="T134" s="5"/>
      <c r="U134" s="5"/>
      <c r="V134" s="5"/>
      <c r="W134" s="5"/>
      <c r="X134" s="5"/>
      <c r="Y134" s="5"/>
      <c r="Z134" s="5"/>
    </row>
    <row r="135" customFormat="false" ht="12.75" hidden="false" customHeight="true" outlineLevel="0" collapsed="false">
      <c r="A135" s="10" t="n">
        <v>151</v>
      </c>
      <c r="B135" s="2" t="n">
        <v>134</v>
      </c>
      <c r="C135" s="2" t="n">
        <f aca="false">'PR-RAS'!D139</f>
        <v>0</v>
      </c>
      <c r="D135" s="2" t="n">
        <f aca="false">'PR-RAS'!E139</f>
        <v>0</v>
      </c>
      <c r="E135" s="2" t="n">
        <v>0</v>
      </c>
      <c r="F135" s="2" t="n">
        <v>0</v>
      </c>
      <c r="G135" s="3" t="n">
        <f aca="false">(B135/1000)*(C135*1+D135*2)</f>
        <v>0</v>
      </c>
      <c r="H135" s="3" t="n">
        <f aca="false">ABS(C135-ROUND(C135,0))+ABS(D135-ROUND(D135,0))</f>
        <v>0</v>
      </c>
      <c r="I135" s="11" t="n">
        <v>0</v>
      </c>
      <c r="J135" s="4"/>
      <c r="K135" s="5"/>
      <c r="L135" s="5"/>
      <c r="M135" s="5"/>
      <c r="N135" s="5"/>
      <c r="O135" s="5"/>
      <c r="P135" s="5"/>
      <c r="Q135" s="5"/>
      <c r="R135" s="5"/>
      <c r="S135" s="5"/>
      <c r="T135" s="5"/>
      <c r="U135" s="5"/>
      <c r="V135" s="5"/>
      <c r="W135" s="5"/>
      <c r="X135" s="5"/>
      <c r="Y135" s="5"/>
      <c r="Z135" s="5"/>
    </row>
    <row r="136" customFormat="false" ht="12.75" hidden="false" customHeight="true" outlineLevel="0" collapsed="false">
      <c r="A136" s="10" t="n">
        <v>151</v>
      </c>
      <c r="B136" s="2" t="n">
        <v>135</v>
      </c>
      <c r="C136" s="2" t="n">
        <f aca="false">'PR-RAS'!D140</f>
        <v>0</v>
      </c>
      <c r="D136" s="2" t="n">
        <f aca="false">'PR-RAS'!E140</f>
        <v>0</v>
      </c>
      <c r="E136" s="2" t="n">
        <v>0</v>
      </c>
      <c r="F136" s="2" t="n">
        <v>0</v>
      </c>
      <c r="G136" s="3" t="n">
        <f aca="false">(B136/1000)*(C136*1+D136*2)</f>
        <v>0</v>
      </c>
      <c r="H136" s="3" t="n">
        <f aca="false">ABS(C136-ROUND(C136,0))+ABS(D136-ROUND(D136,0))</f>
        <v>0</v>
      </c>
      <c r="I136" s="11" t="n">
        <v>0</v>
      </c>
      <c r="J136" s="4"/>
      <c r="K136" s="5"/>
      <c r="L136" s="5"/>
      <c r="M136" s="5"/>
      <c r="N136" s="5"/>
      <c r="O136" s="5"/>
      <c r="P136" s="5"/>
      <c r="Q136" s="5"/>
      <c r="R136" s="5"/>
      <c r="S136" s="5"/>
      <c r="T136" s="5"/>
      <c r="U136" s="5"/>
      <c r="V136" s="5"/>
      <c r="W136" s="5"/>
      <c r="X136" s="5"/>
      <c r="Y136" s="5"/>
      <c r="Z136" s="5"/>
    </row>
    <row r="137" customFormat="false" ht="12.75" hidden="false" customHeight="true" outlineLevel="0" collapsed="false">
      <c r="A137" s="10" t="n">
        <v>151</v>
      </c>
      <c r="B137" s="2" t="n">
        <v>136</v>
      </c>
      <c r="C137" s="2" t="n">
        <f aca="false">'PR-RAS'!D141</f>
        <v>0</v>
      </c>
      <c r="D137" s="2" t="n">
        <f aca="false">'PR-RAS'!E141</f>
        <v>0</v>
      </c>
      <c r="E137" s="2" t="n">
        <v>0</v>
      </c>
      <c r="F137" s="2" t="n">
        <v>0</v>
      </c>
      <c r="G137" s="3" t="n">
        <f aca="false">(B137/1000)*(C137*1+D137*2)</f>
        <v>0</v>
      </c>
      <c r="H137" s="3" t="n">
        <f aca="false">ABS(C137-ROUND(C137,0))+ABS(D137-ROUND(D137,0))</f>
        <v>0</v>
      </c>
      <c r="I137" s="11" t="n">
        <v>0</v>
      </c>
      <c r="J137" s="4"/>
      <c r="K137" s="5"/>
      <c r="L137" s="5"/>
      <c r="M137" s="5"/>
      <c r="N137" s="5"/>
      <c r="O137" s="5"/>
      <c r="P137" s="5"/>
      <c r="Q137" s="5"/>
      <c r="R137" s="5"/>
      <c r="S137" s="5"/>
      <c r="T137" s="5"/>
      <c r="U137" s="5"/>
      <c r="V137" s="5"/>
      <c r="W137" s="5"/>
      <c r="X137" s="5"/>
      <c r="Y137" s="5"/>
      <c r="Z137" s="5"/>
    </row>
    <row r="138" customFormat="false" ht="12.75" hidden="false" customHeight="true" outlineLevel="0" collapsed="false">
      <c r="A138" s="10" t="n">
        <v>151</v>
      </c>
      <c r="B138" s="2" t="n">
        <v>137</v>
      </c>
      <c r="C138" s="2" t="n">
        <f aca="false">'PR-RAS'!D142</f>
        <v>0</v>
      </c>
      <c r="D138" s="2" t="n">
        <f aca="false">'PR-RAS'!E142</f>
        <v>0</v>
      </c>
      <c r="E138" s="2" t="n">
        <v>0</v>
      </c>
      <c r="F138" s="2" t="n">
        <v>0</v>
      </c>
      <c r="G138" s="3" t="n">
        <f aca="false">(B138/1000)*(C138*1+D138*2)</f>
        <v>0</v>
      </c>
      <c r="H138" s="3" t="n">
        <f aca="false">ABS(C138-ROUND(C138,0))+ABS(D138-ROUND(D138,0))</f>
        <v>0</v>
      </c>
      <c r="I138" s="11" t="n">
        <v>0</v>
      </c>
      <c r="J138" s="4"/>
      <c r="K138" s="5"/>
      <c r="L138" s="5"/>
      <c r="M138" s="5"/>
      <c r="N138" s="5"/>
      <c r="O138" s="5"/>
      <c r="P138" s="5"/>
      <c r="Q138" s="5"/>
      <c r="R138" s="5"/>
      <c r="S138" s="5"/>
      <c r="T138" s="5"/>
      <c r="U138" s="5"/>
      <c r="V138" s="5"/>
      <c r="W138" s="5"/>
      <c r="X138" s="5"/>
      <c r="Y138" s="5"/>
      <c r="Z138" s="5"/>
    </row>
    <row r="139" customFormat="false" ht="12.75" hidden="false" customHeight="true" outlineLevel="0" collapsed="false">
      <c r="A139" s="10" t="n">
        <v>151</v>
      </c>
      <c r="B139" s="2" t="n">
        <v>138</v>
      </c>
      <c r="C139" s="2" t="n">
        <f aca="false">'PR-RAS'!D143</f>
        <v>0</v>
      </c>
      <c r="D139" s="2" t="n">
        <f aca="false">'PR-RAS'!E143</f>
        <v>0</v>
      </c>
      <c r="E139" s="2" t="n">
        <v>0</v>
      </c>
      <c r="F139" s="2" t="n">
        <v>0</v>
      </c>
      <c r="G139" s="3" t="n">
        <f aca="false">(B139/1000)*(C139*1+D139*2)</f>
        <v>0</v>
      </c>
      <c r="H139" s="3" t="n">
        <f aca="false">ABS(C139-ROUND(C139,0))+ABS(D139-ROUND(D139,0))</f>
        <v>0</v>
      </c>
      <c r="I139" s="11" t="n">
        <v>0</v>
      </c>
      <c r="J139" s="4"/>
      <c r="K139" s="5"/>
      <c r="L139" s="5"/>
      <c r="M139" s="5"/>
      <c r="N139" s="5"/>
      <c r="O139" s="5"/>
      <c r="P139" s="5"/>
      <c r="Q139" s="5"/>
      <c r="R139" s="5"/>
      <c r="S139" s="5"/>
      <c r="T139" s="5"/>
      <c r="U139" s="5"/>
      <c r="V139" s="5"/>
      <c r="W139" s="5"/>
      <c r="X139" s="5"/>
      <c r="Y139" s="5"/>
      <c r="Z139" s="5"/>
    </row>
    <row r="140" customFormat="false" ht="12.75" hidden="false" customHeight="true" outlineLevel="0" collapsed="false">
      <c r="A140" s="10" t="n">
        <v>151</v>
      </c>
      <c r="B140" s="2" t="n">
        <v>139</v>
      </c>
      <c r="C140" s="2" t="n">
        <f aca="false">'PR-RAS'!D144</f>
        <v>0</v>
      </c>
      <c r="D140" s="2" t="n">
        <f aca="false">'PR-RAS'!E144</f>
        <v>0</v>
      </c>
      <c r="E140" s="2" t="n">
        <v>0</v>
      </c>
      <c r="F140" s="2" t="n">
        <v>0</v>
      </c>
      <c r="G140" s="3" t="n">
        <f aca="false">(B140/1000)*(C140*1+D140*2)</f>
        <v>0</v>
      </c>
      <c r="H140" s="3" t="n">
        <f aca="false">ABS(C140-ROUND(C140,0))+ABS(D140-ROUND(D140,0))</f>
        <v>0</v>
      </c>
      <c r="I140" s="11" t="n">
        <v>0</v>
      </c>
      <c r="J140" s="4"/>
      <c r="K140" s="5"/>
      <c r="L140" s="5"/>
      <c r="M140" s="5"/>
      <c r="N140" s="5"/>
      <c r="O140" s="5"/>
      <c r="P140" s="5"/>
      <c r="Q140" s="5"/>
      <c r="R140" s="5"/>
      <c r="S140" s="5"/>
      <c r="T140" s="5"/>
      <c r="U140" s="5"/>
      <c r="V140" s="5"/>
      <c r="W140" s="5"/>
      <c r="X140" s="5"/>
      <c r="Y140" s="5"/>
      <c r="Z140" s="5"/>
    </row>
    <row r="141" customFormat="false" ht="12.75" hidden="false" customHeight="true" outlineLevel="0" collapsed="false">
      <c r="A141" s="10" t="n">
        <v>151</v>
      </c>
      <c r="B141" s="2" t="n">
        <v>140</v>
      </c>
      <c r="C141" s="2" t="n">
        <f aca="false">'PR-RAS'!D145</f>
        <v>0</v>
      </c>
      <c r="D141" s="2" t="n">
        <f aca="false">'PR-RAS'!E145</f>
        <v>0</v>
      </c>
      <c r="E141" s="2" t="n">
        <v>0</v>
      </c>
      <c r="F141" s="2" t="n">
        <v>0</v>
      </c>
      <c r="G141" s="3" t="n">
        <f aca="false">(B141/1000)*(C141*1+D141*2)</f>
        <v>0</v>
      </c>
      <c r="H141" s="3" t="n">
        <f aca="false">ABS(C141-ROUND(C141,0))+ABS(D141-ROUND(D141,0))</f>
        <v>0</v>
      </c>
      <c r="I141" s="11" t="n">
        <v>0</v>
      </c>
      <c r="J141" s="4"/>
      <c r="K141" s="5"/>
      <c r="L141" s="5"/>
      <c r="M141" s="5"/>
      <c r="N141" s="5"/>
      <c r="O141" s="5"/>
      <c r="P141" s="5"/>
      <c r="Q141" s="5"/>
      <c r="R141" s="5"/>
      <c r="S141" s="5"/>
      <c r="T141" s="5"/>
      <c r="U141" s="5"/>
      <c r="V141" s="5"/>
      <c r="W141" s="5"/>
      <c r="X141" s="5"/>
      <c r="Y141" s="5"/>
      <c r="Z141" s="5"/>
    </row>
    <row r="142" customFormat="false" ht="12.75" hidden="false" customHeight="true" outlineLevel="0" collapsed="false">
      <c r="A142" s="10" t="n">
        <v>151</v>
      </c>
      <c r="B142" s="2" t="n">
        <v>141</v>
      </c>
      <c r="C142" s="2" t="n">
        <f aca="false">'PR-RAS'!D146</f>
        <v>0</v>
      </c>
      <c r="D142" s="2" t="n">
        <f aca="false">'PR-RAS'!E146</f>
        <v>0</v>
      </c>
      <c r="E142" s="2" t="n">
        <v>0</v>
      </c>
      <c r="F142" s="2" t="n">
        <v>0</v>
      </c>
      <c r="G142" s="3" t="n">
        <f aca="false">(B142/1000)*(C142*1+D142*2)</f>
        <v>0</v>
      </c>
      <c r="H142" s="3" t="n">
        <f aca="false">ABS(C142-ROUND(C142,0))+ABS(D142-ROUND(D142,0))</f>
        <v>0</v>
      </c>
      <c r="I142" s="11" t="n">
        <v>0</v>
      </c>
      <c r="J142" s="4"/>
      <c r="K142" s="5"/>
      <c r="L142" s="5"/>
      <c r="M142" s="5"/>
      <c r="N142" s="5"/>
      <c r="O142" s="5"/>
      <c r="P142" s="5"/>
      <c r="Q142" s="5"/>
      <c r="R142" s="5"/>
      <c r="S142" s="5"/>
      <c r="T142" s="5"/>
      <c r="U142" s="5"/>
      <c r="V142" s="5"/>
      <c r="W142" s="5"/>
      <c r="X142" s="5"/>
      <c r="Y142" s="5"/>
      <c r="Z142" s="5"/>
    </row>
    <row r="143" customFormat="false" ht="12.75" hidden="false" customHeight="true" outlineLevel="0" collapsed="false">
      <c r="A143" s="10" t="n">
        <v>151</v>
      </c>
      <c r="B143" s="2" t="n">
        <v>142</v>
      </c>
      <c r="C143" s="2" t="n">
        <f aca="false">'PR-RAS'!D147</f>
        <v>0</v>
      </c>
      <c r="D143" s="2" t="n">
        <f aca="false">'PR-RAS'!E147</f>
        <v>0</v>
      </c>
      <c r="E143" s="2" t="n">
        <v>0</v>
      </c>
      <c r="F143" s="2" t="n">
        <v>0</v>
      </c>
      <c r="G143" s="3" t="n">
        <f aca="false">(B143/1000)*(C143*1+D143*2)</f>
        <v>0</v>
      </c>
      <c r="H143" s="3" t="n">
        <f aca="false">ABS(C143-ROUND(C143,0))+ABS(D143-ROUND(D143,0))</f>
        <v>0</v>
      </c>
      <c r="I143" s="11" t="n">
        <v>0</v>
      </c>
      <c r="J143" s="4"/>
      <c r="K143" s="5"/>
      <c r="L143" s="5"/>
      <c r="M143" s="5"/>
      <c r="N143" s="5"/>
      <c r="O143" s="5"/>
      <c r="P143" s="5"/>
      <c r="Q143" s="5"/>
      <c r="R143" s="5"/>
      <c r="S143" s="5"/>
      <c r="T143" s="5"/>
      <c r="U143" s="5"/>
      <c r="V143" s="5"/>
      <c r="W143" s="5"/>
      <c r="X143" s="5"/>
      <c r="Y143" s="5"/>
      <c r="Z143" s="5"/>
    </row>
    <row r="144" customFormat="false" ht="12.75" hidden="false" customHeight="true" outlineLevel="0" collapsed="false">
      <c r="A144" s="10" t="n">
        <v>151</v>
      </c>
      <c r="B144" s="2" t="n">
        <v>143</v>
      </c>
      <c r="C144" s="2" t="n">
        <f aca="false">'PR-RAS'!D148</f>
        <v>0</v>
      </c>
      <c r="D144" s="2" t="n">
        <f aca="false">'PR-RAS'!E148</f>
        <v>0</v>
      </c>
      <c r="E144" s="2" t="n">
        <v>0</v>
      </c>
      <c r="F144" s="2" t="n">
        <v>0</v>
      </c>
      <c r="G144" s="3" t="n">
        <f aca="false">(B144/1000)*(C144*1+D144*2)</f>
        <v>0</v>
      </c>
      <c r="H144" s="3" t="n">
        <f aca="false">ABS(C144-ROUND(C144,0))+ABS(D144-ROUND(D144,0))</f>
        <v>0</v>
      </c>
      <c r="I144" s="11" t="n">
        <v>0</v>
      </c>
      <c r="J144" s="4"/>
      <c r="K144" s="5"/>
      <c r="L144" s="5"/>
      <c r="M144" s="5"/>
      <c r="N144" s="5"/>
      <c r="O144" s="5"/>
      <c r="P144" s="5"/>
      <c r="Q144" s="5"/>
      <c r="R144" s="5"/>
      <c r="S144" s="5"/>
      <c r="T144" s="5"/>
      <c r="U144" s="5"/>
      <c r="V144" s="5"/>
      <c r="W144" s="5"/>
      <c r="X144" s="5"/>
      <c r="Y144" s="5"/>
      <c r="Z144" s="5"/>
    </row>
    <row r="145" customFormat="false" ht="12.75" hidden="false" customHeight="true" outlineLevel="0" collapsed="false">
      <c r="A145" s="10" t="n">
        <v>151</v>
      </c>
      <c r="B145" s="2" t="n">
        <v>144</v>
      </c>
      <c r="C145" s="2" t="n">
        <f aca="false">'PR-RAS'!D149</f>
        <v>0</v>
      </c>
      <c r="D145" s="2" t="n">
        <f aca="false">'PR-RAS'!E149</f>
        <v>0</v>
      </c>
      <c r="E145" s="2" t="n">
        <v>0</v>
      </c>
      <c r="F145" s="2" t="n">
        <v>0</v>
      </c>
      <c r="G145" s="3" t="n">
        <f aca="false">(B145/1000)*(C145*1+D145*2)</f>
        <v>0</v>
      </c>
      <c r="H145" s="3" t="n">
        <f aca="false">ABS(C145-ROUND(C145,0))+ABS(D145-ROUND(D145,0))</f>
        <v>0</v>
      </c>
      <c r="I145" s="11" t="n">
        <v>0</v>
      </c>
      <c r="J145" s="4"/>
      <c r="K145" s="5"/>
      <c r="L145" s="5"/>
      <c r="M145" s="5"/>
      <c r="N145" s="5"/>
      <c r="O145" s="5"/>
      <c r="P145" s="5"/>
      <c r="Q145" s="5"/>
      <c r="R145" s="5"/>
      <c r="S145" s="5"/>
      <c r="T145" s="5"/>
      <c r="U145" s="5"/>
      <c r="V145" s="5"/>
      <c r="W145" s="5"/>
      <c r="X145" s="5"/>
      <c r="Y145" s="5"/>
      <c r="Z145" s="5"/>
    </row>
    <row r="146" customFormat="false" ht="12.75" hidden="false" customHeight="true" outlineLevel="0" collapsed="false">
      <c r="A146" s="10" t="n">
        <v>151</v>
      </c>
      <c r="B146" s="2" t="n">
        <v>145</v>
      </c>
      <c r="C146" s="2" t="n">
        <f aca="false">'PR-RAS'!D150</f>
        <v>0</v>
      </c>
      <c r="D146" s="2" t="n">
        <f aca="false">'PR-RAS'!E150</f>
        <v>0</v>
      </c>
      <c r="E146" s="2" t="n">
        <v>0</v>
      </c>
      <c r="F146" s="2" t="n">
        <v>0</v>
      </c>
      <c r="G146" s="3" t="n">
        <f aca="false">(B146/1000)*(C146*1+D146*2)</f>
        <v>0</v>
      </c>
      <c r="H146" s="3" t="n">
        <f aca="false">ABS(C146-ROUND(C146,0))+ABS(D146-ROUND(D146,0))</f>
        <v>0</v>
      </c>
      <c r="I146" s="11" t="n">
        <v>0</v>
      </c>
      <c r="J146" s="4"/>
      <c r="K146" s="5"/>
      <c r="L146" s="5"/>
      <c r="M146" s="5"/>
      <c r="N146" s="5"/>
      <c r="O146" s="5"/>
      <c r="P146" s="5"/>
      <c r="Q146" s="5"/>
      <c r="R146" s="5"/>
      <c r="S146" s="5"/>
      <c r="T146" s="5"/>
      <c r="U146" s="5"/>
      <c r="V146" s="5"/>
      <c r="W146" s="5"/>
      <c r="X146" s="5"/>
      <c r="Y146" s="5"/>
      <c r="Z146" s="5"/>
    </row>
    <row r="147" customFormat="false" ht="12.75" hidden="false" customHeight="true" outlineLevel="0" collapsed="false">
      <c r="A147" s="10" t="n">
        <v>151</v>
      </c>
      <c r="B147" s="2" t="n">
        <v>146</v>
      </c>
      <c r="C147" s="2" t="n">
        <f aca="false">'PR-RAS'!D151</f>
        <v>0</v>
      </c>
      <c r="D147" s="2" t="n">
        <f aca="false">'PR-RAS'!E151</f>
        <v>0</v>
      </c>
      <c r="E147" s="2" t="n">
        <v>0</v>
      </c>
      <c r="F147" s="2" t="n">
        <v>0</v>
      </c>
      <c r="G147" s="3" t="n">
        <f aca="false">(B147/1000)*(C147*1+D147*2)</f>
        <v>0</v>
      </c>
      <c r="H147" s="3" t="n">
        <f aca="false">ABS(C147-ROUND(C147,0))+ABS(D147-ROUND(D147,0))</f>
        <v>0</v>
      </c>
      <c r="I147" s="11" t="n">
        <v>0</v>
      </c>
      <c r="J147" s="4"/>
      <c r="K147" s="5"/>
      <c r="L147" s="5"/>
      <c r="M147" s="5"/>
      <c r="N147" s="5"/>
      <c r="O147" s="5"/>
      <c r="P147" s="5"/>
      <c r="Q147" s="5"/>
      <c r="R147" s="5"/>
      <c r="S147" s="5"/>
      <c r="T147" s="5"/>
      <c r="U147" s="5"/>
      <c r="V147" s="5"/>
      <c r="W147" s="5"/>
      <c r="X147" s="5"/>
      <c r="Y147" s="5"/>
      <c r="Z147" s="5"/>
    </row>
    <row r="148" customFormat="false" ht="12.75" hidden="false" customHeight="true" outlineLevel="0" collapsed="false">
      <c r="A148" s="10" t="n">
        <v>151</v>
      </c>
      <c r="B148" s="2" t="n">
        <v>147</v>
      </c>
      <c r="C148" s="2" t="n">
        <f aca="false">'PR-RAS'!D152</f>
        <v>54702.26</v>
      </c>
      <c r="D148" s="2" t="n">
        <f aca="false">'PR-RAS'!E152</f>
        <v>80906.18</v>
      </c>
      <c r="E148" s="2" t="n">
        <v>0</v>
      </c>
      <c r="F148" s="2" t="n">
        <v>0</v>
      </c>
      <c r="G148" s="3" t="n">
        <f aca="false">(B148/1000)*(C148*1+D148*2)</f>
        <v>31827.64914</v>
      </c>
      <c r="H148" s="3" t="n">
        <f aca="false">ABS(C148-ROUND(C148,0))+ABS(D148-ROUND(D148,0))</f>
        <v>0.439999999995052</v>
      </c>
      <c r="I148" s="11" t="n">
        <v>0</v>
      </c>
      <c r="J148" s="4"/>
      <c r="K148" s="5"/>
      <c r="L148" s="5"/>
      <c r="M148" s="5"/>
      <c r="N148" s="5"/>
      <c r="O148" s="5"/>
      <c r="P148" s="5"/>
      <c r="Q148" s="5"/>
      <c r="R148" s="5"/>
      <c r="S148" s="5"/>
      <c r="T148" s="5"/>
      <c r="U148" s="5"/>
      <c r="V148" s="5"/>
      <c r="W148" s="5"/>
      <c r="X148" s="5"/>
      <c r="Y148" s="5"/>
      <c r="Z148" s="5"/>
    </row>
    <row r="149" customFormat="false" ht="12.75" hidden="false" customHeight="true" outlineLevel="0" collapsed="false">
      <c r="A149" s="10" t="n">
        <v>151</v>
      </c>
      <c r="B149" s="2" t="n">
        <v>148</v>
      </c>
      <c r="C149" s="2" t="n">
        <f aca="false">'PR-RAS'!D153</f>
        <v>36697.96</v>
      </c>
      <c r="D149" s="2" t="n">
        <f aca="false">'PR-RAS'!E153</f>
        <v>49033.1</v>
      </c>
      <c r="E149" s="2" t="n">
        <v>0</v>
      </c>
      <c r="F149" s="2" t="n">
        <v>0</v>
      </c>
      <c r="G149" s="3" t="n">
        <f aca="false">(B149/1000)*(C149*1+D149*2)</f>
        <v>19945.09568</v>
      </c>
      <c r="H149" s="3" t="n">
        <f aca="false">ABS(C149-ROUND(C149,0))+ABS(D149-ROUND(D149,0))</f>
        <v>0.139999999999418</v>
      </c>
      <c r="I149" s="11" t="n">
        <v>0</v>
      </c>
      <c r="J149" s="4"/>
      <c r="K149" s="5"/>
      <c r="L149" s="5"/>
      <c r="M149" s="5"/>
      <c r="N149" s="5"/>
      <c r="O149" s="5"/>
      <c r="P149" s="5"/>
      <c r="Q149" s="5"/>
      <c r="R149" s="5"/>
      <c r="S149" s="5"/>
      <c r="T149" s="5"/>
      <c r="U149" s="5"/>
      <c r="V149" s="5"/>
      <c r="W149" s="5"/>
      <c r="X149" s="5"/>
      <c r="Y149" s="5"/>
      <c r="Z149" s="5"/>
    </row>
    <row r="150" customFormat="false" ht="12.75" hidden="false" customHeight="true" outlineLevel="0" collapsed="false">
      <c r="A150" s="10" t="n">
        <v>151</v>
      </c>
      <c r="B150" s="2" t="n">
        <v>149</v>
      </c>
      <c r="C150" s="2" t="n">
        <f aca="false">'PR-RAS'!D154</f>
        <v>28368.41</v>
      </c>
      <c r="D150" s="2" t="n">
        <f aca="false">'PR-RAS'!E154</f>
        <v>39908.39</v>
      </c>
      <c r="E150" s="2" t="n">
        <v>0</v>
      </c>
      <c r="F150" s="2" t="n">
        <v>0</v>
      </c>
      <c r="G150" s="3" t="n">
        <f aca="false">(B150/1000)*(C150*1+D150*2)</f>
        <v>16119.59331</v>
      </c>
      <c r="H150" s="3" t="n">
        <f aca="false">ABS(C150-ROUND(C150,0))+ABS(D150-ROUND(D150,0))</f>
        <v>0.799999999999272</v>
      </c>
      <c r="I150" s="11" t="n">
        <v>0</v>
      </c>
      <c r="J150" s="4"/>
      <c r="K150" s="5"/>
      <c r="L150" s="5"/>
      <c r="M150" s="5"/>
      <c r="N150" s="5"/>
      <c r="O150" s="5"/>
      <c r="P150" s="5"/>
      <c r="Q150" s="5"/>
      <c r="R150" s="5"/>
      <c r="S150" s="5"/>
      <c r="T150" s="5"/>
      <c r="U150" s="5"/>
      <c r="V150" s="5"/>
      <c r="W150" s="5"/>
      <c r="X150" s="5"/>
      <c r="Y150" s="5"/>
      <c r="Z150" s="5"/>
    </row>
    <row r="151" customFormat="false" ht="12.75" hidden="false" customHeight="true" outlineLevel="0" collapsed="false">
      <c r="A151" s="10" t="n">
        <v>151</v>
      </c>
      <c r="B151" s="2" t="n">
        <v>150</v>
      </c>
      <c r="C151" s="2" t="n">
        <f aca="false">'PR-RAS'!D155</f>
        <v>28368.41</v>
      </c>
      <c r="D151" s="2" t="n">
        <f aca="false">'PR-RAS'!E155</f>
        <v>39908.39</v>
      </c>
      <c r="E151" s="2" t="n">
        <v>0</v>
      </c>
      <c r="F151" s="2" t="n">
        <v>0</v>
      </c>
      <c r="G151" s="3" t="n">
        <f aca="false">(B151/1000)*(C151*1+D151*2)</f>
        <v>16227.7785</v>
      </c>
      <c r="H151" s="3" t="n">
        <f aca="false">ABS(C151-ROUND(C151,0))+ABS(D151-ROUND(D151,0))</f>
        <v>0.799999999999272</v>
      </c>
      <c r="I151" s="11" t="n">
        <v>0</v>
      </c>
      <c r="J151" s="4"/>
      <c r="K151" s="5"/>
      <c r="L151" s="5"/>
      <c r="M151" s="5"/>
      <c r="N151" s="5"/>
      <c r="O151" s="5"/>
      <c r="P151" s="5"/>
      <c r="Q151" s="5"/>
      <c r="R151" s="5"/>
      <c r="S151" s="5"/>
      <c r="T151" s="5"/>
      <c r="U151" s="5"/>
      <c r="V151" s="5"/>
      <c r="W151" s="5"/>
      <c r="X151" s="5"/>
      <c r="Y151" s="5"/>
      <c r="Z151" s="5"/>
    </row>
    <row r="152" customFormat="false" ht="12.75" hidden="false" customHeight="true" outlineLevel="0" collapsed="false">
      <c r="A152" s="10" t="n">
        <v>151</v>
      </c>
      <c r="B152" s="2" t="n">
        <v>151</v>
      </c>
      <c r="C152" s="2" t="n">
        <f aca="false">'PR-RAS'!D156</f>
        <v>0</v>
      </c>
      <c r="D152" s="2" t="n">
        <f aca="false">'PR-RAS'!E156</f>
        <v>0</v>
      </c>
      <c r="E152" s="2" t="n">
        <v>0</v>
      </c>
      <c r="F152" s="2" t="n">
        <v>0</v>
      </c>
      <c r="G152" s="3" t="n">
        <f aca="false">(B152/1000)*(C152*1+D152*2)</f>
        <v>0</v>
      </c>
      <c r="H152" s="3" t="n">
        <f aca="false">ABS(C152-ROUND(C152,0))+ABS(D152-ROUND(D152,0))</f>
        <v>0</v>
      </c>
      <c r="I152" s="11" t="n">
        <v>0</v>
      </c>
      <c r="J152" s="4"/>
      <c r="K152" s="5"/>
      <c r="L152" s="5"/>
      <c r="M152" s="5"/>
      <c r="N152" s="5"/>
      <c r="O152" s="5"/>
      <c r="P152" s="5"/>
      <c r="Q152" s="5"/>
      <c r="R152" s="5"/>
      <c r="S152" s="5"/>
      <c r="T152" s="5"/>
      <c r="U152" s="5"/>
      <c r="V152" s="5"/>
      <c r="W152" s="5"/>
      <c r="X152" s="5"/>
      <c r="Y152" s="5"/>
      <c r="Z152" s="5"/>
    </row>
    <row r="153" customFormat="false" ht="12.75" hidden="false" customHeight="true" outlineLevel="0" collapsed="false">
      <c r="A153" s="10" t="n">
        <v>151</v>
      </c>
      <c r="B153" s="2" t="n">
        <v>152</v>
      </c>
      <c r="C153" s="2" t="n">
        <f aca="false">'PR-RAS'!D157</f>
        <v>0</v>
      </c>
      <c r="D153" s="2" t="n">
        <f aca="false">'PR-RAS'!E157</f>
        <v>0</v>
      </c>
      <c r="E153" s="2" t="n">
        <v>0</v>
      </c>
      <c r="F153" s="2" t="n">
        <v>0</v>
      </c>
      <c r="G153" s="3" t="n">
        <f aca="false">(B153/1000)*(C153*1+D153*2)</f>
        <v>0</v>
      </c>
      <c r="H153" s="3" t="n">
        <f aca="false">ABS(C153-ROUND(C153,0))+ABS(D153-ROUND(D153,0))</f>
        <v>0</v>
      </c>
      <c r="I153" s="11" t="n">
        <v>0</v>
      </c>
      <c r="J153" s="4"/>
      <c r="K153" s="5"/>
      <c r="L153" s="5"/>
      <c r="M153" s="5"/>
      <c r="N153" s="5"/>
      <c r="O153" s="5"/>
      <c r="P153" s="5"/>
      <c r="Q153" s="5"/>
      <c r="R153" s="5"/>
      <c r="S153" s="5"/>
      <c r="T153" s="5"/>
      <c r="U153" s="5"/>
      <c r="V153" s="5"/>
      <c r="W153" s="5"/>
      <c r="X153" s="5"/>
      <c r="Y153" s="5"/>
      <c r="Z153" s="5"/>
    </row>
    <row r="154" customFormat="false" ht="12.75" hidden="false" customHeight="true" outlineLevel="0" collapsed="false">
      <c r="A154" s="10" t="n">
        <v>151</v>
      </c>
      <c r="B154" s="2" t="n">
        <v>153</v>
      </c>
      <c r="C154" s="2" t="n">
        <f aca="false">'PR-RAS'!D158</f>
        <v>0</v>
      </c>
      <c r="D154" s="2" t="n">
        <f aca="false">'PR-RAS'!E158</f>
        <v>0</v>
      </c>
      <c r="E154" s="2" t="n">
        <v>0</v>
      </c>
      <c r="F154" s="2" t="n">
        <v>0</v>
      </c>
      <c r="G154" s="3" t="n">
        <f aca="false">(B154/1000)*(C154*1+D154*2)</f>
        <v>0</v>
      </c>
      <c r="H154" s="3" t="n">
        <f aca="false">ABS(C154-ROUND(C154,0))+ABS(D154-ROUND(D154,0))</f>
        <v>0</v>
      </c>
      <c r="I154" s="11" t="n">
        <v>0</v>
      </c>
      <c r="J154" s="4"/>
      <c r="K154" s="5"/>
      <c r="L154" s="5"/>
      <c r="M154" s="5"/>
      <c r="N154" s="5"/>
      <c r="O154" s="5"/>
      <c r="P154" s="5"/>
      <c r="Q154" s="5"/>
      <c r="R154" s="5"/>
      <c r="S154" s="5"/>
      <c r="T154" s="5"/>
      <c r="U154" s="5"/>
      <c r="V154" s="5"/>
      <c r="W154" s="5"/>
      <c r="X154" s="5"/>
      <c r="Y154" s="5"/>
      <c r="Z154" s="5"/>
    </row>
    <row r="155" customFormat="false" ht="12.75" hidden="false" customHeight="true" outlineLevel="0" collapsed="false">
      <c r="A155" s="10" t="n">
        <v>151</v>
      </c>
      <c r="B155" s="2" t="n">
        <v>154</v>
      </c>
      <c r="C155" s="2" t="n">
        <f aca="false">'PR-RAS'!D159</f>
        <v>3648.78</v>
      </c>
      <c r="D155" s="2" t="n">
        <f aca="false">'PR-RAS'!E159</f>
        <v>2539.82</v>
      </c>
      <c r="E155" s="2" t="n">
        <v>0</v>
      </c>
      <c r="F155" s="2" t="n">
        <v>0</v>
      </c>
      <c r="G155" s="3" t="n">
        <f aca="false">(B155/1000)*(C155*1+D155*2)</f>
        <v>1344.17668</v>
      </c>
      <c r="H155" s="3" t="n">
        <f aca="false">ABS(C155-ROUND(C155,0))+ABS(D155-ROUND(D155,0))</f>
        <v>0.399999999999636</v>
      </c>
      <c r="I155" s="11" t="n">
        <v>0</v>
      </c>
      <c r="J155" s="4"/>
      <c r="K155" s="5"/>
      <c r="L155" s="5"/>
      <c r="M155" s="5"/>
      <c r="N155" s="5"/>
      <c r="O155" s="5"/>
      <c r="P155" s="5"/>
      <c r="Q155" s="5"/>
      <c r="R155" s="5"/>
      <c r="S155" s="5"/>
      <c r="T155" s="5"/>
      <c r="U155" s="5"/>
      <c r="V155" s="5"/>
      <c r="W155" s="5"/>
      <c r="X155" s="5"/>
      <c r="Y155" s="5"/>
      <c r="Z155" s="5"/>
    </row>
    <row r="156" customFormat="false" ht="12.75" hidden="false" customHeight="true" outlineLevel="0" collapsed="false">
      <c r="A156" s="10" t="n">
        <v>151</v>
      </c>
      <c r="B156" s="2" t="n">
        <v>155</v>
      </c>
      <c r="C156" s="2" t="n">
        <f aca="false">'PR-RAS'!D160</f>
        <v>4680.77</v>
      </c>
      <c r="D156" s="2" t="n">
        <f aca="false">'PR-RAS'!E160</f>
        <v>6584.89</v>
      </c>
      <c r="E156" s="2" t="n">
        <v>0</v>
      </c>
      <c r="F156" s="2" t="n">
        <v>0</v>
      </c>
      <c r="G156" s="3" t="n">
        <f aca="false">(B156/1000)*(C156*1+D156*2)</f>
        <v>2766.83525</v>
      </c>
      <c r="H156" s="3" t="n">
        <f aca="false">ABS(C156-ROUND(C156,0))+ABS(D156-ROUND(D156,0))</f>
        <v>0.339999999999236</v>
      </c>
      <c r="I156" s="11" t="n">
        <v>0</v>
      </c>
      <c r="J156" s="4"/>
      <c r="K156" s="5"/>
      <c r="L156" s="5"/>
      <c r="M156" s="5"/>
      <c r="N156" s="5"/>
      <c r="O156" s="5"/>
      <c r="P156" s="5"/>
      <c r="Q156" s="5"/>
      <c r="R156" s="5"/>
      <c r="S156" s="5"/>
      <c r="T156" s="5"/>
      <c r="U156" s="5"/>
      <c r="V156" s="5"/>
      <c r="W156" s="5"/>
      <c r="X156" s="5"/>
      <c r="Y156" s="5"/>
      <c r="Z156" s="5"/>
    </row>
    <row r="157" customFormat="false" ht="12.75" hidden="false" customHeight="true" outlineLevel="0" collapsed="false">
      <c r="A157" s="10" t="n">
        <v>151</v>
      </c>
      <c r="B157" s="2" t="n">
        <v>156</v>
      </c>
      <c r="C157" s="2" t="n">
        <f aca="false">'PR-RAS'!D161</f>
        <v>0</v>
      </c>
      <c r="D157" s="2" t="n">
        <f aca="false">'PR-RAS'!E161</f>
        <v>0</v>
      </c>
      <c r="E157" s="2" t="n">
        <v>0</v>
      </c>
      <c r="F157" s="2" t="n">
        <v>0</v>
      </c>
      <c r="G157" s="3" t="n">
        <f aca="false">(B157/1000)*(C157*1+D157*2)</f>
        <v>0</v>
      </c>
      <c r="H157" s="3" t="n">
        <f aca="false">ABS(C157-ROUND(C157,0))+ABS(D157-ROUND(D157,0))</f>
        <v>0</v>
      </c>
      <c r="I157" s="11" t="n">
        <v>0</v>
      </c>
      <c r="J157" s="4"/>
      <c r="K157" s="5"/>
      <c r="L157" s="5"/>
      <c r="M157" s="5"/>
      <c r="N157" s="5"/>
      <c r="O157" s="5"/>
      <c r="P157" s="5"/>
      <c r="Q157" s="5"/>
      <c r="R157" s="5"/>
      <c r="S157" s="5"/>
      <c r="T157" s="5"/>
      <c r="U157" s="5"/>
      <c r="V157" s="5"/>
      <c r="W157" s="5"/>
      <c r="X157" s="5"/>
      <c r="Y157" s="5"/>
      <c r="Z157" s="5"/>
    </row>
    <row r="158" customFormat="false" ht="12.75" hidden="false" customHeight="true" outlineLevel="0" collapsed="false">
      <c r="A158" s="10" t="n">
        <v>151</v>
      </c>
      <c r="B158" s="2" t="n">
        <v>157</v>
      </c>
      <c r="C158" s="2" t="n">
        <f aca="false">'PR-RAS'!D162</f>
        <v>4680.77</v>
      </c>
      <c r="D158" s="2" t="n">
        <f aca="false">'PR-RAS'!E162</f>
        <v>6584.89</v>
      </c>
      <c r="E158" s="2" t="n">
        <v>0</v>
      </c>
      <c r="F158" s="2" t="n">
        <v>0</v>
      </c>
      <c r="G158" s="3" t="n">
        <f aca="false">(B158/1000)*(C158*1+D158*2)</f>
        <v>2802.53635</v>
      </c>
      <c r="H158" s="3" t="n">
        <f aca="false">ABS(C158-ROUND(C158,0))+ABS(D158-ROUND(D158,0))</f>
        <v>0.339999999999236</v>
      </c>
      <c r="I158" s="11" t="n">
        <v>0</v>
      </c>
      <c r="J158" s="4"/>
      <c r="K158" s="5"/>
      <c r="L158" s="5"/>
      <c r="M158" s="5"/>
      <c r="N158" s="5"/>
      <c r="O158" s="5"/>
      <c r="P158" s="5"/>
      <c r="Q158" s="5"/>
      <c r="R158" s="5"/>
      <c r="S158" s="5"/>
      <c r="T158" s="5"/>
      <c r="U158" s="5"/>
      <c r="V158" s="5"/>
      <c r="W158" s="5"/>
      <c r="X158" s="5"/>
      <c r="Y158" s="5"/>
      <c r="Z158" s="5"/>
    </row>
    <row r="159" customFormat="false" ht="12.75" hidden="false" customHeight="true" outlineLevel="0" collapsed="false">
      <c r="A159" s="10" t="n">
        <v>151</v>
      </c>
      <c r="B159" s="2" t="n">
        <v>158</v>
      </c>
      <c r="C159" s="2" t="n">
        <f aca="false">'PR-RAS'!D163</f>
        <v>0</v>
      </c>
      <c r="D159" s="2" t="n">
        <f aca="false">'PR-RAS'!E163</f>
        <v>0</v>
      </c>
      <c r="E159" s="2" t="n">
        <v>0</v>
      </c>
      <c r="F159" s="2" t="n">
        <v>0</v>
      </c>
      <c r="G159" s="3" t="n">
        <f aca="false">(B159/1000)*(C159*1+D159*2)</f>
        <v>0</v>
      </c>
      <c r="H159" s="3" t="n">
        <f aca="false">ABS(C159-ROUND(C159,0))+ABS(D159-ROUND(D159,0))</f>
        <v>0</v>
      </c>
      <c r="I159" s="11" t="n">
        <v>0</v>
      </c>
      <c r="J159" s="4"/>
      <c r="K159" s="5"/>
      <c r="L159" s="5"/>
      <c r="M159" s="5"/>
      <c r="N159" s="5"/>
      <c r="O159" s="5"/>
      <c r="P159" s="5"/>
      <c r="Q159" s="5"/>
      <c r="R159" s="5"/>
      <c r="S159" s="5"/>
      <c r="T159" s="5"/>
      <c r="U159" s="5"/>
      <c r="V159" s="5"/>
      <c r="W159" s="5"/>
      <c r="X159" s="5"/>
      <c r="Y159" s="5"/>
      <c r="Z159" s="5"/>
    </row>
    <row r="160" customFormat="false" ht="12.75" hidden="false" customHeight="true" outlineLevel="0" collapsed="false">
      <c r="A160" s="10" t="n">
        <v>151</v>
      </c>
      <c r="B160" s="2" t="n">
        <v>159</v>
      </c>
      <c r="C160" s="2" t="n">
        <f aca="false">'PR-RAS'!D164</f>
        <v>17821.06</v>
      </c>
      <c r="D160" s="2" t="n">
        <f aca="false">'PR-RAS'!E164</f>
        <v>31829.72</v>
      </c>
      <c r="E160" s="2" t="n">
        <v>0</v>
      </c>
      <c r="F160" s="2" t="n">
        <v>0</v>
      </c>
      <c r="G160" s="3" t="n">
        <f aca="false">(B160/1000)*(C160*1+D160*2)</f>
        <v>12955.3995</v>
      </c>
      <c r="H160" s="3" t="n">
        <f aca="false">ABS(C160-ROUND(C160,0))+ABS(D160-ROUND(D160,0))</f>
        <v>0.340000000003783</v>
      </c>
      <c r="I160" s="11" t="n">
        <v>0</v>
      </c>
      <c r="J160" s="4"/>
      <c r="K160" s="5"/>
      <c r="L160" s="5"/>
      <c r="M160" s="5"/>
      <c r="N160" s="5"/>
      <c r="O160" s="5"/>
      <c r="P160" s="5"/>
      <c r="Q160" s="5"/>
      <c r="R160" s="5"/>
      <c r="S160" s="5"/>
      <c r="T160" s="5"/>
      <c r="U160" s="5"/>
      <c r="V160" s="5"/>
      <c r="W160" s="5"/>
      <c r="X160" s="5"/>
      <c r="Y160" s="5"/>
      <c r="Z160" s="5"/>
    </row>
    <row r="161" customFormat="false" ht="12.75" hidden="false" customHeight="true" outlineLevel="0" collapsed="false">
      <c r="A161" s="10" t="n">
        <v>151</v>
      </c>
      <c r="B161" s="2" t="n">
        <v>160</v>
      </c>
      <c r="C161" s="2" t="n">
        <f aca="false">'PR-RAS'!D165</f>
        <v>329.25</v>
      </c>
      <c r="D161" s="2" t="n">
        <f aca="false">'PR-RAS'!E165</f>
        <v>1352.59</v>
      </c>
      <c r="E161" s="2" t="n">
        <v>0</v>
      </c>
      <c r="F161" s="2" t="n">
        <v>0</v>
      </c>
      <c r="G161" s="3" t="n">
        <f aca="false">(B161/1000)*(C161*1+D161*2)</f>
        <v>485.5088</v>
      </c>
      <c r="H161" s="3" t="n">
        <f aca="false">ABS(C161-ROUND(C161,0))+ABS(D161-ROUND(D161,0))</f>
        <v>0.659999999999855</v>
      </c>
      <c r="I161" s="11" t="n">
        <v>0</v>
      </c>
      <c r="J161" s="4"/>
      <c r="K161" s="5"/>
      <c r="L161" s="5"/>
      <c r="M161" s="5"/>
      <c r="N161" s="5"/>
      <c r="O161" s="5"/>
      <c r="P161" s="5"/>
      <c r="Q161" s="5"/>
      <c r="R161" s="5"/>
      <c r="S161" s="5"/>
      <c r="T161" s="5"/>
      <c r="U161" s="5"/>
      <c r="V161" s="5"/>
      <c r="W161" s="5"/>
      <c r="X161" s="5"/>
      <c r="Y161" s="5"/>
      <c r="Z161" s="5"/>
    </row>
    <row r="162" customFormat="false" ht="12.75" hidden="false" customHeight="true" outlineLevel="0" collapsed="false">
      <c r="A162" s="10" t="n">
        <v>151</v>
      </c>
      <c r="B162" s="2" t="n">
        <v>161</v>
      </c>
      <c r="C162" s="2" t="n">
        <f aca="false">'PR-RAS'!D166</f>
        <v>156</v>
      </c>
      <c r="D162" s="2" t="n">
        <f aca="false">'PR-RAS'!E166</f>
        <v>356.5</v>
      </c>
      <c r="E162" s="2" t="n">
        <v>0</v>
      </c>
      <c r="F162" s="2" t="n">
        <v>0</v>
      </c>
      <c r="G162" s="3" t="n">
        <f aca="false">(B162/1000)*(C162*1+D162*2)</f>
        <v>139.909</v>
      </c>
      <c r="H162" s="3" t="n">
        <f aca="false">ABS(C162-ROUND(C162,0))+ABS(D162-ROUND(D162,0))</f>
        <v>0.5</v>
      </c>
      <c r="I162" s="11" t="n">
        <v>0</v>
      </c>
      <c r="J162" s="4"/>
      <c r="K162" s="5"/>
      <c r="L162" s="5"/>
      <c r="M162" s="5"/>
      <c r="N162" s="5"/>
      <c r="O162" s="5"/>
      <c r="P162" s="5"/>
      <c r="Q162" s="5"/>
      <c r="R162" s="5"/>
      <c r="S162" s="5"/>
      <c r="T162" s="5"/>
      <c r="U162" s="5"/>
      <c r="V162" s="5"/>
      <c r="W162" s="5"/>
      <c r="X162" s="5"/>
      <c r="Y162" s="5"/>
      <c r="Z162" s="5"/>
    </row>
    <row r="163" customFormat="false" ht="12.75" hidden="false" customHeight="true" outlineLevel="0" collapsed="false">
      <c r="A163" s="10" t="n">
        <v>151</v>
      </c>
      <c r="B163" s="2" t="n">
        <v>162</v>
      </c>
      <c r="C163" s="2" t="n">
        <f aca="false">'PR-RAS'!D167</f>
        <v>173.25</v>
      </c>
      <c r="D163" s="2" t="n">
        <f aca="false">'PR-RAS'!E167</f>
        <v>856.09</v>
      </c>
      <c r="E163" s="2" t="n">
        <v>0</v>
      </c>
      <c r="F163" s="2" t="n">
        <v>0</v>
      </c>
      <c r="G163" s="3" t="n">
        <f aca="false">(B163/1000)*(C163*1+D163*2)</f>
        <v>305.43966</v>
      </c>
      <c r="H163" s="3" t="n">
        <f aca="false">ABS(C163-ROUND(C163,0))+ABS(D163-ROUND(D163,0))</f>
        <v>0.340000000000032</v>
      </c>
      <c r="I163" s="11" t="n">
        <v>0</v>
      </c>
      <c r="J163" s="4"/>
      <c r="K163" s="5"/>
      <c r="L163" s="5"/>
      <c r="M163" s="5"/>
      <c r="N163" s="5"/>
      <c r="O163" s="5"/>
      <c r="P163" s="5"/>
      <c r="Q163" s="5"/>
      <c r="R163" s="5"/>
      <c r="S163" s="5"/>
      <c r="T163" s="5"/>
      <c r="U163" s="5"/>
      <c r="V163" s="5"/>
      <c r="W163" s="5"/>
      <c r="X163" s="5"/>
      <c r="Y163" s="5"/>
      <c r="Z163" s="5"/>
    </row>
    <row r="164" customFormat="false" ht="12.75" hidden="false" customHeight="true" outlineLevel="0" collapsed="false">
      <c r="A164" s="10" t="n">
        <v>151</v>
      </c>
      <c r="B164" s="2" t="n">
        <v>163</v>
      </c>
      <c r="C164" s="2" t="n">
        <f aca="false">'PR-RAS'!D168</f>
        <v>0</v>
      </c>
      <c r="D164" s="2" t="n">
        <f aca="false">'PR-RAS'!E168</f>
        <v>140</v>
      </c>
      <c r="E164" s="2" t="n">
        <v>0</v>
      </c>
      <c r="F164" s="2" t="n">
        <v>0</v>
      </c>
      <c r="G164" s="3" t="n">
        <f aca="false">(B164/1000)*(C164*1+D164*2)</f>
        <v>45.64</v>
      </c>
      <c r="H164" s="3" t="n">
        <f aca="false">ABS(C164-ROUND(C164,0))+ABS(D164-ROUND(D164,0))</f>
        <v>0</v>
      </c>
      <c r="I164" s="11" t="n">
        <v>0</v>
      </c>
      <c r="J164" s="4"/>
      <c r="K164" s="5"/>
      <c r="L164" s="5"/>
      <c r="M164" s="5"/>
      <c r="N164" s="5"/>
      <c r="O164" s="5"/>
      <c r="P164" s="5"/>
      <c r="Q164" s="5"/>
      <c r="R164" s="5"/>
      <c r="S164" s="5"/>
      <c r="T164" s="5"/>
      <c r="U164" s="5"/>
      <c r="V164" s="5"/>
      <c r="W164" s="5"/>
      <c r="X164" s="5"/>
      <c r="Y164" s="5"/>
      <c r="Z164" s="5"/>
    </row>
    <row r="165" customFormat="false" ht="12.75" hidden="false" customHeight="true" outlineLevel="0" collapsed="false">
      <c r="A165" s="10" t="n">
        <v>151</v>
      </c>
      <c r="B165" s="2" t="n">
        <v>164</v>
      </c>
      <c r="C165" s="2" t="n">
        <f aca="false">'PR-RAS'!D169</f>
        <v>0</v>
      </c>
      <c r="D165" s="2" t="n">
        <f aca="false">'PR-RAS'!E169</f>
        <v>0</v>
      </c>
      <c r="E165" s="2" t="n">
        <v>0</v>
      </c>
      <c r="F165" s="2" t="n">
        <v>0</v>
      </c>
      <c r="G165" s="3" t="n">
        <f aca="false">(B165/1000)*(C165*1+D165*2)</f>
        <v>0</v>
      </c>
      <c r="H165" s="3" t="n">
        <f aca="false">ABS(C165-ROUND(C165,0))+ABS(D165-ROUND(D165,0))</f>
        <v>0</v>
      </c>
      <c r="I165" s="11" t="n">
        <v>0</v>
      </c>
      <c r="J165" s="4"/>
      <c r="K165" s="5"/>
      <c r="L165" s="5"/>
      <c r="M165" s="5"/>
      <c r="N165" s="5"/>
      <c r="O165" s="5"/>
      <c r="P165" s="5"/>
      <c r="Q165" s="5"/>
      <c r="R165" s="5"/>
      <c r="S165" s="5"/>
      <c r="T165" s="5"/>
      <c r="U165" s="5"/>
      <c r="V165" s="5"/>
      <c r="W165" s="5"/>
      <c r="X165" s="5"/>
      <c r="Y165" s="5"/>
      <c r="Z165" s="5"/>
    </row>
    <row r="166" customFormat="false" ht="12.75" hidden="false" customHeight="true" outlineLevel="0" collapsed="false">
      <c r="A166" s="10" t="n">
        <v>151</v>
      </c>
      <c r="B166" s="2" t="n">
        <v>165</v>
      </c>
      <c r="C166" s="2" t="n">
        <f aca="false">'PR-RAS'!D170</f>
        <v>2673.19</v>
      </c>
      <c r="D166" s="2" t="n">
        <f aca="false">'PR-RAS'!E170</f>
        <v>2804.81</v>
      </c>
      <c r="E166" s="2" t="n">
        <v>0</v>
      </c>
      <c r="F166" s="2" t="n">
        <v>0</v>
      </c>
      <c r="G166" s="3" t="n">
        <f aca="false">(B166/1000)*(C166*1+D166*2)</f>
        <v>1366.66365</v>
      </c>
      <c r="H166" s="3" t="n">
        <f aca="false">ABS(C166-ROUND(C166,0))+ABS(D166-ROUND(D166,0))</f>
        <v>0.380000000000109</v>
      </c>
      <c r="I166" s="11" t="n">
        <v>0</v>
      </c>
      <c r="J166" s="4"/>
      <c r="K166" s="5"/>
      <c r="L166" s="5"/>
      <c r="M166" s="5"/>
      <c r="N166" s="5"/>
      <c r="O166" s="5"/>
      <c r="P166" s="5"/>
      <c r="Q166" s="5"/>
      <c r="R166" s="5"/>
      <c r="S166" s="5"/>
      <c r="T166" s="5"/>
      <c r="U166" s="5"/>
      <c r="V166" s="5"/>
      <c r="W166" s="5"/>
      <c r="X166" s="5"/>
      <c r="Y166" s="5"/>
      <c r="Z166" s="5"/>
    </row>
    <row r="167" customFormat="false" ht="12.75" hidden="false" customHeight="true" outlineLevel="0" collapsed="false">
      <c r="A167" s="10" t="n">
        <v>151</v>
      </c>
      <c r="B167" s="2" t="n">
        <v>166</v>
      </c>
      <c r="C167" s="2" t="n">
        <f aca="false">'PR-RAS'!D171</f>
        <v>959.47</v>
      </c>
      <c r="D167" s="2" t="n">
        <f aca="false">'PR-RAS'!E171</f>
        <v>1168.55</v>
      </c>
      <c r="E167" s="2" t="n">
        <v>0</v>
      </c>
      <c r="F167" s="2" t="n">
        <v>0</v>
      </c>
      <c r="G167" s="3" t="n">
        <f aca="false">(B167/1000)*(C167*1+D167*2)</f>
        <v>547.23062</v>
      </c>
      <c r="H167" s="3" t="n">
        <f aca="false">ABS(C167-ROUND(C167,0))+ABS(D167-ROUND(D167,0))</f>
        <v>0.920000000000073</v>
      </c>
      <c r="I167" s="11" t="n">
        <v>0</v>
      </c>
      <c r="J167" s="4"/>
      <c r="K167" s="5"/>
      <c r="L167" s="5"/>
      <c r="M167" s="5"/>
      <c r="N167" s="5"/>
      <c r="O167" s="5"/>
      <c r="P167" s="5"/>
      <c r="Q167" s="5"/>
      <c r="R167" s="5"/>
      <c r="S167" s="5"/>
      <c r="T167" s="5"/>
      <c r="U167" s="5"/>
      <c r="V167" s="5"/>
      <c r="W167" s="5"/>
      <c r="X167" s="5"/>
      <c r="Y167" s="5"/>
      <c r="Z167" s="5"/>
    </row>
    <row r="168" customFormat="false" ht="12.75" hidden="false" customHeight="true" outlineLevel="0" collapsed="false">
      <c r="A168" s="10" t="n">
        <v>151</v>
      </c>
      <c r="B168" s="2" t="n">
        <v>167</v>
      </c>
      <c r="C168" s="2" t="n">
        <f aca="false">'PR-RAS'!D172</f>
        <v>0</v>
      </c>
      <c r="D168" s="2" t="n">
        <f aca="false">'PR-RAS'!E172</f>
        <v>0</v>
      </c>
      <c r="E168" s="2" t="n">
        <v>0</v>
      </c>
      <c r="F168" s="2" t="n">
        <v>0</v>
      </c>
      <c r="G168" s="3" t="n">
        <f aca="false">(B168/1000)*(C168*1+D168*2)</f>
        <v>0</v>
      </c>
      <c r="H168" s="3" t="n">
        <f aca="false">ABS(C168-ROUND(C168,0))+ABS(D168-ROUND(D168,0))</f>
        <v>0</v>
      </c>
      <c r="I168" s="11" t="n">
        <v>0</v>
      </c>
      <c r="J168" s="4"/>
      <c r="K168" s="5"/>
      <c r="L168" s="5"/>
      <c r="M168" s="5"/>
      <c r="N168" s="5"/>
      <c r="O168" s="5"/>
      <c r="P168" s="5"/>
      <c r="Q168" s="5"/>
      <c r="R168" s="5"/>
      <c r="S168" s="5"/>
      <c r="T168" s="5"/>
      <c r="U168" s="5"/>
      <c r="V168" s="5"/>
      <c r="W168" s="5"/>
      <c r="X168" s="5"/>
      <c r="Y168" s="5"/>
      <c r="Z168" s="5"/>
    </row>
    <row r="169" customFormat="false" ht="12.75" hidden="false" customHeight="true" outlineLevel="0" collapsed="false">
      <c r="A169" s="10" t="n">
        <v>151</v>
      </c>
      <c r="B169" s="2" t="n">
        <v>168</v>
      </c>
      <c r="C169" s="2" t="n">
        <f aca="false">'PR-RAS'!D173</f>
        <v>1212.72</v>
      </c>
      <c r="D169" s="2" t="n">
        <f aca="false">'PR-RAS'!E173</f>
        <v>1473.3</v>
      </c>
      <c r="E169" s="2" t="n">
        <v>0</v>
      </c>
      <c r="F169" s="2" t="n">
        <v>0</v>
      </c>
      <c r="G169" s="3" t="n">
        <f aca="false">(B169/1000)*(C169*1+D169*2)</f>
        <v>698.76576</v>
      </c>
      <c r="H169" s="3" t="n">
        <f aca="false">ABS(C169-ROUND(C169,0))+ABS(D169-ROUND(D169,0))</f>
        <v>0.579999999999927</v>
      </c>
      <c r="I169" s="11" t="n">
        <v>0</v>
      </c>
      <c r="J169" s="4"/>
      <c r="K169" s="5"/>
      <c r="L169" s="5"/>
      <c r="M169" s="5"/>
      <c r="N169" s="5"/>
      <c r="O169" s="5"/>
      <c r="P169" s="5"/>
      <c r="Q169" s="5"/>
      <c r="R169" s="5"/>
      <c r="S169" s="5"/>
      <c r="T169" s="5"/>
      <c r="U169" s="5"/>
      <c r="V169" s="5"/>
      <c r="W169" s="5"/>
      <c r="X169" s="5"/>
      <c r="Y169" s="5"/>
      <c r="Z169" s="5"/>
    </row>
    <row r="170" customFormat="false" ht="12.75" hidden="false" customHeight="true" outlineLevel="0" collapsed="false">
      <c r="A170" s="10" t="n">
        <v>151</v>
      </c>
      <c r="B170" s="2" t="n">
        <v>169</v>
      </c>
      <c r="C170" s="2" t="n">
        <f aca="false">'PR-RAS'!D174</f>
        <v>0</v>
      </c>
      <c r="D170" s="2" t="n">
        <f aca="false">'PR-RAS'!E174</f>
        <v>0</v>
      </c>
      <c r="E170" s="2" t="n">
        <v>0</v>
      </c>
      <c r="F170" s="2" t="n">
        <v>0</v>
      </c>
      <c r="G170" s="3" t="n">
        <f aca="false">(B170/1000)*(C170*1+D170*2)</f>
        <v>0</v>
      </c>
      <c r="H170" s="3" t="n">
        <f aca="false">ABS(C170-ROUND(C170,0))+ABS(D170-ROUND(D170,0))</f>
        <v>0</v>
      </c>
      <c r="I170" s="11" t="n">
        <v>0</v>
      </c>
      <c r="J170" s="4"/>
      <c r="K170" s="5"/>
      <c r="L170" s="5"/>
      <c r="M170" s="5"/>
      <c r="N170" s="5"/>
      <c r="O170" s="5"/>
      <c r="P170" s="5"/>
      <c r="Q170" s="5"/>
      <c r="R170" s="5"/>
      <c r="S170" s="5"/>
      <c r="T170" s="5"/>
      <c r="U170" s="5"/>
      <c r="V170" s="5"/>
      <c r="W170" s="5"/>
      <c r="X170" s="5"/>
      <c r="Y170" s="5"/>
      <c r="Z170" s="5"/>
    </row>
    <row r="171" customFormat="false" ht="12.75" hidden="false" customHeight="true" outlineLevel="0" collapsed="false">
      <c r="A171" s="10" t="n">
        <v>151</v>
      </c>
      <c r="B171" s="2" t="n">
        <v>170</v>
      </c>
      <c r="C171" s="2" t="n">
        <f aca="false">'PR-RAS'!D175</f>
        <v>501</v>
      </c>
      <c r="D171" s="2" t="n">
        <f aca="false">'PR-RAS'!E175</f>
        <v>162.96</v>
      </c>
      <c r="E171" s="2" t="n">
        <v>0</v>
      </c>
      <c r="F171" s="2" t="n">
        <v>0</v>
      </c>
      <c r="G171" s="3" t="n">
        <f aca="false">(B171/1000)*(C171*1+D171*2)</f>
        <v>140.5764</v>
      </c>
      <c r="H171" s="3" t="n">
        <f aca="false">ABS(C171-ROUND(C171,0))+ABS(D171-ROUND(D171,0))</f>
        <v>0.039999999999992</v>
      </c>
      <c r="I171" s="11" t="n">
        <v>0</v>
      </c>
      <c r="J171" s="4"/>
      <c r="K171" s="5"/>
      <c r="L171" s="5"/>
      <c r="M171" s="5"/>
      <c r="N171" s="5"/>
      <c r="O171" s="5"/>
      <c r="P171" s="5"/>
      <c r="Q171" s="5"/>
      <c r="R171" s="5"/>
      <c r="S171" s="5"/>
      <c r="T171" s="5"/>
      <c r="U171" s="5"/>
      <c r="V171" s="5"/>
      <c r="W171" s="5"/>
      <c r="X171" s="5"/>
      <c r="Y171" s="5"/>
      <c r="Z171" s="5"/>
    </row>
    <row r="172" customFormat="false" ht="12.75" hidden="false" customHeight="true" outlineLevel="0" collapsed="false">
      <c r="A172" s="10" t="n">
        <v>151</v>
      </c>
      <c r="B172" s="2" t="n">
        <v>171</v>
      </c>
      <c r="C172" s="2" t="n">
        <f aca="false">'PR-RAS'!D176</f>
        <v>0</v>
      </c>
      <c r="D172" s="2" t="n">
        <f aca="false">'PR-RAS'!E176</f>
        <v>0</v>
      </c>
      <c r="E172" s="2" t="n">
        <v>0</v>
      </c>
      <c r="F172" s="2" t="n">
        <v>0</v>
      </c>
      <c r="G172" s="3" t="n">
        <f aca="false">(B172/1000)*(C172*1+D172*2)</f>
        <v>0</v>
      </c>
      <c r="H172" s="3" t="n">
        <f aca="false">ABS(C172-ROUND(C172,0))+ABS(D172-ROUND(D172,0))</f>
        <v>0</v>
      </c>
      <c r="I172" s="11" t="n">
        <v>0</v>
      </c>
      <c r="J172" s="4"/>
      <c r="K172" s="5"/>
      <c r="L172" s="5"/>
      <c r="M172" s="5"/>
      <c r="N172" s="5"/>
      <c r="O172" s="5"/>
      <c r="P172" s="5"/>
      <c r="Q172" s="5"/>
      <c r="R172" s="5"/>
      <c r="S172" s="5"/>
      <c r="T172" s="5"/>
      <c r="U172" s="5"/>
      <c r="V172" s="5"/>
      <c r="W172" s="5"/>
      <c r="X172" s="5"/>
      <c r="Y172" s="5"/>
      <c r="Z172" s="5"/>
    </row>
    <row r="173" customFormat="false" ht="12.75" hidden="false" customHeight="true" outlineLevel="0" collapsed="false">
      <c r="A173" s="10" t="n">
        <v>151</v>
      </c>
      <c r="B173" s="2" t="n">
        <v>172</v>
      </c>
      <c r="C173" s="2" t="n">
        <f aca="false">'PR-RAS'!D177</f>
        <v>0</v>
      </c>
      <c r="D173" s="2" t="n">
        <f aca="false">'PR-RAS'!E177</f>
        <v>0</v>
      </c>
      <c r="E173" s="2" t="n">
        <v>0</v>
      </c>
      <c r="F173" s="2" t="n">
        <v>0</v>
      </c>
      <c r="G173" s="3" t="n">
        <f aca="false">(B173/1000)*(C173*1+D173*2)</f>
        <v>0</v>
      </c>
      <c r="H173" s="3" t="n">
        <f aca="false">ABS(C173-ROUND(C173,0))+ABS(D173-ROUND(D173,0))</f>
        <v>0</v>
      </c>
      <c r="I173" s="11" t="n">
        <v>0</v>
      </c>
      <c r="J173" s="4"/>
      <c r="K173" s="5"/>
      <c r="L173" s="5"/>
      <c r="M173" s="5"/>
      <c r="N173" s="5"/>
      <c r="O173" s="5"/>
      <c r="P173" s="5"/>
      <c r="Q173" s="5"/>
      <c r="R173" s="5"/>
      <c r="S173" s="5"/>
      <c r="T173" s="5"/>
      <c r="U173" s="5"/>
      <c r="V173" s="5"/>
      <c r="W173" s="5"/>
      <c r="X173" s="5"/>
      <c r="Y173" s="5"/>
      <c r="Z173" s="5"/>
    </row>
    <row r="174" customFormat="false" ht="12.75" hidden="false" customHeight="true" outlineLevel="0" collapsed="false">
      <c r="A174" s="10" t="n">
        <v>151</v>
      </c>
      <c r="B174" s="2" t="n">
        <v>173</v>
      </c>
      <c r="C174" s="2" t="n">
        <f aca="false">'PR-RAS'!D178</f>
        <v>12601.57</v>
      </c>
      <c r="D174" s="2" t="n">
        <f aca="false">'PR-RAS'!E178</f>
        <v>24418.77</v>
      </c>
      <c r="E174" s="2" t="n">
        <v>0</v>
      </c>
      <c r="F174" s="2" t="n">
        <v>0</v>
      </c>
      <c r="G174" s="3" t="n">
        <f aca="false">(B174/1000)*(C174*1+D174*2)</f>
        <v>10628.96603</v>
      </c>
      <c r="H174" s="3" t="n">
        <f aca="false">ABS(C174-ROUND(C174,0))+ABS(D174-ROUND(D174,0))</f>
        <v>0.659999999999855</v>
      </c>
      <c r="I174" s="11" t="n">
        <v>0</v>
      </c>
      <c r="J174" s="4"/>
      <c r="K174" s="5"/>
      <c r="L174" s="5"/>
      <c r="M174" s="5"/>
      <c r="N174" s="5"/>
      <c r="O174" s="5"/>
      <c r="P174" s="5"/>
      <c r="Q174" s="5"/>
      <c r="R174" s="5"/>
      <c r="S174" s="5"/>
      <c r="T174" s="5"/>
      <c r="U174" s="5"/>
      <c r="V174" s="5"/>
      <c r="W174" s="5"/>
      <c r="X174" s="5"/>
      <c r="Y174" s="5"/>
      <c r="Z174" s="5"/>
    </row>
    <row r="175" customFormat="false" ht="12.75" hidden="false" customHeight="true" outlineLevel="0" collapsed="false">
      <c r="A175" s="10" t="n">
        <v>151</v>
      </c>
      <c r="B175" s="2" t="n">
        <v>174</v>
      </c>
      <c r="C175" s="2" t="n">
        <f aca="false">'PR-RAS'!D179</f>
        <v>304.06</v>
      </c>
      <c r="D175" s="2" t="n">
        <f aca="false">'PR-RAS'!E179</f>
        <v>353.39</v>
      </c>
      <c r="E175" s="2" t="n">
        <v>0</v>
      </c>
      <c r="F175" s="2" t="n">
        <v>0</v>
      </c>
      <c r="G175" s="3" t="n">
        <f aca="false">(B175/1000)*(C175*1+D175*2)</f>
        <v>175.88616</v>
      </c>
      <c r="H175" s="3" t="n">
        <f aca="false">ABS(C175-ROUND(C175,0))+ABS(D175-ROUND(D175,0))</f>
        <v>0.449999999999989</v>
      </c>
      <c r="I175" s="11" t="n">
        <v>0</v>
      </c>
      <c r="J175" s="4"/>
      <c r="K175" s="5"/>
      <c r="L175" s="5"/>
      <c r="M175" s="5"/>
      <c r="N175" s="5"/>
      <c r="O175" s="5"/>
      <c r="P175" s="5"/>
      <c r="Q175" s="5"/>
      <c r="R175" s="5"/>
      <c r="S175" s="5"/>
      <c r="T175" s="5"/>
      <c r="U175" s="5"/>
      <c r="V175" s="5"/>
      <c r="W175" s="5"/>
      <c r="X175" s="5"/>
      <c r="Y175" s="5"/>
      <c r="Z175" s="5"/>
    </row>
    <row r="176" customFormat="false" ht="12.75" hidden="false" customHeight="true" outlineLevel="0" collapsed="false">
      <c r="A176" s="10" t="n">
        <v>151</v>
      </c>
      <c r="B176" s="2" t="n">
        <v>175</v>
      </c>
      <c r="C176" s="2" t="n">
        <f aca="false">'PR-RAS'!D180</f>
        <v>86.6</v>
      </c>
      <c r="D176" s="2" t="n">
        <f aca="false">'PR-RAS'!E180</f>
        <v>0</v>
      </c>
      <c r="E176" s="2" t="n">
        <v>0</v>
      </c>
      <c r="F176" s="2" t="n">
        <v>0</v>
      </c>
      <c r="G176" s="3" t="n">
        <f aca="false">(B176/1000)*(C176*1+D176*2)</f>
        <v>15.155</v>
      </c>
      <c r="H176" s="3" t="n">
        <f aca="false">ABS(C176-ROUND(C176,0))+ABS(D176-ROUND(D176,0))</f>
        <v>0.400000000000006</v>
      </c>
      <c r="I176" s="11" t="n">
        <v>0</v>
      </c>
      <c r="J176" s="4"/>
      <c r="K176" s="5"/>
      <c r="L176" s="5"/>
      <c r="M176" s="5"/>
      <c r="N176" s="5"/>
      <c r="O176" s="5"/>
      <c r="P176" s="5"/>
      <c r="Q176" s="5"/>
      <c r="R176" s="5"/>
      <c r="S176" s="5"/>
      <c r="T176" s="5"/>
      <c r="U176" s="5"/>
      <c r="V176" s="5"/>
      <c r="W176" s="5"/>
      <c r="X176" s="5"/>
      <c r="Y176" s="5"/>
      <c r="Z176" s="5"/>
    </row>
    <row r="177" customFormat="false" ht="12.75" hidden="false" customHeight="true" outlineLevel="0" collapsed="false">
      <c r="A177" s="10" t="n">
        <v>151</v>
      </c>
      <c r="B177" s="2" t="n">
        <v>176</v>
      </c>
      <c r="C177" s="2" t="n">
        <f aca="false">'PR-RAS'!D181</f>
        <v>614.94</v>
      </c>
      <c r="D177" s="2" t="n">
        <f aca="false">'PR-RAS'!E181</f>
        <v>3373.89</v>
      </c>
      <c r="E177" s="2" t="n">
        <v>0</v>
      </c>
      <c r="F177" s="2" t="n">
        <v>0</v>
      </c>
      <c r="G177" s="3" t="n">
        <f aca="false">(B177/1000)*(C177*1+D177*2)</f>
        <v>1295.83872</v>
      </c>
      <c r="H177" s="3" t="n">
        <f aca="false">ABS(C177-ROUND(C177,0))+ABS(D177-ROUND(D177,0))</f>
        <v>0.170000000000073</v>
      </c>
      <c r="I177" s="11" t="n">
        <v>0</v>
      </c>
      <c r="J177" s="4"/>
      <c r="K177" s="5"/>
      <c r="L177" s="5"/>
      <c r="M177" s="5"/>
      <c r="N177" s="5"/>
      <c r="O177" s="5"/>
      <c r="P177" s="5"/>
      <c r="Q177" s="5"/>
      <c r="R177" s="5"/>
      <c r="S177" s="5"/>
      <c r="T177" s="5"/>
      <c r="U177" s="5"/>
      <c r="V177" s="5"/>
      <c r="W177" s="5"/>
      <c r="X177" s="5"/>
      <c r="Y177" s="5"/>
      <c r="Z177" s="5"/>
    </row>
    <row r="178" customFormat="false" ht="12.75" hidden="false" customHeight="true" outlineLevel="0" collapsed="false">
      <c r="A178" s="10" t="n">
        <v>151</v>
      </c>
      <c r="B178" s="2" t="n">
        <v>177</v>
      </c>
      <c r="C178" s="2" t="n">
        <f aca="false">'PR-RAS'!D182</f>
        <v>317.97</v>
      </c>
      <c r="D178" s="2" t="n">
        <f aca="false">'PR-RAS'!E182</f>
        <v>322.71</v>
      </c>
      <c r="E178" s="2" t="n">
        <v>0</v>
      </c>
      <c r="F178" s="2" t="n">
        <v>0</v>
      </c>
      <c r="G178" s="3" t="n">
        <f aca="false">(B178/1000)*(C178*1+D178*2)</f>
        <v>170.52003</v>
      </c>
      <c r="H178" s="3" t="n">
        <f aca="false">ABS(C178-ROUND(C178,0))+ABS(D178-ROUND(D178,0))</f>
        <v>0.319999999999993</v>
      </c>
      <c r="I178" s="11" t="n">
        <v>0</v>
      </c>
      <c r="J178" s="4"/>
      <c r="K178" s="5"/>
      <c r="L178" s="5"/>
      <c r="M178" s="5"/>
      <c r="N178" s="5"/>
      <c r="O178" s="5"/>
      <c r="P178" s="5"/>
      <c r="Q178" s="5"/>
      <c r="R178" s="5"/>
      <c r="S178" s="5"/>
      <c r="T178" s="5"/>
      <c r="U178" s="5"/>
      <c r="V178" s="5"/>
      <c r="W178" s="5"/>
      <c r="X178" s="5"/>
      <c r="Y178" s="5"/>
      <c r="Z178" s="5"/>
    </row>
    <row r="179" customFormat="false" ht="12.75" hidden="false" customHeight="true" outlineLevel="0" collapsed="false">
      <c r="A179" s="10" t="n">
        <v>151</v>
      </c>
      <c r="B179" s="2" t="n">
        <v>178</v>
      </c>
      <c r="C179" s="2" t="n">
        <f aca="false">'PR-RAS'!D183</f>
        <v>1777.72</v>
      </c>
      <c r="D179" s="2" t="n">
        <f aca="false">'PR-RAS'!E183</f>
        <v>2412.22</v>
      </c>
      <c r="E179" s="2" t="n">
        <v>0</v>
      </c>
      <c r="F179" s="2" t="n">
        <v>0</v>
      </c>
      <c r="G179" s="3" t="n">
        <f aca="false">(B179/1000)*(C179*1+D179*2)</f>
        <v>1175.18448</v>
      </c>
      <c r="H179" s="3" t="n">
        <f aca="false">ABS(C179-ROUND(C179,0))+ABS(D179-ROUND(D179,0))</f>
        <v>0.499999999999773</v>
      </c>
      <c r="I179" s="11" t="n">
        <v>0</v>
      </c>
      <c r="J179" s="4"/>
      <c r="K179" s="5"/>
      <c r="L179" s="5"/>
      <c r="M179" s="5"/>
      <c r="N179" s="5"/>
      <c r="O179" s="5"/>
      <c r="P179" s="5"/>
      <c r="Q179" s="5"/>
      <c r="R179" s="5"/>
      <c r="S179" s="5"/>
      <c r="T179" s="5"/>
      <c r="U179" s="5"/>
      <c r="V179" s="5"/>
      <c r="W179" s="5"/>
      <c r="X179" s="5"/>
      <c r="Y179" s="5"/>
      <c r="Z179" s="5"/>
    </row>
    <row r="180" customFormat="false" ht="12.75" hidden="false" customHeight="true" outlineLevel="0" collapsed="false">
      <c r="A180" s="10" t="n">
        <v>151</v>
      </c>
      <c r="B180" s="2" t="n">
        <v>179</v>
      </c>
      <c r="C180" s="2" t="n">
        <f aca="false">'PR-RAS'!D184</f>
        <v>0</v>
      </c>
      <c r="D180" s="2" t="n">
        <f aca="false">'PR-RAS'!E184</f>
        <v>0</v>
      </c>
      <c r="E180" s="2" t="n">
        <v>0</v>
      </c>
      <c r="F180" s="2" t="n">
        <v>0</v>
      </c>
      <c r="G180" s="3" t="n">
        <f aca="false">(B180/1000)*(C180*1+D180*2)</f>
        <v>0</v>
      </c>
      <c r="H180" s="3" t="n">
        <f aca="false">ABS(C180-ROUND(C180,0))+ABS(D180-ROUND(D180,0))</f>
        <v>0</v>
      </c>
      <c r="I180" s="11" t="n">
        <v>0</v>
      </c>
      <c r="J180" s="4"/>
      <c r="K180" s="5"/>
      <c r="L180" s="5"/>
      <c r="M180" s="5"/>
      <c r="N180" s="5"/>
      <c r="O180" s="5"/>
      <c r="P180" s="5"/>
      <c r="Q180" s="5"/>
      <c r="R180" s="5"/>
      <c r="S180" s="5"/>
      <c r="T180" s="5"/>
      <c r="U180" s="5"/>
      <c r="V180" s="5"/>
      <c r="W180" s="5"/>
      <c r="X180" s="5"/>
      <c r="Y180" s="5"/>
      <c r="Z180" s="5"/>
    </row>
    <row r="181" customFormat="false" ht="12.75" hidden="false" customHeight="true" outlineLevel="0" collapsed="false">
      <c r="A181" s="10" t="n">
        <v>151</v>
      </c>
      <c r="B181" s="2" t="n">
        <v>180</v>
      </c>
      <c r="C181" s="2" t="n">
        <f aca="false">'PR-RAS'!D185</f>
        <v>5389.04</v>
      </c>
      <c r="D181" s="2" t="n">
        <f aca="false">'PR-RAS'!E185</f>
        <v>8403.54</v>
      </c>
      <c r="E181" s="2" t="n">
        <v>0</v>
      </c>
      <c r="F181" s="2" t="n">
        <v>0</v>
      </c>
      <c r="G181" s="3" t="n">
        <f aca="false">(B181/1000)*(C181*1+D181*2)</f>
        <v>3995.3016</v>
      </c>
      <c r="H181" s="3" t="n">
        <f aca="false">ABS(C181-ROUND(C181,0))+ABS(D181-ROUND(D181,0))</f>
        <v>0.499999999999091</v>
      </c>
      <c r="I181" s="11" t="n">
        <v>0</v>
      </c>
      <c r="J181" s="4"/>
      <c r="K181" s="5"/>
      <c r="L181" s="5"/>
      <c r="M181" s="5"/>
      <c r="N181" s="5"/>
      <c r="O181" s="5"/>
      <c r="P181" s="5"/>
      <c r="Q181" s="5"/>
      <c r="R181" s="5"/>
      <c r="S181" s="5"/>
      <c r="T181" s="5"/>
      <c r="U181" s="5"/>
      <c r="V181" s="5"/>
      <c r="W181" s="5"/>
      <c r="X181" s="5"/>
      <c r="Y181" s="5"/>
      <c r="Z181" s="5"/>
    </row>
    <row r="182" customFormat="false" ht="12.75" hidden="false" customHeight="true" outlineLevel="0" collapsed="false">
      <c r="A182" s="10" t="n">
        <v>151</v>
      </c>
      <c r="B182" s="2" t="n">
        <v>181</v>
      </c>
      <c r="C182" s="2" t="n">
        <f aca="false">'PR-RAS'!D186</f>
        <v>2174.86</v>
      </c>
      <c r="D182" s="2" t="n">
        <f aca="false">'PR-RAS'!E186</f>
        <v>1799.65</v>
      </c>
      <c r="E182" s="2" t="n">
        <v>0</v>
      </c>
      <c r="F182" s="2" t="n">
        <v>0</v>
      </c>
      <c r="G182" s="3" t="n">
        <f aca="false">(B182/1000)*(C182*1+D182*2)</f>
        <v>1045.12296</v>
      </c>
      <c r="H182" s="3" t="n">
        <f aca="false">ABS(C182-ROUND(C182,0))+ABS(D182-ROUND(D182,0))</f>
        <v>0.489999999999782</v>
      </c>
      <c r="I182" s="11" t="n">
        <v>0</v>
      </c>
      <c r="J182" s="4"/>
      <c r="K182" s="5"/>
      <c r="L182" s="5"/>
      <c r="M182" s="5"/>
      <c r="N182" s="5"/>
      <c r="O182" s="5"/>
      <c r="P182" s="5"/>
      <c r="Q182" s="5"/>
      <c r="R182" s="5"/>
      <c r="S182" s="5"/>
      <c r="T182" s="5"/>
      <c r="U182" s="5"/>
      <c r="V182" s="5"/>
      <c r="W182" s="5"/>
      <c r="X182" s="5"/>
      <c r="Y182" s="5"/>
      <c r="Z182" s="5"/>
    </row>
    <row r="183" customFormat="false" ht="12.75" hidden="false" customHeight="true" outlineLevel="0" collapsed="false">
      <c r="A183" s="10" t="n">
        <v>151</v>
      </c>
      <c r="B183" s="2" t="n">
        <v>182</v>
      </c>
      <c r="C183" s="2" t="n">
        <f aca="false">'PR-RAS'!D187</f>
        <v>1936.38</v>
      </c>
      <c r="D183" s="2" t="n">
        <f aca="false">'PR-RAS'!E187</f>
        <v>7753.37</v>
      </c>
      <c r="E183" s="2" t="n">
        <v>0</v>
      </c>
      <c r="F183" s="2" t="n">
        <v>0</v>
      </c>
      <c r="G183" s="3" t="n">
        <f aca="false">(B183/1000)*(C183*1+D183*2)</f>
        <v>3174.64784</v>
      </c>
      <c r="H183" s="3" t="n">
        <f aca="false">ABS(C183-ROUND(C183,0))+ABS(D183-ROUND(D183,0))</f>
        <v>0.75</v>
      </c>
      <c r="I183" s="11" t="n">
        <v>0</v>
      </c>
      <c r="J183" s="4"/>
      <c r="K183" s="5"/>
      <c r="L183" s="5"/>
      <c r="M183" s="5"/>
      <c r="N183" s="5"/>
      <c r="O183" s="5"/>
      <c r="P183" s="5"/>
      <c r="Q183" s="5"/>
      <c r="R183" s="5"/>
      <c r="S183" s="5"/>
      <c r="T183" s="5"/>
      <c r="U183" s="5"/>
      <c r="V183" s="5"/>
      <c r="W183" s="5"/>
      <c r="X183" s="5"/>
      <c r="Y183" s="5"/>
      <c r="Z183" s="5"/>
    </row>
    <row r="184" customFormat="false" ht="12.75" hidden="false" customHeight="true" outlineLevel="0" collapsed="false">
      <c r="A184" s="10" t="n">
        <v>151</v>
      </c>
      <c r="B184" s="2" t="n">
        <v>183</v>
      </c>
      <c r="C184" s="2" t="n">
        <f aca="false">'PR-RAS'!D188</f>
        <v>0</v>
      </c>
      <c r="D184" s="2" t="n">
        <f aca="false">'PR-RAS'!E188</f>
        <v>0</v>
      </c>
      <c r="E184" s="2" t="n">
        <v>0</v>
      </c>
      <c r="F184" s="2" t="n">
        <v>0</v>
      </c>
      <c r="G184" s="3" t="n">
        <f aca="false">(B184/1000)*(C184*1+D184*2)</f>
        <v>0</v>
      </c>
      <c r="H184" s="3" t="n">
        <f aca="false">ABS(C184-ROUND(C184,0))+ABS(D184-ROUND(D184,0))</f>
        <v>0</v>
      </c>
      <c r="I184" s="11" t="n">
        <v>0</v>
      </c>
      <c r="J184" s="4"/>
      <c r="K184" s="5"/>
      <c r="L184" s="5"/>
      <c r="M184" s="5"/>
      <c r="N184" s="5"/>
      <c r="O184" s="5"/>
      <c r="P184" s="5"/>
      <c r="Q184" s="5"/>
      <c r="R184" s="5"/>
      <c r="S184" s="5"/>
      <c r="T184" s="5"/>
      <c r="U184" s="5"/>
      <c r="V184" s="5"/>
      <c r="W184" s="5"/>
      <c r="X184" s="5"/>
      <c r="Y184" s="5"/>
      <c r="Z184" s="5"/>
    </row>
    <row r="185" customFormat="false" ht="12.75" hidden="false" customHeight="true" outlineLevel="0" collapsed="false">
      <c r="A185" s="10" t="n">
        <v>151</v>
      </c>
      <c r="B185" s="2" t="n">
        <v>184</v>
      </c>
      <c r="C185" s="2" t="n">
        <f aca="false">'PR-RAS'!D189</f>
        <v>0</v>
      </c>
      <c r="D185" s="2" t="n">
        <f aca="false">'PR-RAS'!E189</f>
        <v>0</v>
      </c>
      <c r="E185" s="2" t="n">
        <v>0</v>
      </c>
      <c r="F185" s="2" t="n">
        <v>0</v>
      </c>
      <c r="G185" s="3" t="n">
        <f aca="false">(B185/1000)*(C185*1+D185*2)</f>
        <v>0</v>
      </c>
      <c r="H185" s="3" t="n">
        <f aca="false">ABS(C185-ROUND(C185,0))+ABS(D185-ROUND(D185,0))</f>
        <v>0</v>
      </c>
      <c r="I185" s="11" t="n">
        <v>0</v>
      </c>
      <c r="J185" s="4"/>
      <c r="K185" s="5"/>
      <c r="L185" s="5"/>
      <c r="M185" s="5"/>
      <c r="N185" s="5"/>
      <c r="O185" s="5"/>
      <c r="P185" s="5"/>
      <c r="Q185" s="5"/>
      <c r="R185" s="5"/>
      <c r="S185" s="5"/>
      <c r="T185" s="5"/>
      <c r="U185" s="5"/>
      <c r="V185" s="5"/>
      <c r="W185" s="5"/>
      <c r="X185" s="5"/>
      <c r="Y185" s="5"/>
      <c r="Z185" s="5"/>
    </row>
    <row r="186" customFormat="false" ht="12.75" hidden="false" customHeight="true" outlineLevel="0" collapsed="false">
      <c r="A186" s="10" t="n">
        <v>151</v>
      </c>
      <c r="B186" s="2" t="n">
        <v>185</v>
      </c>
      <c r="C186" s="2" t="n">
        <f aca="false">'PR-RAS'!D190</f>
        <v>0</v>
      </c>
      <c r="D186" s="2" t="n">
        <f aca="false">'PR-RAS'!E190</f>
        <v>0</v>
      </c>
      <c r="E186" s="2" t="n">
        <v>0</v>
      </c>
      <c r="F186" s="2" t="n">
        <v>0</v>
      </c>
      <c r="G186" s="3" t="n">
        <f aca="false">(B186/1000)*(C186*1+D186*2)</f>
        <v>0</v>
      </c>
      <c r="H186" s="3" t="n">
        <f aca="false">ABS(C186-ROUND(C186,0))+ABS(D186-ROUND(D186,0))</f>
        <v>0</v>
      </c>
      <c r="I186" s="11" t="n">
        <v>0</v>
      </c>
      <c r="J186" s="4"/>
      <c r="K186" s="5"/>
      <c r="L186" s="5"/>
      <c r="M186" s="5"/>
      <c r="N186" s="5"/>
      <c r="O186" s="5"/>
      <c r="P186" s="5"/>
      <c r="Q186" s="5"/>
      <c r="R186" s="5"/>
      <c r="S186" s="5"/>
      <c r="T186" s="5"/>
      <c r="U186" s="5"/>
      <c r="V186" s="5"/>
      <c r="W186" s="5"/>
      <c r="X186" s="5"/>
      <c r="Y186" s="5"/>
      <c r="Z186" s="5"/>
    </row>
    <row r="187" customFormat="false" ht="12.75" hidden="false" customHeight="true" outlineLevel="0" collapsed="false">
      <c r="A187" s="10" t="n">
        <v>151</v>
      </c>
      <c r="B187" s="2" t="n">
        <v>186</v>
      </c>
      <c r="C187" s="2" t="n">
        <f aca="false">'PR-RAS'!D191</f>
        <v>0</v>
      </c>
      <c r="D187" s="2" t="n">
        <f aca="false">'PR-RAS'!E191</f>
        <v>0</v>
      </c>
      <c r="E187" s="2" t="n">
        <v>0</v>
      </c>
      <c r="F187" s="2" t="n">
        <v>0</v>
      </c>
      <c r="G187" s="3" t="n">
        <f aca="false">(B187/1000)*(C187*1+D187*2)</f>
        <v>0</v>
      </c>
      <c r="H187" s="3" t="n">
        <f aca="false">ABS(C187-ROUND(C187,0))+ABS(D187-ROUND(D187,0))</f>
        <v>0</v>
      </c>
      <c r="I187" s="11" t="n">
        <v>0</v>
      </c>
      <c r="J187" s="4"/>
      <c r="K187" s="5"/>
      <c r="L187" s="5"/>
      <c r="M187" s="5"/>
      <c r="N187" s="5"/>
      <c r="O187" s="5"/>
      <c r="P187" s="5"/>
      <c r="Q187" s="5"/>
      <c r="R187" s="5"/>
      <c r="S187" s="5"/>
      <c r="T187" s="5"/>
      <c r="U187" s="5"/>
      <c r="V187" s="5"/>
      <c r="W187" s="5"/>
      <c r="X187" s="5"/>
      <c r="Y187" s="5"/>
      <c r="Z187" s="5"/>
    </row>
    <row r="188" customFormat="false" ht="12.75" hidden="false" customHeight="true" outlineLevel="0" collapsed="false">
      <c r="A188" s="10" t="n">
        <v>151</v>
      </c>
      <c r="B188" s="2" t="n">
        <v>187</v>
      </c>
      <c r="C188" s="2" t="n">
        <f aca="false">'PR-RAS'!D192</f>
        <v>0</v>
      </c>
      <c r="D188" s="2" t="n">
        <f aca="false">'PR-RAS'!E192</f>
        <v>0</v>
      </c>
      <c r="E188" s="2" t="n">
        <v>0</v>
      </c>
      <c r="F188" s="2" t="n">
        <v>0</v>
      </c>
      <c r="G188" s="3" t="n">
        <f aca="false">(B188/1000)*(C188*1+D188*2)</f>
        <v>0</v>
      </c>
      <c r="H188" s="3" t="n">
        <f aca="false">ABS(C188-ROUND(C188,0))+ABS(D188-ROUND(D188,0))</f>
        <v>0</v>
      </c>
      <c r="I188" s="11" t="n">
        <v>0</v>
      </c>
      <c r="J188" s="4"/>
      <c r="K188" s="5"/>
      <c r="L188" s="5"/>
      <c r="M188" s="5"/>
      <c r="N188" s="5"/>
      <c r="O188" s="5"/>
      <c r="P188" s="5"/>
      <c r="Q188" s="5"/>
      <c r="R188" s="5"/>
      <c r="S188" s="5"/>
      <c r="T188" s="5"/>
      <c r="U188" s="5"/>
      <c r="V188" s="5"/>
      <c r="W188" s="5"/>
      <c r="X188" s="5"/>
      <c r="Y188" s="5"/>
      <c r="Z188" s="5"/>
    </row>
    <row r="189" customFormat="false" ht="12.75" hidden="false" customHeight="true" outlineLevel="0" collapsed="false">
      <c r="A189" s="10" t="n">
        <v>151</v>
      </c>
      <c r="B189" s="2" t="n">
        <v>188</v>
      </c>
      <c r="C189" s="2" t="n">
        <f aca="false">'PR-RAS'!D193</f>
        <v>0</v>
      </c>
      <c r="D189" s="2" t="n">
        <f aca="false">'PR-RAS'!E193</f>
        <v>0</v>
      </c>
      <c r="E189" s="2" t="n">
        <v>0</v>
      </c>
      <c r="F189" s="2" t="n">
        <v>0</v>
      </c>
      <c r="G189" s="3" t="n">
        <f aca="false">(B189/1000)*(C189*1+D189*2)</f>
        <v>0</v>
      </c>
      <c r="H189" s="3" t="n">
        <f aca="false">ABS(C189-ROUND(C189,0))+ABS(D189-ROUND(D189,0))</f>
        <v>0</v>
      </c>
      <c r="I189" s="11" t="n">
        <v>0</v>
      </c>
      <c r="J189" s="4"/>
      <c r="K189" s="5"/>
      <c r="L189" s="5"/>
      <c r="M189" s="5"/>
      <c r="N189" s="5"/>
      <c r="O189" s="5"/>
      <c r="P189" s="5"/>
      <c r="Q189" s="5"/>
      <c r="R189" s="5"/>
      <c r="S189" s="5"/>
      <c r="T189" s="5"/>
      <c r="U189" s="5"/>
      <c r="V189" s="5"/>
      <c r="W189" s="5"/>
      <c r="X189" s="5"/>
      <c r="Y189" s="5"/>
      <c r="Z189" s="5"/>
    </row>
    <row r="190" customFormat="false" ht="12.75" hidden="false" customHeight="true" outlineLevel="0" collapsed="false">
      <c r="A190" s="10" t="n">
        <v>151</v>
      </c>
      <c r="B190" s="2" t="n">
        <v>189</v>
      </c>
      <c r="C190" s="2" t="n">
        <f aca="false">'PR-RAS'!D194</f>
        <v>2217.05</v>
      </c>
      <c r="D190" s="2" t="n">
        <f aca="false">'PR-RAS'!E194</f>
        <v>3253.55</v>
      </c>
      <c r="E190" s="2" t="n">
        <v>0</v>
      </c>
      <c r="F190" s="2" t="n">
        <v>0</v>
      </c>
      <c r="G190" s="3" t="n">
        <f aca="false">(B190/1000)*(C190*1+D190*2)</f>
        <v>1648.86435</v>
      </c>
      <c r="H190" s="3" t="n">
        <f aca="false">ABS(C190-ROUND(C190,0))+ABS(D190-ROUND(D190,0))</f>
        <v>0.500000000000455</v>
      </c>
      <c r="I190" s="11" t="n">
        <v>0</v>
      </c>
      <c r="J190" s="4"/>
      <c r="K190" s="5"/>
      <c r="L190" s="5"/>
      <c r="M190" s="5"/>
      <c r="N190" s="5"/>
      <c r="O190" s="5"/>
      <c r="P190" s="5"/>
      <c r="Q190" s="5"/>
      <c r="R190" s="5"/>
      <c r="S190" s="5"/>
      <c r="T190" s="5"/>
      <c r="U190" s="5"/>
      <c r="V190" s="5"/>
      <c r="W190" s="5"/>
      <c r="X190" s="5"/>
      <c r="Y190" s="5"/>
      <c r="Z190" s="5"/>
    </row>
    <row r="191" customFormat="false" ht="12.75" hidden="false" customHeight="true" outlineLevel="0" collapsed="false">
      <c r="A191" s="10" t="n">
        <v>151</v>
      </c>
      <c r="B191" s="2" t="n">
        <v>190</v>
      </c>
      <c r="C191" s="2" t="n">
        <f aca="false">'PR-RAS'!D195</f>
        <v>0</v>
      </c>
      <c r="D191" s="2" t="n">
        <f aca="false">'PR-RAS'!E195</f>
        <v>0</v>
      </c>
      <c r="E191" s="2" t="n">
        <v>0</v>
      </c>
      <c r="F191" s="2" t="n">
        <v>0</v>
      </c>
      <c r="G191" s="3" t="n">
        <f aca="false">(B191/1000)*(C191*1+D191*2)</f>
        <v>0</v>
      </c>
      <c r="H191" s="3" t="n">
        <f aca="false">ABS(C191-ROUND(C191,0))+ABS(D191-ROUND(D191,0))</f>
        <v>0</v>
      </c>
      <c r="I191" s="11" t="n">
        <v>0</v>
      </c>
      <c r="J191" s="4"/>
      <c r="K191" s="5"/>
      <c r="L191" s="5"/>
      <c r="M191" s="5"/>
      <c r="N191" s="5"/>
      <c r="O191" s="5"/>
      <c r="P191" s="5"/>
      <c r="Q191" s="5"/>
      <c r="R191" s="5"/>
      <c r="S191" s="5"/>
      <c r="T191" s="5"/>
      <c r="U191" s="5"/>
      <c r="V191" s="5"/>
      <c r="W191" s="5"/>
      <c r="X191" s="5"/>
      <c r="Y191" s="5"/>
      <c r="Z191" s="5"/>
    </row>
    <row r="192" customFormat="false" ht="12.75" hidden="false" customHeight="true" outlineLevel="0" collapsed="false">
      <c r="A192" s="10" t="n">
        <v>151</v>
      </c>
      <c r="B192" s="2" t="n">
        <v>191</v>
      </c>
      <c r="C192" s="2" t="n">
        <f aca="false">'PR-RAS'!D196</f>
        <v>1473.12</v>
      </c>
      <c r="D192" s="2" t="n">
        <f aca="false">'PR-RAS'!E196</f>
        <v>1466.9</v>
      </c>
      <c r="E192" s="2" t="n">
        <v>0</v>
      </c>
      <c r="F192" s="2" t="n">
        <v>0</v>
      </c>
      <c r="G192" s="3" t="n">
        <f aca="false">(B192/1000)*(C192*1+D192*2)</f>
        <v>841.72172</v>
      </c>
      <c r="H192" s="3" t="n">
        <f aca="false">ABS(C192-ROUND(C192,0))+ABS(D192-ROUND(D192,0))</f>
        <v>0.2199999999998</v>
      </c>
      <c r="I192" s="11" t="n">
        <v>0</v>
      </c>
      <c r="J192" s="4"/>
      <c r="K192" s="5"/>
      <c r="L192" s="5"/>
      <c r="M192" s="5"/>
      <c r="N192" s="5"/>
      <c r="O192" s="5"/>
      <c r="P192" s="5"/>
      <c r="Q192" s="5"/>
      <c r="R192" s="5"/>
      <c r="S192" s="5"/>
      <c r="T192" s="5"/>
      <c r="U192" s="5"/>
      <c r="V192" s="5"/>
      <c r="W192" s="5"/>
      <c r="X192" s="5"/>
      <c r="Y192" s="5"/>
      <c r="Z192" s="5"/>
    </row>
    <row r="193" customFormat="false" ht="12.75" hidden="false" customHeight="true" outlineLevel="0" collapsed="false">
      <c r="A193" s="10" t="n">
        <v>151</v>
      </c>
      <c r="B193" s="2" t="n">
        <v>192</v>
      </c>
      <c r="C193" s="2" t="n">
        <f aca="false">'PR-RAS'!D197</f>
        <v>584.42</v>
      </c>
      <c r="D193" s="2" t="n">
        <f aca="false">'PR-RAS'!E197</f>
        <v>1151.01</v>
      </c>
      <c r="E193" s="2" t="n">
        <v>0</v>
      </c>
      <c r="F193" s="2" t="n">
        <v>0</v>
      </c>
      <c r="G193" s="3" t="n">
        <f aca="false">(B193/1000)*(C193*1+D193*2)</f>
        <v>554.19648</v>
      </c>
      <c r="H193" s="3" t="n">
        <f aca="false">ABS(C193-ROUND(C193,0))+ABS(D193-ROUND(D193,0))</f>
        <v>0.42999999999995</v>
      </c>
      <c r="I193" s="11" t="n">
        <v>0</v>
      </c>
      <c r="J193" s="4"/>
      <c r="K193" s="5"/>
      <c r="L193" s="5"/>
      <c r="M193" s="5"/>
      <c r="N193" s="5"/>
      <c r="O193" s="5"/>
      <c r="P193" s="5"/>
      <c r="Q193" s="5"/>
      <c r="R193" s="5"/>
      <c r="S193" s="5"/>
      <c r="T193" s="5"/>
      <c r="U193" s="5"/>
      <c r="V193" s="5"/>
      <c r="W193" s="5"/>
      <c r="X193" s="5"/>
      <c r="Y193" s="5"/>
      <c r="Z193" s="5"/>
    </row>
    <row r="194" customFormat="false" ht="12.75" hidden="false" customHeight="true" outlineLevel="0" collapsed="false">
      <c r="A194" s="10" t="n">
        <v>151</v>
      </c>
      <c r="B194" s="2" t="n">
        <v>193</v>
      </c>
      <c r="C194" s="2" t="n">
        <f aca="false">'PR-RAS'!D198</f>
        <v>0</v>
      </c>
      <c r="D194" s="2" t="n">
        <f aca="false">'PR-RAS'!E198</f>
        <v>0</v>
      </c>
      <c r="E194" s="2" t="n">
        <v>0</v>
      </c>
      <c r="F194" s="2" t="n">
        <v>0</v>
      </c>
      <c r="G194" s="3" t="n">
        <f aca="false">(B194/1000)*(C194*1+D194*2)</f>
        <v>0</v>
      </c>
      <c r="H194" s="3" t="n">
        <f aca="false">ABS(C194-ROUND(C194,0))+ABS(D194-ROUND(D194,0))</f>
        <v>0</v>
      </c>
      <c r="I194" s="11" t="n">
        <v>0</v>
      </c>
      <c r="J194" s="4"/>
      <c r="K194" s="5"/>
      <c r="L194" s="5"/>
      <c r="M194" s="5"/>
      <c r="N194" s="5"/>
      <c r="O194" s="5"/>
      <c r="P194" s="5"/>
      <c r="Q194" s="5"/>
      <c r="R194" s="5"/>
      <c r="S194" s="5"/>
      <c r="T194" s="5"/>
      <c r="U194" s="5"/>
      <c r="V194" s="5"/>
      <c r="W194" s="5"/>
      <c r="X194" s="5"/>
      <c r="Y194" s="5"/>
      <c r="Z194" s="5"/>
    </row>
    <row r="195" customFormat="false" ht="12.75" hidden="false" customHeight="true" outlineLevel="0" collapsed="false">
      <c r="A195" s="10" t="n">
        <v>151</v>
      </c>
      <c r="B195" s="2" t="n">
        <v>194</v>
      </c>
      <c r="C195" s="2" t="n">
        <f aca="false">'PR-RAS'!D199</f>
        <v>0</v>
      </c>
      <c r="D195" s="2" t="n">
        <f aca="false">'PR-RAS'!E199</f>
        <v>0</v>
      </c>
      <c r="E195" s="2" t="n">
        <v>0</v>
      </c>
      <c r="F195" s="2" t="n">
        <v>0</v>
      </c>
      <c r="G195" s="3" t="n">
        <f aca="false">(B195/1000)*(C195*1+D195*2)</f>
        <v>0</v>
      </c>
      <c r="H195" s="3" t="n">
        <f aca="false">ABS(C195-ROUND(C195,0))+ABS(D195-ROUND(D195,0))</f>
        <v>0</v>
      </c>
      <c r="I195" s="11" t="n">
        <v>0</v>
      </c>
      <c r="J195" s="4"/>
      <c r="K195" s="5"/>
      <c r="L195" s="5"/>
      <c r="M195" s="5"/>
      <c r="N195" s="5"/>
      <c r="O195" s="5"/>
      <c r="P195" s="5"/>
      <c r="Q195" s="5"/>
      <c r="R195" s="5"/>
      <c r="S195" s="5"/>
      <c r="T195" s="5"/>
      <c r="U195" s="5"/>
      <c r="V195" s="5"/>
      <c r="W195" s="5"/>
      <c r="X195" s="5"/>
      <c r="Y195" s="5"/>
      <c r="Z195" s="5"/>
    </row>
    <row r="196" customFormat="false" ht="12.75" hidden="false" customHeight="true" outlineLevel="0" collapsed="false">
      <c r="A196" s="10" t="n">
        <v>151</v>
      </c>
      <c r="B196" s="2" t="n">
        <v>195</v>
      </c>
      <c r="C196" s="2" t="n">
        <f aca="false">'PR-RAS'!D200</f>
        <v>0</v>
      </c>
      <c r="D196" s="2" t="n">
        <f aca="false">'PR-RAS'!E200</f>
        <v>0</v>
      </c>
      <c r="E196" s="2" t="n">
        <v>0</v>
      </c>
      <c r="F196" s="2" t="n">
        <v>0</v>
      </c>
      <c r="G196" s="3" t="n">
        <f aca="false">(B196/1000)*(C196*1+D196*2)</f>
        <v>0</v>
      </c>
      <c r="H196" s="3" t="n">
        <f aca="false">ABS(C196-ROUND(C196,0))+ABS(D196-ROUND(D196,0))</f>
        <v>0</v>
      </c>
      <c r="I196" s="11" t="n">
        <v>0</v>
      </c>
      <c r="J196" s="4"/>
      <c r="K196" s="5"/>
      <c r="L196" s="5"/>
      <c r="M196" s="5"/>
      <c r="N196" s="5"/>
      <c r="O196" s="5"/>
      <c r="P196" s="5"/>
      <c r="Q196" s="5"/>
      <c r="R196" s="5"/>
      <c r="S196" s="5"/>
      <c r="T196" s="5"/>
      <c r="U196" s="5"/>
      <c r="V196" s="5"/>
      <c r="W196" s="5"/>
      <c r="X196" s="5"/>
      <c r="Y196" s="5"/>
      <c r="Z196" s="5"/>
    </row>
    <row r="197" customFormat="false" ht="12.75" hidden="false" customHeight="true" outlineLevel="0" collapsed="false">
      <c r="A197" s="10" t="n">
        <v>151</v>
      </c>
      <c r="B197" s="2" t="n">
        <v>196</v>
      </c>
      <c r="C197" s="2" t="n">
        <f aca="false">'PR-RAS'!D201</f>
        <v>159.51</v>
      </c>
      <c r="D197" s="2" t="n">
        <f aca="false">'PR-RAS'!E201</f>
        <v>635.64</v>
      </c>
      <c r="E197" s="2" t="n">
        <v>0</v>
      </c>
      <c r="F197" s="2" t="n">
        <v>0</v>
      </c>
      <c r="G197" s="3" t="n">
        <f aca="false">(B197/1000)*(C197*1+D197*2)</f>
        <v>280.43484</v>
      </c>
      <c r="H197" s="3" t="n">
        <f aca="false">ABS(C197-ROUND(C197,0))+ABS(D197-ROUND(D197,0))</f>
        <v>0.850000000000023</v>
      </c>
      <c r="I197" s="11" t="n">
        <v>0</v>
      </c>
      <c r="J197" s="4"/>
      <c r="K197" s="5"/>
      <c r="L197" s="5"/>
      <c r="M197" s="5"/>
      <c r="N197" s="5"/>
      <c r="O197" s="5"/>
      <c r="P197" s="5"/>
      <c r="Q197" s="5"/>
      <c r="R197" s="5"/>
      <c r="S197" s="5"/>
      <c r="T197" s="5"/>
      <c r="U197" s="5"/>
      <c r="V197" s="5"/>
      <c r="W197" s="5"/>
      <c r="X197" s="5"/>
      <c r="Y197" s="5"/>
      <c r="Z197" s="5"/>
    </row>
    <row r="198" customFormat="false" ht="12.75" hidden="false" customHeight="true" outlineLevel="0" collapsed="false">
      <c r="A198" s="10" t="n">
        <v>151</v>
      </c>
      <c r="B198" s="2" t="n">
        <v>197</v>
      </c>
      <c r="C198" s="2" t="n">
        <f aca="false">'PR-RAS'!D202</f>
        <v>183.24</v>
      </c>
      <c r="D198" s="2" t="n">
        <f aca="false">'PR-RAS'!E202</f>
        <v>43.36</v>
      </c>
      <c r="E198" s="2" t="n">
        <v>0</v>
      </c>
      <c r="F198" s="2" t="n">
        <v>0</v>
      </c>
      <c r="G198" s="3" t="n">
        <f aca="false">(B198/1000)*(C198*1+D198*2)</f>
        <v>53.18212</v>
      </c>
      <c r="H198" s="3" t="n">
        <f aca="false">ABS(C198-ROUND(C198,0))+ABS(D198-ROUND(D198,0))</f>
        <v>0.600000000000009</v>
      </c>
      <c r="I198" s="11" t="n">
        <v>0</v>
      </c>
      <c r="J198" s="4"/>
      <c r="K198" s="5"/>
      <c r="L198" s="5"/>
      <c r="M198" s="5"/>
      <c r="N198" s="5"/>
      <c r="O198" s="5"/>
      <c r="P198" s="5"/>
      <c r="Q198" s="5"/>
      <c r="R198" s="5"/>
      <c r="S198" s="5"/>
      <c r="T198" s="5"/>
      <c r="U198" s="5"/>
      <c r="V198" s="5"/>
      <c r="W198" s="5"/>
      <c r="X198" s="5"/>
      <c r="Y198" s="5"/>
      <c r="Z198" s="5"/>
    </row>
    <row r="199" customFormat="false" ht="12.75" hidden="false" customHeight="true" outlineLevel="0" collapsed="false">
      <c r="A199" s="10" t="n">
        <v>151</v>
      </c>
      <c r="B199" s="2" t="n">
        <v>198</v>
      </c>
      <c r="C199" s="2" t="n">
        <f aca="false">'PR-RAS'!D203</f>
        <v>0</v>
      </c>
      <c r="D199" s="2" t="n">
        <f aca="false">'PR-RAS'!E203</f>
        <v>0</v>
      </c>
      <c r="E199" s="2" t="n">
        <v>0</v>
      </c>
      <c r="F199" s="2" t="n">
        <v>0</v>
      </c>
      <c r="G199" s="3" t="n">
        <f aca="false">(B199/1000)*(C199*1+D199*2)</f>
        <v>0</v>
      </c>
      <c r="H199" s="3" t="n">
        <f aca="false">ABS(C199-ROUND(C199,0))+ABS(D199-ROUND(D199,0))</f>
        <v>0</v>
      </c>
      <c r="I199" s="11" t="n">
        <v>0</v>
      </c>
      <c r="J199" s="4"/>
      <c r="K199" s="5"/>
      <c r="L199" s="5"/>
      <c r="M199" s="5"/>
      <c r="N199" s="5"/>
      <c r="O199" s="5"/>
      <c r="P199" s="5"/>
      <c r="Q199" s="5"/>
      <c r="R199" s="5"/>
      <c r="S199" s="5"/>
      <c r="T199" s="5"/>
      <c r="U199" s="5"/>
      <c r="V199" s="5"/>
      <c r="W199" s="5"/>
      <c r="X199" s="5"/>
      <c r="Y199" s="5"/>
      <c r="Z199" s="5"/>
    </row>
    <row r="200" customFormat="false" ht="12.75" hidden="false" customHeight="true" outlineLevel="0" collapsed="false">
      <c r="A200" s="10" t="n">
        <v>151</v>
      </c>
      <c r="B200" s="2" t="n">
        <v>199</v>
      </c>
      <c r="C200" s="2" t="n">
        <f aca="false">'PR-RAS'!D204</f>
        <v>0</v>
      </c>
      <c r="D200" s="2" t="n">
        <f aca="false">'PR-RAS'!E204</f>
        <v>0</v>
      </c>
      <c r="E200" s="2" t="n">
        <v>0</v>
      </c>
      <c r="F200" s="2" t="n">
        <v>0</v>
      </c>
      <c r="G200" s="3" t="n">
        <f aca="false">(B200/1000)*(C200*1+D200*2)</f>
        <v>0</v>
      </c>
      <c r="H200" s="3" t="n">
        <f aca="false">ABS(C200-ROUND(C200,0))+ABS(D200-ROUND(D200,0))</f>
        <v>0</v>
      </c>
      <c r="I200" s="11" t="n">
        <v>0</v>
      </c>
      <c r="J200" s="4"/>
      <c r="K200" s="5"/>
      <c r="L200" s="5"/>
      <c r="M200" s="5"/>
      <c r="N200" s="5"/>
      <c r="O200" s="5"/>
      <c r="P200" s="5"/>
      <c r="Q200" s="5"/>
      <c r="R200" s="5"/>
      <c r="S200" s="5"/>
      <c r="T200" s="5"/>
      <c r="U200" s="5"/>
      <c r="V200" s="5"/>
      <c r="W200" s="5"/>
      <c r="X200" s="5"/>
      <c r="Y200" s="5"/>
      <c r="Z200" s="5"/>
    </row>
    <row r="201" customFormat="false" ht="12.75" hidden="false" customHeight="true" outlineLevel="0" collapsed="false">
      <c r="A201" s="10" t="n">
        <v>151</v>
      </c>
      <c r="B201" s="2" t="n">
        <v>200</v>
      </c>
      <c r="C201" s="2" t="n">
        <f aca="false">'PR-RAS'!D205</f>
        <v>0</v>
      </c>
      <c r="D201" s="2" t="n">
        <f aca="false">'PR-RAS'!E205</f>
        <v>0</v>
      </c>
      <c r="E201" s="2" t="n">
        <v>0</v>
      </c>
      <c r="F201" s="2" t="n">
        <v>0</v>
      </c>
      <c r="G201" s="3" t="n">
        <f aca="false">(B201/1000)*(C201*1+D201*2)</f>
        <v>0</v>
      </c>
      <c r="H201" s="3" t="n">
        <f aca="false">ABS(C201-ROUND(C201,0))+ABS(D201-ROUND(D201,0))</f>
        <v>0</v>
      </c>
      <c r="I201" s="11" t="n">
        <v>0</v>
      </c>
      <c r="J201" s="4"/>
      <c r="K201" s="5"/>
      <c r="L201" s="5"/>
      <c r="M201" s="5"/>
      <c r="N201" s="5"/>
      <c r="O201" s="5"/>
      <c r="P201" s="5"/>
      <c r="Q201" s="5"/>
      <c r="R201" s="5"/>
      <c r="S201" s="5"/>
      <c r="T201" s="5"/>
      <c r="U201" s="5"/>
      <c r="V201" s="5"/>
      <c r="W201" s="5"/>
      <c r="X201" s="5"/>
      <c r="Y201" s="5"/>
      <c r="Z201" s="5"/>
    </row>
    <row r="202" customFormat="false" ht="12.75" hidden="false" customHeight="true" outlineLevel="0" collapsed="false">
      <c r="A202" s="10" t="n">
        <v>151</v>
      </c>
      <c r="B202" s="2" t="n">
        <v>201</v>
      </c>
      <c r="C202" s="2" t="n">
        <f aca="false">'PR-RAS'!D206</f>
        <v>0</v>
      </c>
      <c r="D202" s="2" t="n">
        <f aca="false">'PR-RAS'!E206</f>
        <v>0</v>
      </c>
      <c r="E202" s="2" t="n">
        <v>0</v>
      </c>
      <c r="F202" s="2" t="n">
        <v>0</v>
      </c>
      <c r="G202" s="3" t="n">
        <f aca="false">(B202/1000)*(C202*1+D202*2)</f>
        <v>0</v>
      </c>
      <c r="H202" s="3" t="n">
        <f aca="false">ABS(C202-ROUND(C202,0))+ABS(D202-ROUND(D202,0))</f>
        <v>0</v>
      </c>
      <c r="I202" s="11" t="n">
        <v>0</v>
      </c>
      <c r="J202" s="4"/>
      <c r="K202" s="5"/>
      <c r="L202" s="5"/>
      <c r="M202" s="5"/>
      <c r="N202" s="5"/>
      <c r="O202" s="5"/>
      <c r="P202" s="5"/>
      <c r="Q202" s="5"/>
      <c r="R202" s="5"/>
      <c r="S202" s="5"/>
      <c r="T202" s="5"/>
      <c r="U202" s="5"/>
      <c r="V202" s="5"/>
      <c r="W202" s="5"/>
      <c r="X202" s="5"/>
      <c r="Y202" s="5"/>
      <c r="Z202" s="5"/>
    </row>
    <row r="203" customFormat="false" ht="12.75" hidden="false" customHeight="true" outlineLevel="0" collapsed="false">
      <c r="A203" s="10" t="n">
        <v>151</v>
      </c>
      <c r="B203" s="2" t="n">
        <v>202</v>
      </c>
      <c r="C203" s="2" t="n">
        <f aca="false">'PR-RAS'!D207</f>
        <v>0</v>
      </c>
      <c r="D203" s="2" t="n">
        <f aca="false">'PR-RAS'!E207</f>
        <v>0</v>
      </c>
      <c r="E203" s="2" t="n">
        <v>0</v>
      </c>
      <c r="F203" s="2" t="n">
        <v>0</v>
      </c>
      <c r="G203" s="3" t="n">
        <f aca="false">(B203/1000)*(C203*1+D203*2)</f>
        <v>0</v>
      </c>
      <c r="H203" s="3" t="n">
        <f aca="false">ABS(C203-ROUND(C203,0))+ABS(D203-ROUND(D203,0))</f>
        <v>0</v>
      </c>
      <c r="I203" s="11" t="n">
        <v>0</v>
      </c>
      <c r="J203" s="4"/>
      <c r="K203" s="5"/>
      <c r="L203" s="5"/>
      <c r="M203" s="5"/>
      <c r="N203" s="5"/>
      <c r="O203" s="5"/>
      <c r="P203" s="5"/>
      <c r="Q203" s="5"/>
      <c r="R203" s="5"/>
      <c r="S203" s="5"/>
      <c r="T203" s="5"/>
      <c r="U203" s="5"/>
      <c r="V203" s="5"/>
      <c r="W203" s="5"/>
      <c r="X203" s="5"/>
      <c r="Y203" s="5"/>
      <c r="Z203" s="5"/>
    </row>
    <row r="204" customFormat="false" ht="12.75" hidden="false" customHeight="true" outlineLevel="0" collapsed="false">
      <c r="A204" s="10" t="n">
        <v>151</v>
      </c>
      <c r="B204" s="2" t="n">
        <v>203</v>
      </c>
      <c r="C204" s="2" t="n">
        <f aca="false">'PR-RAS'!D208</f>
        <v>0</v>
      </c>
      <c r="D204" s="2" t="n">
        <f aca="false">'PR-RAS'!E208</f>
        <v>0</v>
      </c>
      <c r="E204" s="2" t="n">
        <v>0</v>
      </c>
      <c r="F204" s="2" t="n">
        <v>0</v>
      </c>
      <c r="G204" s="3" t="n">
        <f aca="false">(B204/1000)*(C204*1+D204*2)</f>
        <v>0</v>
      </c>
      <c r="H204" s="3" t="n">
        <f aca="false">ABS(C204-ROUND(C204,0))+ABS(D204-ROUND(D204,0))</f>
        <v>0</v>
      </c>
      <c r="I204" s="11" t="n">
        <v>0</v>
      </c>
      <c r="J204" s="4"/>
      <c r="K204" s="5"/>
      <c r="L204" s="5"/>
      <c r="M204" s="5"/>
      <c r="N204" s="5"/>
      <c r="O204" s="5"/>
      <c r="P204" s="5"/>
      <c r="Q204" s="5"/>
      <c r="R204" s="5"/>
      <c r="S204" s="5"/>
      <c r="T204" s="5"/>
      <c r="U204" s="5"/>
      <c r="V204" s="5"/>
      <c r="W204" s="5"/>
      <c r="X204" s="5"/>
      <c r="Y204" s="5"/>
      <c r="Z204" s="5"/>
    </row>
    <row r="205" customFormat="false" ht="12.75" hidden="false" customHeight="true" outlineLevel="0" collapsed="false">
      <c r="A205" s="10" t="n">
        <v>151</v>
      </c>
      <c r="B205" s="2" t="n">
        <v>204</v>
      </c>
      <c r="C205" s="2" t="n">
        <f aca="false">'PR-RAS'!D209</f>
        <v>0</v>
      </c>
      <c r="D205" s="2" t="n">
        <f aca="false">'PR-RAS'!E209</f>
        <v>0</v>
      </c>
      <c r="E205" s="2" t="n">
        <v>0</v>
      </c>
      <c r="F205" s="2" t="n">
        <v>0</v>
      </c>
      <c r="G205" s="3" t="n">
        <f aca="false">(B205/1000)*(C205*1+D205*2)</f>
        <v>0</v>
      </c>
      <c r="H205" s="3" t="n">
        <f aca="false">ABS(C205-ROUND(C205,0))+ABS(D205-ROUND(D205,0))</f>
        <v>0</v>
      </c>
      <c r="I205" s="11" t="n">
        <v>0</v>
      </c>
      <c r="J205" s="4"/>
      <c r="K205" s="5"/>
      <c r="L205" s="5"/>
      <c r="M205" s="5"/>
      <c r="N205" s="5"/>
      <c r="O205" s="5"/>
      <c r="P205" s="5"/>
      <c r="Q205" s="5"/>
      <c r="R205" s="5"/>
      <c r="S205" s="5"/>
      <c r="T205" s="5"/>
      <c r="U205" s="5"/>
      <c r="V205" s="5"/>
      <c r="W205" s="5"/>
      <c r="X205" s="5"/>
      <c r="Y205" s="5"/>
      <c r="Z205" s="5"/>
    </row>
    <row r="206" customFormat="false" ht="12.75" hidden="false" customHeight="true" outlineLevel="0" collapsed="false">
      <c r="A206" s="10" t="n">
        <v>151</v>
      </c>
      <c r="B206" s="2" t="n">
        <v>205</v>
      </c>
      <c r="C206" s="2" t="n">
        <f aca="false">'PR-RAS'!D210</f>
        <v>0</v>
      </c>
      <c r="D206" s="2" t="n">
        <f aca="false">'PR-RAS'!E210</f>
        <v>0</v>
      </c>
      <c r="E206" s="2" t="n">
        <v>0</v>
      </c>
      <c r="F206" s="2" t="n">
        <v>0</v>
      </c>
      <c r="G206" s="3" t="n">
        <f aca="false">(B206/1000)*(C206*1+D206*2)</f>
        <v>0</v>
      </c>
      <c r="H206" s="3" t="n">
        <f aca="false">ABS(C206-ROUND(C206,0))+ABS(D206-ROUND(D206,0))</f>
        <v>0</v>
      </c>
      <c r="I206" s="11" t="n">
        <v>0</v>
      </c>
      <c r="J206" s="4"/>
      <c r="K206" s="5"/>
      <c r="L206" s="5"/>
      <c r="M206" s="5"/>
      <c r="N206" s="5"/>
      <c r="O206" s="5"/>
      <c r="P206" s="5"/>
      <c r="Q206" s="5"/>
      <c r="R206" s="5"/>
      <c r="S206" s="5"/>
      <c r="T206" s="5"/>
      <c r="U206" s="5"/>
      <c r="V206" s="5"/>
      <c r="W206" s="5"/>
      <c r="X206" s="5"/>
      <c r="Y206" s="5"/>
      <c r="Z206" s="5"/>
    </row>
    <row r="207" customFormat="false" ht="12.75" hidden="false" customHeight="true" outlineLevel="0" collapsed="false">
      <c r="A207" s="10" t="n">
        <v>151</v>
      </c>
      <c r="B207" s="2" t="n">
        <v>206</v>
      </c>
      <c r="C207" s="2" t="n">
        <f aca="false">'PR-RAS'!D211</f>
        <v>0</v>
      </c>
      <c r="D207" s="2" t="n">
        <f aca="false">'PR-RAS'!E211</f>
        <v>0</v>
      </c>
      <c r="E207" s="2" t="n">
        <v>0</v>
      </c>
      <c r="F207" s="2" t="n">
        <v>0</v>
      </c>
      <c r="G207" s="3" t="n">
        <f aca="false">(B207/1000)*(C207*1+D207*2)</f>
        <v>0</v>
      </c>
      <c r="H207" s="3" t="n">
        <f aca="false">ABS(C207-ROUND(C207,0))+ABS(D207-ROUND(D207,0))</f>
        <v>0</v>
      </c>
      <c r="I207" s="11" t="n">
        <v>0</v>
      </c>
      <c r="J207" s="4"/>
      <c r="K207" s="5"/>
      <c r="L207" s="5"/>
      <c r="M207" s="5"/>
      <c r="N207" s="5"/>
      <c r="O207" s="5"/>
      <c r="P207" s="5"/>
      <c r="Q207" s="5"/>
      <c r="R207" s="5"/>
      <c r="S207" s="5"/>
      <c r="T207" s="5"/>
      <c r="U207" s="5"/>
      <c r="V207" s="5"/>
      <c r="W207" s="5"/>
      <c r="X207" s="5"/>
      <c r="Y207" s="5"/>
      <c r="Z207" s="5"/>
    </row>
    <row r="208" customFormat="false" ht="12.75" hidden="false" customHeight="true" outlineLevel="0" collapsed="false">
      <c r="A208" s="10" t="n">
        <v>151</v>
      </c>
      <c r="B208" s="2" t="n">
        <v>207</v>
      </c>
      <c r="C208" s="2" t="n">
        <f aca="false">'PR-RAS'!D212</f>
        <v>0</v>
      </c>
      <c r="D208" s="2" t="n">
        <f aca="false">'PR-RAS'!E212</f>
        <v>0</v>
      </c>
      <c r="E208" s="2" t="n">
        <v>0</v>
      </c>
      <c r="F208" s="2" t="n">
        <v>0</v>
      </c>
      <c r="G208" s="3" t="n">
        <f aca="false">(B208/1000)*(C208*1+D208*2)</f>
        <v>0</v>
      </c>
      <c r="H208" s="3" t="n">
        <f aca="false">ABS(C208-ROUND(C208,0))+ABS(D208-ROUND(D208,0))</f>
        <v>0</v>
      </c>
      <c r="I208" s="11" t="n">
        <v>0</v>
      </c>
      <c r="J208" s="4"/>
      <c r="K208" s="5"/>
      <c r="L208" s="5"/>
      <c r="M208" s="5"/>
      <c r="N208" s="5"/>
      <c r="O208" s="5"/>
      <c r="P208" s="5"/>
      <c r="Q208" s="5"/>
      <c r="R208" s="5"/>
      <c r="S208" s="5"/>
      <c r="T208" s="5"/>
      <c r="U208" s="5"/>
      <c r="V208" s="5"/>
      <c r="W208" s="5"/>
      <c r="X208" s="5"/>
      <c r="Y208" s="5"/>
      <c r="Z208" s="5"/>
    </row>
    <row r="209" customFormat="false" ht="12.75" hidden="false" customHeight="true" outlineLevel="0" collapsed="false">
      <c r="A209" s="10" t="n">
        <v>151</v>
      </c>
      <c r="B209" s="2" t="n">
        <v>208</v>
      </c>
      <c r="C209" s="2" t="n">
        <f aca="false">'PR-RAS'!D213</f>
        <v>0</v>
      </c>
      <c r="D209" s="2" t="n">
        <f aca="false">'PR-RAS'!E213</f>
        <v>0</v>
      </c>
      <c r="E209" s="2" t="n">
        <v>0</v>
      </c>
      <c r="F209" s="2" t="n">
        <v>0</v>
      </c>
      <c r="G209" s="3" t="n">
        <f aca="false">(B209/1000)*(C209*1+D209*2)</f>
        <v>0</v>
      </c>
      <c r="H209" s="3" t="n">
        <f aca="false">ABS(C209-ROUND(C209,0))+ABS(D209-ROUND(D209,0))</f>
        <v>0</v>
      </c>
      <c r="I209" s="11" t="n">
        <v>0</v>
      </c>
      <c r="J209" s="4"/>
      <c r="K209" s="5"/>
      <c r="L209" s="5"/>
      <c r="M209" s="5"/>
      <c r="N209" s="5"/>
      <c r="O209" s="5"/>
      <c r="P209" s="5"/>
      <c r="Q209" s="5"/>
      <c r="R209" s="5"/>
      <c r="S209" s="5"/>
      <c r="T209" s="5"/>
      <c r="U209" s="5"/>
      <c r="V209" s="5"/>
      <c r="W209" s="5"/>
      <c r="X209" s="5"/>
      <c r="Y209" s="5"/>
      <c r="Z209" s="5"/>
    </row>
    <row r="210" customFormat="false" ht="12.75" hidden="false" customHeight="true" outlineLevel="0" collapsed="false">
      <c r="A210" s="10" t="n">
        <v>151</v>
      </c>
      <c r="B210" s="2" t="n">
        <v>209</v>
      </c>
      <c r="C210" s="2" t="n">
        <f aca="false">'PR-RAS'!D214</f>
        <v>0</v>
      </c>
      <c r="D210" s="2" t="n">
        <f aca="false">'PR-RAS'!E214</f>
        <v>0</v>
      </c>
      <c r="E210" s="2" t="n">
        <v>0</v>
      </c>
      <c r="F210" s="2" t="n">
        <v>0</v>
      </c>
      <c r="G210" s="3" t="n">
        <f aca="false">(B210/1000)*(C210*1+D210*2)</f>
        <v>0</v>
      </c>
      <c r="H210" s="3" t="n">
        <f aca="false">ABS(C210-ROUND(C210,0))+ABS(D210-ROUND(D210,0))</f>
        <v>0</v>
      </c>
      <c r="I210" s="11" t="n">
        <v>0</v>
      </c>
      <c r="J210" s="4"/>
      <c r="K210" s="5"/>
      <c r="L210" s="5"/>
      <c r="M210" s="5"/>
      <c r="N210" s="5"/>
      <c r="O210" s="5"/>
      <c r="P210" s="5"/>
      <c r="Q210" s="5"/>
      <c r="R210" s="5"/>
      <c r="S210" s="5"/>
      <c r="T210" s="5"/>
      <c r="U210" s="5"/>
      <c r="V210" s="5"/>
      <c r="W210" s="5"/>
      <c r="X210" s="5"/>
      <c r="Y210" s="5"/>
      <c r="Z210" s="5"/>
    </row>
    <row r="211" customFormat="false" ht="12.75" hidden="false" customHeight="true" outlineLevel="0" collapsed="false">
      <c r="A211" s="10" t="n">
        <v>151</v>
      </c>
      <c r="B211" s="2" t="n">
        <v>210</v>
      </c>
      <c r="C211" s="2" t="n">
        <f aca="false">'PR-RAS'!D215</f>
        <v>0</v>
      </c>
      <c r="D211" s="2" t="n">
        <f aca="false">'PR-RAS'!E215</f>
        <v>0</v>
      </c>
      <c r="E211" s="2" t="n">
        <v>0</v>
      </c>
      <c r="F211" s="2" t="n">
        <v>0</v>
      </c>
      <c r="G211" s="3" t="n">
        <f aca="false">(B211/1000)*(C211*1+D211*2)</f>
        <v>0</v>
      </c>
      <c r="H211" s="3" t="n">
        <f aca="false">ABS(C211-ROUND(C211,0))+ABS(D211-ROUND(D211,0))</f>
        <v>0</v>
      </c>
      <c r="I211" s="11" t="n">
        <v>0</v>
      </c>
      <c r="J211" s="4"/>
      <c r="K211" s="5"/>
      <c r="L211" s="5"/>
      <c r="M211" s="5"/>
      <c r="N211" s="5"/>
      <c r="O211" s="5"/>
      <c r="P211" s="5"/>
      <c r="Q211" s="5"/>
      <c r="R211" s="5"/>
      <c r="S211" s="5"/>
      <c r="T211" s="5"/>
      <c r="U211" s="5"/>
      <c r="V211" s="5"/>
      <c r="W211" s="5"/>
      <c r="X211" s="5"/>
      <c r="Y211" s="5"/>
      <c r="Z211" s="5"/>
    </row>
    <row r="212" customFormat="false" ht="12.75" hidden="false" customHeight="true" outlineLevel="0" collapsed="false">
      <c r="A212" s="10" t="n">
        <v>151</v>
      </c>
      <c r="B212" s="2" t="n">
        <v>211</v>
      </c>
      <c r="C212" s="2" t="n">
        <f aca="false">'PR-RAS'!D216</f>
        <v>183.24</v>
      </c>
      <c r="D212" s="2" t="n">
        <f aca="false">'PR-RAS'!E216</f>
        <v>43.36</v>
      </c>
      <c r="E212" s="2" t="n">
        <v>0</v>
      </c>
      <c r="F212" s="2" t="n">
        <v>0</v>
      </c>
      <c r="G212" s="3" t="n">
        <f aca="false">(B212/1000)*(C212*1+D212*2)</f>
        <v>56.96156</v>
      </c>
      <c r="H212" s="3" t="n">
        <f aca="false">ABS(C212-ROUND(C212,0))+ABS(D212-ROUND(D212,0))</f>
        <v>0.600000000000009</v>
      </c>
      <c r="I212" s="11" t="n">
        <v>0</v>
      </c>
      <c r="J212" s="4"/>
      <c r="K212" s="5"/>
      <c r="L212" s="5"/>
      <c r="M212" s="5"/>
      <c r="N212" s="5"/>
      <c r="O212" s="5"/>
      <c r="P212" s="5"/>
      <c r="Q212" s="5"/>
      <c r="R212" s="5"/>
      <c r="S212" s="5"/>
      <c r="T212" s="5"/>
      <c r="U212" s="5"/>
      <c r="V212" s="5"/>
      <c r="W212" s="5"/>
      <c r="X212" s="5"/>
      <c r="Y212" s="5"/>
      <c r="Z212" s="5"/>
    </row>
    <row r="213" customFormat="false" ht="12.75" hidden="false" customHeight="true" outlineLevel="0" collapsed="false">
      <c r="A213" s="10" t="n">
        <v>151</v>
      </c>
      <c r="B213" s="2" t="n">
        <v>212</v>
      </c>
      <c r="C213" s="2" t="n">
        <f aca="false">'PR-RAS'!D217</f>
        <v>183.24</v>
      </c>
      <c r="D213" s="2" t="n">
        <f aca="false">'PR-RAS'!E217</f>
        <v>43.36</v>
      </c>
      <c r="E213" s="2" t="n">
        <v>0</v>
      </c>
      <c r="F213" s="2" t="n">
        <v>0</v>
      </c>
      <c r="G213" s="3" t="n">
        <f aca="false">(B213/1000)*(C213*1+D213*2)</f>
        <v>57.23152</v>
      </c>
      <c r="H213" s="3" t="n">
        <f aca="false">ABS(C213-ROUND(C213,0))+ABS(D213-ROUND(D213,0))</f>
        <v>0.600000000000009</v>
      </c>
      <c r="I213" s="11" t="n">
        <v>0</v>
      </c>
      <c r="J213" s="4"/>
      <c r="K213" s="5"/>
      <c r="L213" s="5"/>
      <c r="M213" s="5"/>
      <c r="N213" s="5"/>
      <c r="O213" s="5"/>
      <c r="P213" s="5"/>
      <c r="Q213" s="5"/>
      <c r="R213" s="5"/>
      <c r="S213" s="5"/>
      <c r="T213" s="5"/>
      <c r="U213" s="5"/>
      <c r="V213" s="5"/>
      <c r="W213" s="5"/>
      <c r="X213" s="5"/>
      <c r="Y213" s="5"/>
      <c r="Z213" s="5"/>
    </row>
    <row r="214" customFormat="false" ht="12.75" hidden="false" customHeight="true" outlineLevel="0" collapsed="false">
      <c r="A214" s="10" t="n">
        <v>151</v>
      </c>
      <c r="B214" s="2" t="n">
        <v>213</v>
      </c>
      <c r="C214" s="2" t="n">
        <f aca="false">'PR-RAS'!D218</f>
        <v>0</v>
      </c>
      <c r="D214" s="2" t="n">
        <f aca="false">'PR-RAS'!E218</f>
        <v>0</v>
      </c>
      <c r="E214" s="2" t="n">
        <v>0</v>
      </c>
      <c r="F214" s="2" t="n">
        <v>0</v>
      </c>
      <c r="G214" s="3" t="n">
        <f aca="false">(B214/1000)*(C214*1+D214*2)</f>
        <v>0</v>
      </c>
      <c r="H214" s="3" t="n">
        <f aca="false">ABS(C214-ROUND(C214,0))+ABS(D214-ROUND(D214,0))</f>
        <v>0</v>
      </c>
      <c r="I214" s="11" t="n">
        <v>0</v>
      </c>
      <c r="J214" s="4"/>
      <c r="K214" s="5"/>
      <c r="L214" s="5"/>
      <c r="M214" s="5"/>
      <c r="N214" s="5"/>
      <c r="O214" s="5"/>
      <c r="P214" s="5"/>
      <c r="Q214" s="5"/>
      <c r="R214" s="5"/>
      <c r="S214" s="5"/>
      <c r="T214" s="5"/>
      <c r="U214" s="5"/>
      <c r="V214" s="5"/>
      <c r="W214" s="5"/>
      <c r="X214" s="5"/>
      <c r="Y214" s="5"/>
      <c r="Z214" s="5"/>
    </row>
    <row r="215" customFormat="false" ht="12.75" hidden="false" customHeight="true" outlineLevel="0" collapsed="false">
      <c r="A215" s="10" t="n">
        <v>151</v>
      </c>
      <c r="B215" s="2" t="n">
        <v>214</v>
      </c>
      <c r="C215" s="2" t="n">
        <f aca="false">'PR-RAS'!D219</f>
        <v>0</v>
      </c>
      <c r="D215" s="2" t="n">
        <f aca="false">'PR-RAS'!E219</f>
        <v>0</v>
      </c>
      <c r="E215" s="2" t="n">
        <v>0</v>
      </c>
      <c r="F215" s="2" t="n">
        <v>0</v>
      </c>
      <c r="G215" s="3" t="n">
        <f aca="false">(B215/1000)*(C215*1+D215*2)</f>
        <v>0</v>
      </c>
      <c r="H215" s="3" t="n">
        <f aca="false">ABS(C215-ROUND(C215,0))+ABS(D215-ROUND(D215,0))</f>
        <v>0</v>
      </c>
      <c r="I215" s="11" t="n">
        <v>0</v>
      </c>
      <c r="J215" s="4"/>
      <c r="K215" s="5"/>
      <c r="L215" s="5"/>
      <c r="M215" s="5"/>
      <c r="N215" s="5"/>
      <c r="O215" s="5"/>
      <c r="P215" s="5"/>
      <c r="Q215" s="5"/>
      <c r="R215" s="5"/>
      <c r="S215" s="5"/>
      <c r="T215" s="5"/>
      <c r="U215" s="5"/>
      <c r="V215" s="5"/>
      <c r="W215" s="5"/>
      <c r="X215" s="5"/>
      <c r="Y215" s="5"/>
      <c r="Z215" s="5"/>
    </row>
    <row r="216" customFormat="false" ht="12.75" hidden="false" customHeight="true" outlineLevel="0" collapsed="false">
      <c r="A216" s="10" t="n">
        <v>151</v>
      </c>
      <c r="B216" s="2" t="n">
        <v>215</v>
      </c>
      <c r="C216" s="2" t="n">
        <f aca="false">'PR-RAS'!D220</f>
        <v>0</v>
      </c>
      <c r="D216" s="2" t="n">
        <f aca="false">'PR-RAS'!E220</f>
        <v>0</v>
      </c>
      <c r="E216" s="2" t="n">
        <v>0</v>
      </c>
      <c r="F216" s="2" t="n">
        <v>0</v>
      </c>
      <c r="G216" s="3" t="n">
        <f aca="false">(B216/1000)*(C216*1+D216*2)</f>
        <v>0</v>
      </c>
      <c r="H216" s="3" t="n">
        <f aca="false">ABS(C216-ROUND(C216,0))+ABS(D216-ROUND(D216,0))</f>
        <v>0</v>
      </c>
      <c r="I216" s="11" t="n">
        <v>0</v>
      </c>
      <c r="J216" s="4"/>
      <c r="K216" s="5"/>
      <c r="L216" s="5"/>
      <c r="M216" s="5"/>
      <c r="N216" s="5"/>
      <c r="O216" s="5"/>
      <c r="P216" s="5"/>
      <c r="Q216" s="5"/>
      <c r="R216" s="5"/>
      <c r="S216" s="5"/>
      <c r="T216" s="5"/>
      <c r="U216" s="5"/>
      <c r="V216" s="5"/>
      <c r="W216" s="5"/>
      <c r="X216" s="5"/>
      <c r="Y216" s="5"/>
      <c r="Z216" s="5"/>
    </row>
    <row r="217" customFormat="false" ht="12.75" hidden="false" customHeight="true" outlineLevel="0" collapsed="false">
      <c r="A217" s="10" t="n">
        <v>151</v>
      </c>
      <c r="B217" s="2" t="n">
        <v>216</v>
      </c>
      <c r="C217" s="2" t="n">
        <f aca="false">'PR-RAS'!D221</f>
        <v>0</v>
      </c>
      <c r="D217" s="2" t="n">
        <f aca="false">'PR-RAS'!E221</f>
        <v>0</v>
      </c>
      <c r="E217" s="2" t="n">
        <v>0</v>
      </c>
      <c r="F217" s="2" t="n">
        <v>0</v>
      </c>
      <c r="G217" s="3" t="n">
        <f aca="false">(B217/1000)*(C217*1+D217*2)</f>
        <v>0</v>
      </c>
      <c r="H217" s="3" t="n">
        <f aca="false">ABS(C217-ROUND(C217,0))+ABS(D217-ROUND(D217,0))</f>
        <v>0</v>
      </c>
      <c r="I217" s="11" t="n">
        <v>0</v>
      </c>
      <c r="J217" s="4"/>
      <c r="K217" s="5"/>
      <c r="L217" s="5"/>
      <c r="M217" s="5"/>
      <c r="N217" s="5"/>
      <c r="O217" s="5"/>
      <c r="P217" s="5"/>
      <c r="Q217" s="5"/>
      <c r="R217" s="5"/>
      <c r="S217" s="5"/>
      <c r="T217" s="5"/>
      <c r="U217" s="5"/>
      <c r="V217" s="5"/>
      <c r="W217" s="5"/>
      <c r="X217" s="5"/>
      <c r="Y217" s="5"/>
      <c r="Z217" s="5"/>
    </row>
    <row r="218" customFormat="false" ht="12.75" hidden="false" customHeight="true" outlineLevel="0" collapsed="false">
      <c r="A218" s="10" t="n">
        <v>151</v>
      </c>
      <c r="B218" s="2" t="n">
        <v>217</v>
      </c>
      <c r="C218" s="2" t="n">
        <f aca="false">'PR-RAS'!D222</f>
        <v>0</v>
      </c>
      <c r="D218" s="2" t="n">
        <f aca="false">'PR-RAS'!E222</f>
        <v>0</v>
      </c>
      <c r="E218" s="2" t="n">
        <v>0</v>
      </c>
      <c r="F218" s="2" t="n">
        <v>0</v>
      </c>
      <c r="G218" s="3" t="n">
        <f aca="false">(B218/1000)*(C218*1+D218*2)</f>
        <v>0</v>
      </c>
      <c r="H218" s="3" t="n">
        <f aca="false">ABS(C218-ROUND(C218,0))+ABS(D218-ROUND(D218,0))</f>
        <v>0</v>
      </c>
      <c r="I218" s="11" t="n">
        <v>0</v>
      </c>
      <c r="J218" s="4"/>
      <c r="K218" s="5"/>
      <c r="L218" s="5"/>
      <c r="M218" s="5"/>
      <c r="N218" s="5"/>
      <c r="O218" s="5"/>
      <c r="P218" s="5"/>
      <c r="Q218" s="5"/>
      <c r="R218" s="5"/>
      <c r="S218" s="5"/>
      <c r="T218" s="5"/>
      <c r="U218" s="5"/>
      <c r="V218" s="5"/>
      <c r="W218" s="5"/>
      <c r="X218" s="5"/>
      <c r="Y218" s="5"/>
      <c r="Z218" s="5"/>
    </row>
    <row r="219" customFormat="false" ht="12.75" hidden="false" customHeight="true" outlineLevel="0" collapsed="false">
      <c r="A219" s="10" t="n">
        <v>151</v>
      </c>
      <c r="B219" s="2" t="n">
        <v>218</v>
      </c>
      <c r="C219" s="2" t="n">
        <f aca="false">'PR-RAS'!D223</f>
        <v>0</v>
      </c>
      <c r="D219" s="2" t="n">
        <f aca="false">'PR-RAS'!E223</f>
        <v>0</v>
      </c>
      <c r="E219" s="2" t="n">
        <v>0</v>
      </c>
      <c r="F219" s="2" t="n">
        <v>0</v>
      </c>
      <c r="G219" s="3" t="n">
        <f aca="false">(B219/1000)*(C219*1+D219*2)</f>
        <v>0</v>
      </c>
      <c r="H219" s="3" t="n">
        <f aca="false">ABS(C219-ROUND(C219,0))+ABS(D219-ROUND(D219,0))</f>
        <v>0</v>
      </c>
      <c r="I219" s="11" t="n">
        <v>0</v>
      </c>
      <c r="J219" s="4"/>
      <c r="K219" s="5"/>
      <c r="L219" s="5"/>
      <c r="M219" s="5"/>
      <c r="N219" s="5"/>
      <c r="O219" s="5"/>
      <c r="P219" s="5"/>
      <c r="Q219" s="5"/>
      <c r="R219" s="5"/>
      <c r="S219" s="5"/>
      <c r="T219" s="5"/>
      <c r="U219" s="5"/>
      <c r="V219" s="5"/>
      <c r="W219" s="5"/>
      <c r="X219" s="5"/>
      <c r="Y219" s="5"/>
      <c r="Z219" s="5"/>
    </row>
    <row r="220" customFormat="false" ht="12.75" hidden="false" customHeight="true" outlineLevel="0" collapsed="false">
      <c r="A220" s="10" t="n">
        <v>151</v>
      </c>
      <c r="B220" s="2" t="n">
        <v>219</v>
      </c>
      <c r="C220" s="2" t="n">
        <f aca="false">'PR-RAS'!D224</f>
        <v>0</v>
      </c>
      <c r="D220" s="2" t="n">
        <f aca="false">'PR-RAS'!E224</f>
        <v>0</v>
      </c>
      <c r="E220" s="2" t="n">
        <v>0</v>
      </c>
      <c r="F220" s="2" t="n">
        <v>0</v>
      </c>
      <c r="G220" s="3" t="n">
        <f aca="false">(B220/1000)*(C220*1+D220*2)</f>
        <v>0</v>
      </c>
      <c r="H220" s="3" t="n">
        <f aca="false">ABS(C220-ROUND(C220,0))+ABS(D220-ROUND(D220,0))</f>
        <v>0</v>
      </c>
      <c r="I220" s="11" t="n">
        <v>0</v>
      </c>
      <c r="J220" s="4"/>
      <c r="K220" s="5"/>
      <c r="L220" s="5"/>
      <c r="M220" s="5"/>
      <c r="N220" s="5"/>
      <c r="O220" s="5"/>
      <c r="P220" s="5"/>
      <c r="Q220" s="5"/>
      <c r="R220" s="5"/>
      <c r="S220" s="5"/>
      <c r="T220" s="5"/>
      <c r="U220" s="5"/>
      <c r="V220" s="5"/>
      <c r="W220" s="5"/>
      <c r="X220" s="5"/>
      <c r="Y220" s="5"/>
      <c r="Z220" s="5"/>
    </row>
    <row r="221" customFormat="false" ht="12.75" hidden="false" customHeight="true" outlineLevel="0" collapsed="false">
      <c r="A221" s="10" t="n">
        <v>151</v>
      </c>
      <c r="B221" s="2" t="n">
        <v>220</v>
      </c>
      <c r="C221" s="2" t="n">
        <f aca="false">'PR-RAS'!D225</f>
        <v>0</v>
      </c>
      <c r="D221" s="2" t="n">
        <f aca="false">'PR-RAS'!E225</f>
        <v>0</v>
      </c>
      <c r="E221" s="2" t="n">
        <v>0</v>
      </c>
      <c r="F221" s="2" t="n">
        <v>0</v>
      </c>
      <c r="G221" s="3" t="n">
        <f aca="false">(B221/1000)*(C221*1+D221*2)</f>
        <v>0</v>
      </c>
      <c r="H221" s="3" t="n">
        <f aca="false">ABS(C221-ROUND(C221,0))+ABS(D221-ROUND(D221,0))</f>
        <v>0</v>
      </c>
      <c r="I221" s="11" t="n">
        <v>0</v>
      </c>
      <c r="J221" s="4"/>
      <c r="K221" s="5"/>
      <c r="L221" s="5"/>
      <c r="M221" s="5"/>
      <c r="N221" s="5"/>
      <c r="O221" s="5"/>
      <c r="P221" s="5"/>
      <c r="Q221" s="5"/>
      <c r="R221" s="5"/>
      <c r="S221" s="5"/>
      <c r="T221" s="5"/>
      <c r="U221" s="5"/>
      <c r="V221" s="5"/>
      <c r="W221" s="5"/>
      <c r="X221" s="5"/>
      <c r="Y221" s="5"/>
      <c r="Z221" s="5"/>
    </row>
    <row r="222" customFormat="false" ht="12.75" hidden="false" customHeight="true" outlineLevel="0" collapsed="false">
      <c r="A222" s="10" t="n">
        <v>151</v>
      </c>
      <c r="B222" s="2" t="n">
        <v>221</v>
      </c>
      <c r="C222" s="2" t="n">
        <f aca="false">'PR-RAS'!D226</f>
        <v>0</v>
      </c>
      <c r="D222" s="2" t="n">
        <f aca="false">'PR-RAS'!E226</f>
        <v>0</v>
      </c>
      <c r="E222" s="2" t="n">
        <v>0</v>
      </c>
      <c r="F222" s="2" t="n">
        <v>0</v>
      </c>
      <c r="G222" s="3" t="n">
        <f aca="false">(B222/1000)*(C222*1+D222*2)</f>
        <v>0</v>
      </c>
      <c r="H222" s="3" t="n">
        <f aca="false">ABS(C222-ROUND(C222,0))+ABS(D222-ROUND(D222,0))</f>
        <v>0</v>
      </c>
      <c r="I222" s="11" t="n">
        <v>0</v>
      </c>
      <c r="J222" s="4"/>
      <c r="K222" s="5"/>
      <c r="L222" s="5"/>
      <c r="M222" s="5"/>
      <c r="N222" s="5"/>
      <c r="O222" s="5"/>
      <c r="P222" s="5"/>
      <c r="Q222" s="5"/>
      <c r="R222" s="5"/>
      <c r="S222" s="5"/>
      <c r="T222" s="5"/>
      <c r="U222" s="5"/>
      <c r="V222" s="5"/>
      <c r="W222" s="5"/>
      <c r="X222" s="5"/>
      <c r="Y222" s="5"/>
      <c r="Z222" s="5"/>
    </row>
    <row r="223" customFormat="false" ht="12.75" hidden="false" customHeight="true" outlineLevel="0" collapsed="false">
      <c r="A223" s="10" t="n">
        <v>151</v>
      </c>
      <c r="B223" s="2" t="n">
        <v>222</v>
      </c>
      <c r="C223" s="2" t="n">
        <f aca="false">'PR-RAS'!D227</f>
        <v>0</v>
      </c>
      <c r="D223" s="2" t="n">
        <f aca="false">'PR-RAS'!E227</f>
        <v>0</v>
      </c>
      <c r="E223" s="2" t="n">
        <v>0</v>
      </c>
      <c r="F223" s="2" t="n">
        <v>0</v>
      </c>
      <c r="G223" s="3" t="n">
        <f aca="false">(B223/1000)*(C223*1+D223*2)</f>
        <v>0</v>
      </c>
      <c r="H223" s="3" t="n">
        <f aca="false">ABS(C223-ROUND(C223,0))+ABS(D223-ROUND(D223,0))</f>
        <v>0</v>
      </c>
      <c r="I223" s="11" t="n">
        <v>0</v>
      </c>
      <c r="J223" s="4"/>
      <c r="K223" s="5"/>
      <c r="L223" s="5"/>
      <c r="M223" s="5"/>
      <c r="N223" s="5"/>
      <c r="O223" s="5"/>
      <c r="P223" s="5"/>
      <c r="Q223" s="5"/>
      <c r="R223" s="5"/>
      <c r="S223" s="5"/>
      <c r="T223" s="5"/>
      <c r="U223" s="5"/>
      <c r="V223" s="5"/>
      <c r="W223" s="5"/>
      <c r="X223" s="5"/>
      <c r="Y223" s="5"/>
      <c r="Z223" s="5"/>
    </row>
    <row r="224" customFormat="false" ht="12.75" hidden="false" customHeight="true" outlineLevel="0" collapsed="false">
      <c r="A224" s="10" t="n">
        <v>151</v>
      </c>
      <c r="B224" s="2" t="n">
        <v>223</v>
      </c>
      <c r="C224" s="2" t="n">
        <f aca="false">'PR-RAS'!D228</f>
        <v>0</v>
      </c>
      <c r="D224" s="2" t="n">
        <f aca="false">'PR-RAS'!E228</f>
        <v>0</v>
      </c>
      <c r="E224" s="2" t="n">
        <v>0</v>
      </c>
      <c r="F224" s="2" t="n">
        <v>0</v>
      </c>
      <c r="G224" s="3" t="n">
        <f aca="false">(B224/1000)*(C224*1+D224*2)</f>
        <v>0</v>
      </c>
      <c r="H224" s="3" t="n">
        <f aca="false">ABS(C224-ROUND(C224,0))+ABS(D224-ROUND(D224,0))</f>
        <v>0</v>
      </c>
      <c r="I224" s="11" t="n">
        <v>0</v>
      </c>
      <c r="J224" s="4"/>
      <c r="K224" s="5"/>
      <c r="L224" s="5"/>
      <c r="M224" s="5"/>
      <c r="N224" s="5"/>
      <c r="O224" s="5"/>
      <c r="P224" s="5"/>
      <c r="Q224" s="5"/>
      <c r="R224" s="5"/>
      <c r="S224" s="5"/>
      <c r="T224" s="5"/>
      <c r="U224" s="5"/>
      <c r="V224" s="5"/>
      <c r="W224" s="5"/>
      <c r="X224" s="5"/>
      <c r="Y224" s="5"/>
      <c r="Z224" s="5"/>
    </row>
    <row r="225" customFormat="false" ht="12.75" hidden="false" customHeight="true" outlineLevel="0" collapsed="false">
      <c r="A225" s="10" t="n">
        <v>151</v>
      </c>
      <c r="B225" s="2" t="n">
        <v>224</v>
      </c>
      <c r="C225" s="2" t="n">
        <f aca="false">'PR-RAS'!D229</f>
        <v>0</v>
      </c>
      <c r="D225" s="2" t="n">
        <f aca="false">'PR-RAS'!E229</f>
        <v>0</v>
      </c>
      <c r="E225" s="2" t="n">
        <v>0</v>
      </c>
      <c r="F225" s="2" t="n">
        <v>0</v>
      </c>
      <c r="G225" s="3" t="n">
        <f aca="false">(B225/1000)*(C225*1+D225*2)</f>
        <v>0</v>
      </c>
      <c r="H225" s="3" t="n">
        <f aca="false">ABS(C225-ROUND(C225,0))+ABS(D225-ROUND(D225,0))</f>
        <v>0</v>
      </c>
      <c r="I225" s="11" t="n">
        <v>0</v>
      </c>
      <c r="J225" s="4"/>
      <c r="K225" s="5"/>
      <c r="L225" s="5"/>
      <c r="M225" s="5"/>
      <c r="N225" s="5"/>
      <c r="O225" s="5"/>
      <c r="P225" s="5"/>
      <c r="Q225" s="5"/>
      <c r="R225" s="5"/>
      <c r="S225" s="5"/>
      <c r="T225" s="5"/>
      <c r="U225" s="5"/>
      <c r="V225" s="5"/>
      <c r="W225" s="5"/>
      <c r="X225" s="5"/>
      <c r="Y225" s="5"/>
      <c r="Z225" s="5"/>
    </row>
    <row r="226" customFormat="false" ht="12.75" hidden="false" customHeight="true" outlineLevel="0" collapsed="false">
      <c r="A226" s="10" t="n">
        <v>151</v>
      </c>
      <c r="B226" s="2" t="n">
        <v>225</v>
      </c>
      <c r="C226" s="2" t="n">
        <f aca="false">'PR-RAS'!D230</f>
        <v>0</v>
      </c>
      <c r="D226" s="2" t="n">
        <f aca="false">'PR-RAS'!E230</f>
        <v>0</v>
      </c>
      <c r="E226" s="2" t="n">
        <v>0</v>
      </c>
      <c r="F226" s="2" t="n">
        <v>0</v>
      </c>
      <c r="G226" s="3" t="n">
        <f aca="false">(B226/1000)*(C226*1+D226*2)</f>
        <v>0</v>
      </c>
      <c r="H226" s="3" t="n">
        <f aca="false">ABS(C226-ROUND(C226,0))+ABS(D226-ROUND(D226,0))</f>
        <v>0</v>
      </c>
      <c r="I226" s="11" t="n">
        <v>0</v>
      </c>
      <c r="J226" s="4"/>
      <c r="K226" s="5"/>
      <c r="L226" s="5"/>
      <c r="M226" s="5"/>
      <c r="N226" s="5"/>
      <c r="O226" s="5"/>
      <c r="P226" s="5"/>
      <c r="Q226" s="5"/>
      <c r="R226" s="5"/>
      <c r="S226" s="5"/>
      <c r="T226" s="5"/>
      <c r="U226" s="5"/>
      <c r="V226" s="5"/>
      <c r="W226" s="5"/>
      <c r="X226" s="5"/>
      <c r="Y226" s="5"/>
      <c r="Z226" s="5"/>
    </row>
    <row r="227" customFormat="false" ht="12.75" hidden="false" customHeight="true" outlineLevel="0" collapsed="false">
      <c r="A227" s="10" t="n">
        <v>151</v>
      </c>
      <c r="B227" s="2" t="n">
        <v>226</v>
      </c>
      <c r="C227" s="2" t="n">
        <f aca="false">'PR-RAS'!D231</f>
        <v>0</v>
      </c>
      <c r="D227" s="2" t="n">
        <f aca="false">'PR-RAS'!E231</f>
        <v>0</v>
      </c>
      <c r="E227" s="2" t="n">
        <v>0</v>
      </c>
      <c r="F227" s="2" t="n">
        <v>0</v>
      </c>
      <c r="G227" s="3" t="n">
        <f aca="false">(B227/1000)*(C227*1+D227*2)</f>
        <v>0</v>
      </c>
      <c r="H227" s="3" t="n">
        <f aca="false">ABS(C227-ROUND(C227,0))+ABS(D227-ROUND(D227,0))</f>
        <v>0</v>
      </c>
      <c r="I227" s="11" t="n">
        <v>0</v>
      </c>
      <c r="J227" s="4"/>
      <c r="K227" s="5"/>
      <c r="L227" s="5"/>
      <c r="M227" s="5"/>
      <c r="N227" s="5"/>
      <c r="O227" s="5"/>
      <c r="P227" s="5"/>
      <c r="Q227" s="5"/>
      <c r="R227" s="5"/>
      <c r="S227" s="5"/>
      <c r="T227" s="5"/>
      <c r="U227" s="5"/>
      <c r="V227" s="5"/>
      <c r="W227" s="5"/>
      <c r="X227" s="5"/>
      <c r="Y227" s="5"/>
      <c r="Z227" s="5"/>
    </row>
    <row r="228" customFormat="false" ht="12.75" hidden="false" customHeight="true" outlineLevel="0" collapsed="false">
      <c r="A228" s="10" t="n">
        <v>151</v>
      </c>
      <c r="B228" s="2" t="n">
        <v>227</v>
      </c>
      <c r="C228" s="2" t="n">
        <f aca="false">'PR-RAS'!D232</f>
        <v>0</v>
      </c>
      <c r="D228" s="2" t="n">
        <f aca="false">'PR-RAS'!E232</f>
        <v>0</v>
      </c>
      <c r="E228" s="2" t="n">
        <v>0</v>
      </c>
      <c r="F228" s="2" t="n">
        <v>0</v>
      </c>
      <c r="G228" s="3" t="n">
        <f aca="false">(B228/1000)*(C228*1+D228*2)</f>
        <v>0</v>
      </c>
      <c r="H228" s="3" t="n">
        <f aca="false">ABS(C228-ROUND(C228,0))+ABS(D228-ROUND(D228,0))</f>
        <v>0</v>
      </c>
      <c r="I228" s="11" t="n">
        <v>0</v>
      </c>
      <c r="J228" s="4"/>
      <c r="K228" s="5"/>
      <c r="L228" s="5"/>
      <c r="M228" s="5"/>
      <c r="N228" s="5"/>
      <c r="O228" s="5"/>
      <c r="P228" s="5"/>
      <c r="Q228" s="5"/>
      <c r="R228" s="5"/>
      <c r="S228" s="5"/>
      <c r="T228" s="5"/>
      <c r="U228" s="5"/>
      <c r="V228" s="5"/>
      <c r="W228" s="5"/>
      <c r="X228" s="5"/>
      <c r="Y228" s="5"/>
      <c r="Z228" s="5"/>
    </row>
    <row r="229" customFormat="false" ht="12.75" hidden="false" customHeight="true" outlineLevel="0" collapsed="false">
      <c r="A229" s="10" t="n">
        <v>151</v>
      </c>
      <c r="B229" s="2" t="n">
        <v>228</v>
      </c>
      <c r="C229" s="2" t="n">
        <f aca="false">'PR-RAS'!D233</f>
        <v>0</v>
      </c>
      <c r="D229" s="2" t="n">
        <f aca="false">'PR-RAS'!E233</f>
        <v>0</v>
      </c>
      <c r="E229" s="2" t="n">
        <v>0</v>
      </c>
      <c r="F229" s="2" t="n">
        <v>0</v>
      </c>
      <c r="G229" s="3" t="n">
        <f aca="false">(B229/1000)*(C229*1+D229*2)</f>
        <v>0</v>
      </c>
      <c r="H229" s="3" t="n">
        <f aca="false">ABS(C229-ROUND(C229,0))+ABS(D229-ROUND(D229,0))</f>
        <v>0</v>
      </c>
      <c r="I229" s="11" t="n">
        <v>0</v>
      </c>
      <c r="J229" s="4"/>
      <c r="K229" s="5"/>
      <c r="L229" s="5"/>
      <c r="M229" s="5"/>
      <c r="N229" s="5"/>
      <c r="O229" s="5"/>
      <c r="P229" s="5"/>
      <c r="Q229" s="5"/>
      <c r="R229" s="5"/>
      <c r="S229" s="5"/>
      <c r="T229" s="5"/>
      <c r="U229" s="5"/>
      <c r="V229" s="5"/>
      <c r="W229" s="5"/>
      <c r="X229" s="5"/>
      <c r="Y229" s="5"/>
      <c r="Z229" s="5"/>
    </row>
    <row r="230" customFormat="false" ht="12.75" hidden="false" customHeight="true" outlineLevel="0" collapsed="false">
      <c r="A230" s="10" t="n">
        <v>151</v>
      </c>
      <c r="B230" s="2" t="n">
        <v>229</v>
      </c>
      <c r="C230" s="2" t="n">
        <f aca="false">'PR-RAS'!D234</f>
        <v>0</v>
      </c>
      <c r="D230" s="2" t="n">
        <f aca="false">'PR-RAS'!E234</f>
        <v>0</v>
      </c>
      <c r="E230" s="2" t="n">
        <v>0</v>
      </c>
      <c r="F230" s="2" t="n">
        <v>0</v>
      </c>
      <c r="G230" s="3" t="n">
        <f aca="false">(B230/1000)*(C230*1+D230*2)</f>
        <v>0</v>
      </c>
      <c r="H230" s="3" t="n">
        <f aca="false">ABS(C230-ROUND(C230,0))+ABS(D230-ROUND(D230,0))</f>
        <v>0</v>
      </c>
      <c r="I230" s="11" t="n">
        <v>0</v>
      </c>
      <c r="J230" s="4"/>
      <c r="K230" s="5"/>
      <c r="L230" s="5"/>
      <c r="M230" s="5"/>
      <c r="N230" s="5"/>
      <c r="O230" s="5"/>
      <c r="P230" s="5"/>
      <c r="Q230" s="5"/>
      <c r="R230" s="5"/>
      <c r="S230" s="5"/>
      <c r="T230" s="5"/>
      <c r="U230" s="5"/>
      <c r="V230" s="5"/>
      <c r="W230" s="5"/>
      <c r="X230" s="5"/>
      <c r="Y230" s="5"/>
      <c r="Z230" s="5"/>
    </row>
    <row r="231" customFormat="false" ht="12.75" hidden="false" customHeight="true" outlineLevel="0" collapsed="false">
      <c r="A231" s="10" t="n">
        <v>151</v>
      </c>
      <c r="B231" s="2" t="n">
        <v>230</v>
      </c>
      <c r="C231" s="2" t="n">
        <f aca="false">'PR-RAS'!D235</f>
        <v>0</v>
      </c>
      <c r="D231" s="2" t="n">
        <f aca="false">'PR-RAS'!E235</f>
        <v>0</v>
      </c>
      <c r="E231" s="2" t="n">
        <v>0</v>
      </c>
      <c r="F231" s="2" t="n">
        <v>0</v>
      </c>
      <c r="G231" s="3" t="n">
        <f aca="false">(B231/1000)*(C231*1+D231*2)</f>
        <v>0</v>
      </c>
      <c r="H231" s="3" t="n">
        <f aca="false">ABS(C231-ROUND(C231,0))+ABS(D231-ROUND(D231,0))</f>
        <v>0</v>
      </c>
      <c r="I231" s="11" t="n">
        <v>0</v>
      </c>
      <c r="J231" s="4"/>
      <c r="K231" s="5"/>
      <c r="L231" s="5"/>
      <c r="M231" s="5"/>
      <c r="N231" s="5"/>
      <c r="O231" s="5"/>
      <c r="P231" s="5"/>
      <c r="Q231" s="5"/>
      <c r="R231" s="5"/>
      <c r="S231" s="5"/>
      <c r="T231" s="5"/>
      <c r="U231" s="5"/>
      <c r="V231" s="5"/>
      <c r="W231" s="5"/>
      <c r="X231" s="5"/>
      <c r="Y231" s="5"/>
      <c r="Z231" s="5"/>
    </row>
    <row r="232" customFormat="false" ht="12.75" hidden="false" customHeight="true" outlineLevel="0" collapsed="false">
      <c r="A232" s="10" t="n">
        <v>151</v>
      </c>
      <c r="B232" s="2" t="n">
        <v>231</v>
      </c>
      <c r="C232" s="2" t="n">
        <f aca="false">'PR-RAS'!D236</f>
        <v>0</v>
      </c>
      <c r="D232" s="2" t="n">
        <f aca="false">'PR-RAS'!E236</f>
        <v>0</v>
      </c>
      <c r="E232" s="2" t="n">
        <v>0</v>
      </c>
      <c r="F232" s="2" t="n">
        <v>0</v>
      </c>
      <c r="G232" s="3" t="n">
        <f aca="false">(B232/1000)*(C232*1+D232*2)</f>
        <v>0</v>
      </c>
      <c r="H232" s="3" t="n">
        <f aca="false">ABS(C232-ROUND(C232,0))+ABS(D232-ROUND(D232,0))</f>
        <v>0</v>
      </c>
      <c r="I232" s="11" t="n">
        <v>0</v>
      </c>
      <c r="J232" s="4"/>
      <c r="K232" s="5"/>
      <c r="L232" s="5"/>
      <c r="M232" s="5"/>
      <c r="N232" s="5"/>
      <c r="O232" s="5"/>
      <c r="P232" s="5"/>
      <c r="Q232" s="5"/>
      <c r="R232" s="5"/>
      <c r="S232" s="5"/>
      <c r="T232" s="5"/>
      <c r="U232" s="5"/>
      <c r="V232" s="5"/>
      <c r="W232" s="5"/>
      <c r="X232" s="5"/>
      <c r="Y232" s="5"/>
      <c r="Z232" s="5"/>
    </row>
    <row r="233" customFormat="false" ht="12.75" hidden="false" customHeight="true" outlineLevel="0" collapsed="false">
      <c r="A233" s="10" t="n">
        <v>151</v>
      </c>
      <c r="B233" s="2" t="n">
        <v>232</v>
      </c>
      <c r="C233" s="2" t="n">
        <f aca="false">'PR-RAS'!D237</f>
        <v>0</v>
      </c>
      <c r="D233" s="2" t="n">
        <f aca="false">'PR-RAS'!E237</f>
        <v>0</v>
      </c>
      <c r="E233" s="2" t="n">
        <v>0</v>
      </c>
      <c r="F233" s="2" t="n">
        <v>0</v>
      </c>
      <c r="G233" s="3" t="n">
        <f aca="false">(B233/1000)*(C233*1+D233*2)</f>
        <v>0</v>
      </c>
      <c r="H233" s="3" t="n">
        <f aca="false">ABS(C233-ROUND(C233,0))+ABS(D233-ROUND(D233,0))</f>
        <v>0</v>
      </c>
      <c r="I233" s="11" t="n">
        <v>0</v>
      </c>
      <c r="J233" s="4"/>
      <c r="K233" s="5"/>
      <c r="L233" s="5"/>
      <c r="M233" s="5"/>
      <c r="N233" s="5"/>
      <c r="O233" s="5"/>
      <c r="P233" s="5"/>
      <c r="Q233" s="5"/>
      <c r="R233" s="5"/>
      <c r="S233" s="5"/>
      <c r="T233" s="5"/>
      <c r="U233" s="5"/>
      <c r="V233" s="5"/>
      <c r="W233" s="5"/>
      <c r="X233" s="5"/>
      <c r="Y233" s="5"/>
      <c r="Z233" s="5"/>
    </row>
    <row r="234" customFormat="false" ht="12.75" hidden="false" customHeight="true" outlineLevel="0" collapsed="false">
      <c r="A234" s="10" t="n">
        <v>151</v>
      </c>
      <c r="B234" s="2" t="n">
        <v>233</v>
      </c>
      <c r="C234" s="2" t="n">
        <f aca="false">'PR-RAS'!D238</f>
        <v>0</v>
      </c>
      <c r="D234" s="2" t="n">
        <f aca="false">'PR-RAS'!E238</f>
        <v>0</v>
      </c>
      <c r="E234" s="2" t="n">
        <v>0</v>
      </c>
      <c r="F234" s="2" t="n">
        <v>0</v>
      </c>
      <c r="G234" s="3" t="n">
        <f aca="false">(B234/1000)*(C234*1+D234*2)</f>
        <v>0</v>
      </c>
      <c r="H234" s="3" t="n">
        <f aca="false">ABS(C234-ROUND(C234,0))+ABS(D234-ROUND(D234,0))</f>
        <v>0</v>
      </c>
      <c r="I234" s="11" t="n">
        <v>0</v>
      </c>
      <c r="J234" s="4"/>
      <c r="K234" s="5"/>
      <c r="L234" s="5"/>
      <c r="M234" s="5"/>
      <c r="N234" s="5"/>
      <c r="O234" s="5"/>
      <c r="P234" s="5"/>
      <c r="Q234" s="5"/>
      <c r="R234" s="5"/>
      <c r="S234" s="5"/>
      <c r="T234" s="5"/>
      <c r="U234" s="5"/>
      <c r="V234" s="5"/>
      <c r="W234" s="5"/>
      <c r="X234" s="5"/>
      <c r="Y234" s="5"/>
      <c r="Z234" s="5"/>
    </row>
    <row r="235" customFormat="false" ht="12.75" hidden="false" customHeight="true" outlineLevel="0" collapsed="false">
      <c r="A235" s="10" t="n">
        <v>151</v>
      </c>
      <c r="B235" s="2" t="n">
        <v>234</v>
      </c>
      <c r="C235" s="2" t="n">
        <f aca="false">'PR-RAS'!D239</f>
        <v>0</v>
      </c>
      <c r="D235" s="2" t="n">
        <f aca="false">'PR-RAS'!E239</f>
        <v>0</v>
      </c>
      <c r="E235" s="2" t="n">
        <v>0</v>
      </c>
      <c r="F235" s="2" t="n">
        <v>0</v>
      </c>
      <c r="G235" s="3" t="n">
        <f aca="false">(B235/1000)*(C235*1+D235*2)</f>
        <v>0</v>
      </c>
      <c r="H235" s="3" t="n">
        <f aca="false">ABS(C235-ROUND(C235,0))+ABS(D235-ROUND(D235,0))</f>
        <v>0</v>
      </c>
      <c r="I235" s="11" t="n">
        <v>0</v>
      </c>
      <c r="J235" s="4"/>
      <c r="K235" s="5"/>
      <c r="L235" s="5"/>
      <c r="M235" s="5"/>
      <c r="N235" s="5"/>
      <c r="O235" s="5"/>
      <c r="P235" s="5"/>
      <c r="Q235" s="5"/>
      <c r="R235" s="5"/>
      <c r="S235" s="5"/>
      <c r="T235" s="5"/>
      <c r="U235" s="5"/>
      <c r="V235" s="5"/>
      <c r="W235" s="5"/>
      <c r="X235" s="5"/>
      <c r="Y235" s="5"/>
      <c r="Z235" s="5"/>
    </row>
    <row r="236" customFormat="false" ht="12.75" hidden="false" customHeight="true" outlineLevel="0" collapsed="false">
      <c r="A236" s="10" t="n">
        <v>151</v>
      </c>
      <c r="B236" s="2" t="n">
        <v>235</v>
      </c>
      <c r="C236" s="2" t="n">
        <f aca="false">'PR-RAS'!D240</f>
        <v>0</v>
      </c>
      <c r="D236" s="2" t="n">
        <f aca="false">'PR-RAS'!E240</f>
        <v>0</v>
      </c>
      <c r="E236" s="2" t="n">
        <v>0</v>
      </c>
      <c r="F236" s="2" t="n">
        <v>0</v>
      </c>
      <c r="G236" s="3" t="n">
        <f aca="false">(B236/1000)*(C236*1+D236*2)</f>
        <v>0</v>
      </c>
      <c r="H236" s="3" t="n">
        <f aca="false">ABS(C236-ROUND(C236,0))+ABS(D236-ROUND(D236,0))</f>
        <v>0</v>
      </c>
      <c r="I236" s="11" t="n">
        <v>0</v>
      </c>
      <c r="J236" s="4"/>
      <c r="K236" s="5"/>
      <c r="L236" s="5"/>
      <c r="M236" s="5"/>
      <c r="N236" s="5"/>
      <c r="O236" s="5"/>
      <c r="P236" s="5"/>
      <c r="Q236" s="5"/>
      <c r="R236" s="5"/>
      <c r="S236" s="5"/>
      <c r="T236" s="5"/>
      <c r="U236" s="5"/>
      <c r="V236" s="5"/>
      <c r="W236" s="5"/>
      <c r="X236" s="5"/>
      <c r="Y236" s="5"/>
      <c r="Z236" s="5"/>
    </row>
    <row r="237" customFormat="false" ht="12.75" hidden="false" customHeight="true" outlineLevel="0" collapsed="false">
      <c r="A237" s="10" t="n">
        <v>151</v>
      </c>
      <c r="B237" s="2" t="n">
        <v>236</v>
      </c>
      <c r="C237" s="2" t="n">
        <f aca="false">'PR-RAS'!D241</f>
        <v>0</v>
      </c>
      <c r="D237" s="2" t="n">
        <f aca="false">'PR-RAS'!E241</f>
        <v>0</v>
      </c>
      <c r="E237" s="2" t="n">
        <v>0</v>
      </c>
      <c r="F237" s="2" t="n">
        <v>0</v>
      </c>
      <c r="G237" s="3" t="n">
        <f aca="false">(B237/1000)*(C237*1+D237*2)</f>
        <v>0</v>
      </c>
      <c r="H237" s="3" t="n">
        <f aca="false">ABS(C237-ROUND(C237,0))+ABS(D237-ROUND(D237,0))</f>
        <v>0</v>
      </c>
      <c r="I237" s="11" t="n">
        <v>0</v>
      </c>
      <c r="J237" s="4"/>
      <c r="K237" s="5"/>
      <c r="L237" s="5"/>
      <c r="M237" s="5"/>
      <c r="N237" s="5"/>
      <c r="O237" s="5"/>
      <c r="P237" s="5"/>
      <c r="Q237" s="5"/>
      <c r="R237" s="5"/>
      <c r="S237" s="5"/>
      <c r="T237" s="5"/>
      <c r="U237" s="5"/>
      <c r="V237" s="5"/>
      <c r="W237" s="5"/>
      <c r="X237" s="5"/>
      <c r="Y237" s="5"/>
      <c r="Z237" s="5"/>
    </row>
    <row r="238" customFormat="false" ht="12.75" hidden="false" customHeight="true" outlineLevel="0" collapsed="false">
      <c r="A238" s="10" t="n">
        <v>151</v>
      </c>
      <c r="B238" s="2" t="n">
        <v>237</v>
      </c>
      <c r="C238" s="2" t="n">
        <f aca="false">'PR-RAS'!D242</f>
        <v>0</v>
      </c>
      <c r="D238" s="2" t="n">
        <f aca="false">'PR-RAS'!E242</f>
        <v>0</v>
      </c>
      <c r="E238" s="2" t="n">
        <v>0</v>
      </c>
      <c r="F238" s="2" t="n">
        <v>0</v>
      </c>
      <c r="G238" s="3" t="n">
        <f aca="false">(B238/1000)*(C238*1+D238*2)</f>
        <v>0</v>
      </c>
      <c r="H238" s="3" t="n">
        <f aca="false">ABS(C238-ROUND(C238,0))+ABS(D238-ROUND(D238,0))</f>
        <v>0</v>
      </c>
      <c r="I238" s="11" t="n">
        <v>0</v>
      </c>
      <c r="J238" s="4"/>
      <c r="K238" s="5"/>
      <c r="L238" s="5"/>
      <c r="M238" s="5"/>
      <c r="N238" s="5"/>
      <c r="O238" s="5"/>
      <c r="P238" s="5"/>
      <c r="Q238" s="5"/>
      <c r="R238" s="5"/>
      <c r="S238" s="5"/>
      <c r="T238" s="5"/>
      <c r="U238" s="5"/>
      <c r="V238" s="5"/>
      <c r="W238" s="5"/>
      <c r="X238" s="5"/>
      <c r="Y238" s="5"/>
      <c r="Z238" s="5"/>
    </row>
    <row r="239" customFormat="false" ht="12.75" hidden="false" customHeight="true" outlineLevel="0" collapsed="false">
      <c r="A239" s="10" t="n">
        <v>151</v>
      </c>
      <c r="B239" s="2" t="n">
        <v>238</v>
      </c>
      <c r="C239" s="2" t="n">
        <f aca="false">'PR-RAS'!D243</f>
        <v>0</v>
      </c>
      <c r="D239" s="2" t="n">
        <f aca="false">'PR-RAS'!E243</f>
        <v>0</v>
      </c>
      <c r="E239" s="2" t="n">
        <v>0</v>
      </c>
      <c r="F239" s="2" t="n">
        <v>0</v>
      </c>
      <c r="G239" s="3" t="n">
        <f aca="false">(B239/1000)*(C239*1+D239*2)</f>
        <v>0</v>
      </c>
      <c r="H239" s="3" t="n">
        <f aca="false">ABS(C239-ROUND(C239,0))+ABS(D239-ROUND(D239,0))</f>
        <v>0</v>
      </c>
      <c r="I239" s="11" t="n">
        <v>0</v>
      </c>
      <c r="J239" s="4"/>
      <c r="K239" s="5"/>
      <c r="L239" s="5"/>
      <c r="M239" s="5"/>
      <c r="N239" s="5"/>
      <c r="O239" s="5"/>
      <c r="P239" s="5"/>
      <c r="Q239" s="5"/>
      <c r="R239" s="5"/>
      <c r="S239" s="5"/>
      <c r="T239" s="5"/>
      <c r="U239" s="5"/>
      <c r="V239" s="5"/>
      <c r="W239" s="5"/>
      <c r="X239" s="5"/>
      <c r="Y239" s="5"/>
      <c r="Z239" s="5"/>
    </row>
    <row r="240" customFormat="false" ht="12.75" hidden="false" customHeight="true" outlineLevel="0" collapsed="false">
      <c r="A240" s="10" t="n">
        <v>151</v>
      </c>
      <c r="B240" s="2" t="n">
        <v>239</v>
      </c>
      <c r="C240" s="2" t="n">
        <f aca="false">'PR-RAS'!D244</f>
        <v>0</v>
      </c>
      <c r="D240" s="2" t="n">
        <f aca="false">'PR-RAS'!E244</f>
        <v>0</v>
      </c>
      <c r="E240" s="2" t="n">
        <v>0</v>
      </c>
      <c r="F240" s="2" t="n">
        <v>0</v>
      </c>
      <c r="G240" s="3" t="n">
        <f aca="false">(B240/1000)*(C240*1+D240*2)</f>
        <v>0</v>
      </c>
      <c r="H240" s="3" t="n">
        <f aca="false">ABS(C240-ROUND(C240,0))+ABS(D240-ROUND(D240,0))</f>
        <v>0</v>
      </c>
      <c r="I240" s="11" t="n">
        <v>0</v>
      </c>
      <c r="J240" s="4"/>
      <c r="K240" s="5"/>
      <c r="L240" s="5"/>
      <c r="M240" s="5"/>
      <c r="N240" s="5"/>
      <c r="O240" s="5"/>
      <c r="P240" s="5"/>
      <c r="Q240" s="5"/>
      <c r="R240" s="5"/>
      <c r="S240" s="5"/>
      <c r="T240" s="5"/>
      <c r="U240" s="5"/>
      <c r="V240" s="5"/>
      <c r="W240" s="5"/>
      <c r="X240" s="5"/>
      <c r="Y240" s="5"/>
      <c r="Z240" s="5"/>
    </row>
    <row r="241" customFormat="false" ht="12.75" hidden="false" customHeight="true" outlineLevel="0" collapsed="false">
      <c r="A241" s="10" t="n">
        <v>151</v>
      </c>
      <c r="B241" s="2" t="n">
        <v>240</v>
      </c>
      <c r="C241" s="2" t="n">
        <f aca="false">'PR-RAS'!D245</f>
        <v>0</v>
      </c>
      <c r="D241" s="2" t="n">
        <f aca="false">'PR-RAS'!E245</f>
        <v>0</v>
      </c>
      <c r="E241" s="2" t="n">
        <v>0</v>
      </c>
      <c r="F241" s="2" t="n">
        <v>0</v>
      </c>
      <c r="G241" s="3" t="n">
        <f aca="false">(B241/1000)*(C241*1+D241*2)</f>
        <v>0</v>
      </c>
      <c r="H241" s="3" t="n">
        <f aca="false">ABS(C241-ROUND(C241,0))+ABS(D241-ROUND(D241,0))</f>
        <v>0</v>
      </c>
      <c r="I241" s="11" t="n">
        <v>0</v>
      </c>
      <c r="J241" s="4"/>
      <c r="K241" s="5"/>
      <c r="L241" s="5"/>
      <c r="M241" s="5"/>
      <c r="N241" s="5"/>
      <c r="O241" s="5"/>
      <c r="P241" s="5"/>
      <c r="Q241" s="5"/>
      <c r="R241" s="5"/>
      <c r="S241" s="5"/>
      <c r="T241" s="5"/>
      <c r="U241" s="5"/>
      <c r="V241" s="5"/>
      <c r="W241" s="5"/>
      <c r="X241" s="5"/>
      <c r="Y241" s="5"/>
      <c r="Z241" s="5"/>
    </row>
    <row r="242" customFormat="false" ht="12.75" hidden="false" customHeight="true" outlineLevel="0" collapsed="false">
      <c r="A242" s="10" t="n">
        <v>151</v>
      </c>
      <c r="B242" s="2" t="n">
        <v>241</v>
      </c>
      <c r="C242" s="2" t="n">
        <f aca="false">'PR-RAS'!D246</f>
        <v>0</v>
      </c>
      <c r="D242" s="2" t="n">
        <f aca="false">'PR-RAS'!E246</f>
        <v>0</v>
      </c>
      <c r="E242" s="2" t="n">
        <v>0</v>
      </c>
      <c r="F242" s="2" t="n">
        <v>0</v>
      </c>
      <c r="G242" s="3" t="n">
        <f aca="false">(B242/1000)*(C242*1+D242*2)</f>
        <v>0</v>
      </c>
      <c r="H242" s="3" t="n">
        <f aca="false">ABS(C242-ROUND(C242,0))+ABS(D242-ROUND(D242,0))</f>
        <v>0</v>
      </c>
      <c r="I242" s="11" t="n">
        <v>0</v>
      </c>
      <c r="J242" s="4"/>
      <c r="K242" s="5"/>
      <c r="L242" s="5"/>
      <c r="M242" s="5"/>
      <c r="N242" s="5"/>
      <c r="O242" s="5"/>
      <c r="P242" s="5"/>
      <c r="Q242" s="5"/>
      <c r="R242" s="5"/>
      <c r="S242" s="5"/>
      <c r="T242" s="5"/>
      <c r="U242" s="5"/>
      <c r="V242" s="5"/>
      <c r="W242" s="5"/>
      <c r="X242" s="5"/>
      <c r="Y242" s="5"/>
      <c r="Z242" s="5"/>
    </row>
    <row r="243" customFormat="false" ht="12.75" hidden="false" customHeight="true" outlineLevel="0" collapsed="false">
      <c r="A243" s="10" t="n">
        <v>151</v>
      </c>
      <c r="B243" s="2" t="n">
        <v>242</v>
      </c>
      <c r="C243" s="2" t="n">
        <f aca="false">'PR-RAS'!D247</f>
        <v>0</v>
      </c>
      <c r="D243" s="2" t="n">
        <f aca="false">'PR-RAS'!E247</f>
        <v>0</v>
      </c>
      <c r="E243" s="2" t="n">
        <v>0</v>
      </c>
      <c r="F243" s="2" t="n">
        <v>0</v>
      </c>
      <c r="G243" s="3" t="n">
        <f aca="false">(B243/1000)*(C243*1+D243*2)</f>
        <v>0</v>
      </c>
      <c r="H243" s="3" t="n">
        <f aca="false">ABS(C243-ROUND(C243,0))+ABS(D243-ROUND(D243,0))</f>
        <v>0</v>
      </c>
      <c r="I243" s="11" t="n">
        <v>0</v>
      </c>
      <c r="J243" s="4"/>
      <c r="K243" s="5"/>
      <c r="L243" s="5"/>
      <c r="M243" s="5"/>
      <c r="N243" s="5"/>
      <c r="O243" s="5"/>
      <c r="P243" s="5"/>
      <c r="Q243" s="5"/>
      <c r="R243" s="5"/>
      <c r="S243" s="5"/>
      <c r="T243" s="5"/>
      <c r="U243" s="5"/>
      <c r="V243" s="5"/>
      <c r="W243" s="5"/>
      <c r="X243" s="5"/>
      <c r="Y243" s="5"/>
      <c r="Z243" s="5"/>
    </row>
    <row r="244" customFormat="false" ht="12.75" hidden="false" customHeight="true" outlineLevel="0" collapsed="false">
      <c r="A244" s="10" t="n">
        <v>151</v>
      </c>
      <c r="B244" s="2" t="n">
        <v>243</v>
      </c>
      <c r="C244" s="2" t="n">
        <f aca="false">'PR-RAS'!D248</f>
        <v>0</v>
      </c>
      <c r="D244" s="2" t="n">
        <f aca="false">'PR-RAS'!E248</f>
        <v>0</v>
      </c>
      <c r="E244" s="2" t="n">
        <v>0</v>
      </c>
      <c r="F244" s="2" t="n">
        <v>0</v>
      </c>
      <c r="G244" s="3" t="n">
        <f aca="false">(B244/1000)*(C244*1+D244*2)</f>
        <v>0</v>
      </c>
      <c r="H244" s="3" t="n">
        <f aca="false">ABS(C244-ROUND(C244,0))+ABS(D244-ROUND(D244,0))</f>
        <v>0</v>
      </c>
      <c r="I244" s="11" t="n">
        <v>0</v>
      </c>
      <c r="J244" s="4"/>
      <c r="K244" s="5"/>
      <c r="L244" s="5"/>
      <c r="M244" s="5"/>
      <c r="N244" s="5"/>
      <c r="O244" s="5"/>
      <c r="P244" s="5"/>
      <c r="Q244" s="5"/>
      <c r="R244" s="5"/>
      <c r="S244" s="5"/>
      <c r="T244" s="5"/>
      <c r="U244" s="5"/>
      <c r="V244" s="5"/>
      <c r="W244" s="5"/>
      <c r="X244" s="5"/>
      <c r="Y244" s="5"/>
      <c r="Z244" s="5"/>
    </row>
    <row r="245" customFormat="false" ht="12.75" hidden="false" customHeight="true" outlineLevel="0" collapsed="false">
      <c r="A245" s="10" t="n">
        <v>151</v>
      </c>
      <c r="B245" s="2" t="n">
        <v>244</v>
      </c>
      <c r="C245" s="2" t="n">
        <f aca="false">'PR-RAS'!D249</f>
        <v>0</v>
      </c>
      <c r="D245" s="2" t="n">
        <f aca="false">'PR-RAS'!E249</f>
        <v>0</v>
      </c>
      <c r="E245" s="2" t="n">
        <v>0</v>
      </c>
      <c r="F245" s="2" t="n">
        <v>0</v>
      </c>
      <c r="G245" s="3" t="n">
        <f aca="false">(B245/1000)*(C245*1+D245*2)</f>
        <v>0</v>
      </c>
      <c r="H245" s="3" t="n">
        <f aca="false">ABS(C245-ROUND(C245,0))+ABS(D245-ROUND(D245,0))</f>
        <v>0</v>
      </c>
      <c r="I245" s="11" t="n">
        <v>0</v>
      </c>
      <c r="J245" s="4"/>
      <c r="K245" s="5"/>
      <c r="L245" s="5"/>
      <c r="M245" s="5"/>
      <c r="N245" s="5"/>
      <c r="O245" s="5"/>
      <c r="P245" s="5"/>
      <c r="Q245" s="5"/>
      <c r="R245" s="5"/>
      <c r="S245" s="5"/>
      <c r="T245" s="5"/>
      <c r="U245" s="5"/>
      <c r="V245" s="5"/>
      <c r="W245" s="5"/>
      <c r="X245" s="5"/>
      <c r="Y245" s="5"/>
      <c r="Z245" s="5"/>
    </row>
    <row r="246" customFormat="false" ht="12.75" hidden="false" customHeight="true" outlineLevel="0" collapsed="false">
      <c r="A246" s="10" t="n">
        <v>151</v>
      </c>
      <c r="B246" s="2" t="n">
        <v>245</v>
      </c>
      <c r="C246" s="2" t="n">
        <f aca="false">'PR-RAS'!D250</f>
        <v>0</v>
      </c>
      <c r="D246" s="2" t="n">
        <f aca="false">'PR-RAS'!E250</f>
        <v>0</v>
      </c>
      <c r="E246" s="2" t="n">
        <v>0</v>
      </c>
      <c r="F246" s="2" t="n">
        <v>0</v>
      </c>
      <c r="G246" s="3" t="n">
        <f aca="false">(B246/1000)*(C246*1+D246*2)</f>
        <v>0</v>
      </c>
      <c r="H246" s="3" t="n">
        <f aca="false">ABS(C246-ROUND(C246,0))+ABS(D246-ROUND(D246,0))</f>
        <v>0</v>
      </c>
      <c r="I246" s="11" t="n">
        <v>0</v>
      </c>
      <c r="J246" s="4"/>
      <c r="K246" s="5"/>
      <c r="L246" s="5"/>
      <c r="M246" s="5"/>
      <c r="N246" s="5"/>
      <c r="O246" s="5"/>
      <c r="P246" s="5"/>
      <c r="Q246" s="5"/>
      <c r="R246" s="5"/>
      <c r="S246" s="5"/>
      <c r="T246" s="5"/>
      <c r="U246" s="5"/>
      <c r="V246" s="5"/>
      <c r="W246" s="5"/>
      <c r="X246" s="5"/>
      <c r="Y246" s="5"/>
      <c r="Z246" s="5"/>
    </row>
    <row r="247" customFormat="false" ht="12.75" hidden="false" customHeight="true" outlineLevel="0" collapsed="false">
      <c r="A247" s="10" t="n">
        <v>151</v>
      </c>
      <c r="B247" s="2" t="n">
        <v>246</v>
      </c>
      <c r="C247" s="2" t="n">
        <f aca="false">'PR-RAS'!D251</f>
        <v>0</v>
      </c>
      <c r="D247" s="2" t="n">
        <f aca="false">'PR-RAS'!E251</f>
        <v>0</v>
      </c>
      <c r="E247" s="2" t="n">
        <v>0</v>
      </c>
      <c r="F247" s="2" t="n">
        <v>0</v>
      </c>
      <c r="G247" s="3" t="n">
        <f aca="false">(B247/1000)*(C247*1+D247*2)</f>
        <v>0</v>
      </c>
      <c r="H247" s="3" t="n">
        <f aca="false">ABS(C247-ROUND(C247,0))+ABS(D247-ROUND(D247,0))</f>
        <v>0</v>
      </c>
      <c r="I247" s="11" t="n">
        <v>0</v>
      </c>
      <c r="J247" s="4"/>
      <c r="K247" s="5"/>
      <c r="L247" s="5"/>
      <c r="M247" s="5"/>
      <c r="N247" s="5"/>
      <c r="O247" s="5"/>
      <c r="P247" s="5"/>
      <c r="Q247" s="5"/>
      <c r="R247" s="5"/>
      <c r="S247" s="5"/>
      <c r="T247" s="5"/>
      <c r="U247" s="5"/>
      <c r="V247" s="5"/>
      <c r="W247" s="5"/>
      <c r="X247" s="5"/>
      <c r="Y247" s="5"/>
      <c r="Z247" s="5"/>
    </row>
    <row r="248" customFormat="false" ht="12.75" hidden="false" customHeight="true" outlineLevel="0" collapsed="false">
      <c r="A248" s="10" t="n">
        <v>151</v>
      </c>
      <c r="B248" s="2" t="n">
        <v>247</v>
      </c>
      <c r="C248" s="2" t="n">
        <f aca="false">'PR-RAS'!D252</f>
        <v>0</v>
      </c>
      <c r="D248" s="2" t="n">
        <f aca="false">'PR-RAS'!E252</f>
        <v>0</v>
      </c>
      <c r="E248" s="2" t="n">
        <v>0</v>
      </c>
      <c r="F248" s="2" t="n">
        <v>0</v>
      </c>
      <c r="G248" s="3" t="n">
        <f aca="false">(B248/1000)*(C248*1+D248*2)</f>
        <v>0</v>
      </c>
      <c r="H248" s="3" t="n">
        <f aca="false">ABS(C248-ROUND(C248,0))+ABS(D248-ROUND(D248,0))</f>
        <v>0</v>
      </c>
      <c r="I248" s="11" t="n">
        <v>0</v>
      </c>
      <c r="J248" s="4"/>
      <c r="K248" s="5"/>
      <c r="L248" s="5"/>
      <c r="M248" s="5"/>
      <c r="N248" s="5"/>
      <c r="O248" s="5"/>
      <c r="P248" s="5"/>
      <c r="Q248" s="5"/>
      <c r="R248" s="5"/>
      <c r="S248" s="5"/>
      <c r="T248" s="5"/>
      <c r="U248" s="5"/>
      <c r="V248" s="5"/>
      <c r="W248" s="5"/>
      <c r="X248" s="5"/>
      <c r="Y248" s="5"/>
      <c r="Z248" s="5"/>
    </row>
    <row r="249" customFormat="false" ht="12.75" hidden="false" customHeight="true" outlineLevel="0" collapsed="false">
      <c r="A249" s="10" t="n">
        <v>151</v>
      </c>
      <c r="B249" s="2" t="n">
        <v>248</v>
      </c>
      <c r="C249" s="2" t="n">
        <f aca="false">'PR-RAS'!D253</f>
        <v>0</v>
      </c>
      <c r="D249" s="2" t="n">
        <f aca="false">'PR-RAS'!E253</f>
        <v>0</v>
      </c>
      <c r="E249" s="2" t="n">
        <v>0</v>
      </c>
      <c r="F249" s="2" t="n">
        <v>0</v>
      </c>
      <c r="G249" s="3" t="n">
        <f aca="false">(B249/1000)*(C249*1+D249*2)</f>
        <v>0</v>
      </c>
      <c r="H249" s="3" t="n">
        <f aca="false">ABS(C249-ROUND(C249,0))+ABS(D249-ROUND(D249,0))</f>
        <v>0</v>
      </c>
      <c r="I249" s="11" t="n">
        <v>0</v>
      </c>
      <c r="J249" s="4"/>
      <c r="K249" s="5"/>
      <c r="L249" s="5"/>
      <c r="M249" s="5"/>
      <c r="N249" s="5"/>
      <c r="O249" s="5"/>
      <c r="P249" s="5"/>
      <c r="Q249" s="5"/>
      <c r="R249" s="5"/>
      <c r="S249" s="5"/>
      <c r="T249" s="5"/>
      <c r="U249" s="5"/>
      <c r="V249" s="5"/>
      <c r="W249" s="5"/>
      <c r="X249" s="5"/>
      <c r="Y249" s="5"/>
      <c r="Z249" s="5"/>
    </row>
    <row r="250" customFormat="false" ht="12.75" hidden="false" customHeight="true" outlineLevel="0" collapsed="false">
      <c r="A250" s="10" t="n">
        <v>151</v>
      </c>
      <c r="B250" s="2" t="n">
        <v>249</v>
      </c>
      <c r="C250" s="2" t="n">
        <f aca="false">'PR-RAS'!D254</f>
        <v>0</v>
      </c>
      <c r="D250" s="2" t="n">
        <f aca="false">'PR-RAS'!E254</f>
        <v>0</v>
      </c>
      <c r="E250" s="2" t="n">
        <v>0</v>
      </c>
      <c r="F250" s="2" t="n">
        <v>0</v>
      </c>
      <c r="G250" s="3" t="n">
        <f aca="false">(B250/1000)*(C250*1+D250*2)</f>
        <v>0</v>
      </c>
      <c r="H250" s="3" t="n">
        <f aca="false">ABS(C250-ROUND(C250,0))+ABS(D250-ROUND(D250,0))</f>
        <v>0</v>
      </c>
      <c r="I250" s="11" t="n">
        <v>0</v>
      </c>
      <c r="J250" s="4"/>
      <c r="K250" s="5"/>
      <c r="L250" s="5"/>
      <c r="M250" s="5"/>
      <c r="N250" s="5"/>
      <c r="O250" s="5"/>
      <c r="P250" s="5"/>
      <c r="Q250" s="5"/>
      <c r="R250" s="5"/>
      <c r="S250" s="5"/>
      <c r="T250" s="5"/>
      <c r="U250" s="5"/>
      <c r="V250" s="5"/>
      <c r="W250" s="5"/>
      <c r="X250" s="5"/>
      <c r="Y250" s="5"/>
      <c r="Z250" s="5"/>
    </row>
    <row r="251" customFormat="false" ht="12.75" hidden="false" customHeight="true" outlineLevel="0" collapsed="false">
      <c r="A251" s="10" t="n">
        <v>151</v>
      </c>
      <c r="B251" s="2" t="n">
        <v>250</v>
      </c>
      <c r="C251" s="2" t="n">
        <f aca="false">'PR-RAS'!D255</f>
        <v>0</v>
      </c>
      <c r="D251" s="2" t="n">
        <f aca="false">'PR-RAS'!E255</f>
        <v>0</v>
      </c>
      <c r="E251" s="2" t="n">
        <v>0</v>
      </c>
      <c r="F251" s="2" t="n">
        <v>0</v>
      </c>
      <c r="G251" s="3" t="n">
        <f aca="false">(B251/1000)*(C251*1+D251*2)</f>
        <v>0</v>
      </c>
      <c r="H251" s="3" t="n">
        <f aca="false">ABS(C251-ROUND(C251,0))+ABS(D251-ROUND(D251,0))</f>
        <v>0</v>
      </c>
      <c r="I251" s="11" t="n">
        <v>0</v>
      </c>
      <c r="J251" s="4"/>
      <c r="K251" s="5"/>
      <c r="L251" s="5"/>
      <c r="M251" s="5"/>
      <c r="N251" s="5"/>
      <c r="O251" s="5"/>
      <c r="P251" s="5"/>
      <c r="Q251" s="5"/>
      <c r="R251" s="5"/>
      <c r="S251" s="5"/>
      <c r="T251" s="5"/>
      <c r="U251" s="5"/>
      <c r="V251" s="5"/>
      <c r="W251" s="5"/>
      <c r="X251" s="5"/>
      <c r="Y251" s="5"/>
      <c r="Z251" s="5"/>
    </row>
    <row r="252" customFormat="false" ht="12.75" hidden="false" customHeight="true" outlineLevel="0" collapsed="false">
      <c r="A252" s="10" t="n">
        <v>151</v>
      </c>
      <c r="B252" s="2" t="n">
        <v>251</v>
      </c>
      <c r="C252" s="2" t="n">
        <f aca="false">'PR-RAS'!D256</f>
        <v>0</v>
      </c>
      <c r="D252" s="2" t="n">
        <f aca="false">'PR-RAS'!E256</f>
        <v>0</v>
      </c>
      <c r="E252" s="2" t="n">
        <v>0</v>
      </c>
      <c r="F252" s="2" t="n">
        <v>0</v>
      </c>
      <c r="G252" s="3" t="n">
        <f aca="false">(B252/1000)*(C252*1+D252*2)</f>
        <v>0</v>
      </c>
      <c r="H252" s="3" t="n">
        <f aca="false">ABS(C252-ROUND(C252,0))+ABS(D252-ROUND(D252,0))</f>
        <v>0</v>
      </c>
      <c r="I252" s="11" t="n">
        <v>0</v>
      </c>
      <c r="J252" s="4"/>
      <c r="K252" s="5"/>
      <c r="L252" s="5"/>
      <c r="M252" s="5"/>
      <c r="N252" s="5"/>
      <c r="O252" s="5"/>
      <c r="P252" s="5"/>
      <c r="Q252" s="5"/>
      <c r="R252" s="5"/>
      <c r="S252" s="5"/>
      <c r="T252" s="5"/>
      <c r="U252" s="5"/>
      <c r="V252" s="5"/>
      <c r="W252" s="5"/>
      <c r="X252" s="5"/>
      <c r="Y252" s="5"/>
      <c r="Z252" s="5"/>
    </row>
    <row r="253" customFormat="false" ht="12.75" hidden="false" customHeight="true" outlineLevel="0" collapsed="false">
      <c r="A253" s="10" t="n">
        <v>151</v>
      </c>
      <c r="B253" s="2" t="n">
        <v>252</v>
      </c>
      <c r="C253" s="2" t="n">
        <f aca="false">'PR-RAS'!D257</f>
        <v>0</v>
      </c>
      <c r="D253" s="2" t="n">
        <f aca="false">'PR-RAS'!E257</f>
        <v>0</v>
      </c>
      <c r="E253" s="2" t="n">
        <v>0</v>
      </c>
      <c r="F253" s="2" t="n">
        <v>0</v>
      </c>
      <c r="G253" s="3" t="n">
        <f aca="false">(B253/1000)*(C253*1+D253*2)</f>
        <v>0</v>
      </c>
      <c r="H253" s="3" t="n">
        <f aca="false">ABS(C253-ROUND(C253,0))+ABS(D253-ROUND(D253,0))</f>
        <v>0</v>
      </c>
      <c r="I253" s="11" t="n">
        <v>0</v>
      </c>
      <c r="J253" s="4"/>
      <c r="K253" s="5"/>
      <c r="L253" s="5"/>
      <c r="M253" s="5"/>
      <c r="N253" s="5"/>
      <c r="O253" s="5"/>
      <c r="P253" s="5"/>
      <c r="Q253" s="5"/>
      <c r="R253" s="5"/>
      <c r="S253" s="5"/>
      <c r="T253" s="5"/>
      <c r="U253" s="5"/>
      <c r="V253" s="5"/>
      <c r="W253" s="5"/>
      <c r="X253" s="5"/>
      <c r="Y253" s="5"/>
      <c r="Z253" s="5"/>
    </row>
    <row r="254" customFormat="false" ht="12.75" hidden="false" customHeight="true" outlineLevel="0" collapsed="false">
      <c r="A254" s="10" t="n">
        <v>151</v>
      </c>
      <c r="B254" s="2" t="n">
        <v>253</v>
      </c>
      <c r="C254" s="2" t="n">
        <f aca="false">'PR-RAS'!D258</f>
        <v>0</v>
      </c>
      <c r="D254" s="2" t="n">
        <f aca="false">'PR-RAS'!E258</f>
        <v>0</v>
      </c>
      <c r="E254" s="2" t="n">
        <v>0</v>
      </c>
      <c r="F254" s="2" t="n">
        <v>0</v>
      </c>
      <c r="G254" s="3" t="n">
        <f aca="false">(B254/1000)*(C254*1+D254*2)</f>
        <v>0</v>
      </c>
      <c r="H254" s="3" t="n">
        <f aca="false">ABS(C254-ROUND(C254,0))+ABS(D254-ROUND(D254,0))</f>
        <v>0</v>
      </c>
      <c r="I254" s="11" t="n">
        <v>0</v>
      </c>
      <c r="J254" s="4"/>
      <c r="K254" s="5"/>
      <c r="L254" s="5"/>
      <c r="M254" s="5"/>
      <c r="N254" s="5"/>
      <c r="O254" s="5"/>
      <c r="P254" s="5"/>
      <c r="Q254" s="5"/>
      <c r="R254" s="5"/>
      <c r="S254" s="5"/>
      <c r="T254" s="5"/>
      <c r="U254" s="5"/>
      <c r="V254" s="5"/>
      <c r="W254" s="5"/>
      <c r="X254" s="5"/>
      <c r="Y254" s="5"/>
      <c r="Z254" s="5"/>
    </row>
    <row r="255" customFormat="false" ht="12.75" hidden="false" customHeight="true" outlineLevel="0" collapsed="false">
      <c r="A255" s="10" t="n">
        <v>151</v>
      </c>
      <c r="B255" s="2" t="n">
        <v>254</v>
      </c>
      <c r="C255" s="2" t="n">
        <f aca="false">'PR-RAS'!D259</f>
        <v>0</v>
      </c>
      <c r="D255" s="2" t="n">
        <f aca="false">'PR-RAS'!E259</f>
        <v>0</v>
      </c>
      <c r="E255" s="2" t="n">
        <v>0</v>
      </c>
      <c r="F255" s="2" t="n">
        <v>0</v>
      </c>
      <c r="G255" s="3" t="n">
        <f aca="false">(B255/1000)*(C255*1+D255*2)</f>
        <v>0</v>
      </c>
      <c r="H255" s="3" t="n">
        <f aca="false">ABS(C255-ROUND(C255,0))+ABS(D255-ROUND(D255,0))</f>
        <v>0</v>
      </c>
      <c r="I255" s="11" t="n">
        <v>0</v>
      </c>
      <c r="J255" s="4"/>
      <c r="K255" s="5"/>
      <c r="L255" s="5"/>
      <c r="M255" s="5"/>
      <c r="N255" s="5"/>
      <c r="O255" s="5"/>
      <c r="P255" s="5"/>
      <c r="Q255" s="5"/>
      <c r="R255" s="5"/>
      <c r="S255" s="5"/>
      <c r="T255" s="5"/>
      <c r="U255" s="5"/>
      <c r="V255" s="5"/>
      <c r="W255" s="5"/>
      <c r="X255" s="5"/>
      <c r="Y255" s="5"/>
      <c r="Z255" s="5"/>
    </row>
    <row r="256" customFormat="false" ht="12.75" hidden="false" customHeight="true" outlineLevel="0" collapsed="false">
      <c r="A256" s="10" t="n">
        <v>151</v>
      </c>
      <c r="B256" s="2" t="n">
        <v>255</v>
      </c>
      <c r="C256" s="2" t="n">
        <f aca="false">'PR-RAS'!D260</f>
        <v>0</v>
      </c>
      <c r="D256" s="2" t="n">
        <f aca="false">'PR-RAS'!E260</f>
        <v>0</v>
      </c>
      <c r="E256" s="2" t="n">
        <v>0</v>
      </c>
      <c r="F256" s="2" t="n">
        <v>0</v>
      </c>
      <c r="G256" s="3" t="n">
        <f aca="false">(B256/1000)*(C256*1+D256*2)</f>
        <v>0</v>
      </c>
      <c r="H256" s="3" t="n">
        <f aca="false">ABS(C256-ROUND(C256,0))+ABS(D256-ROUND(D256,0))</f>
        <v>0</v>
      </c>
      <c r="I256" s="11" t="n">
        <v>0</v>
      </c>
      <c r="J256" s="4"/>
      <c r="K256" s="5"/>
      <c r="L256" s="5"/>
      <c r="M256" s="5"/>
      <c r="N256" s="5"/>
      <c r="O256" s="5"/>
      <c r="P256" s="5"/>
      <c r="Q256" s="5"/>
      <c r="R256" s="5"/>
      <c r="S256" s="5"/>
      <c r="T256" s="5"/>
      <c r="U256" s="5"/>
      <c r="V256" s="5"/>
      <c r="W256" s="5"/>
      <c r="X256" s="5"/>
      <c r="Y256" s="5"/>
      <c r="Z256" s="5"/>
    </row>
    <row r="257" customFormat="false" ht="12.75" hidden="false" customHeight="true" outlineLevel="0" collapsed="false">
      <c r="A257" s="10" t="n">
        <v>151</v>
      </c>
      <c r="B257" s="2" t="n">
        <v>256</v>
      </c>
      <c r="C257" s="2" t="n">
        <f aca="false">'PR-RAS'!D261</f>
        <v>0</v>
      </c>
      <c r="D257" s="2" t="n">
        <f aca="false">'PR-RAS'!E261</f>
        <v>0</v>
      </c>
      <c r="E257" s="2" t="n">
        <v>0</v>
      </c>
      <c r="F257" s="2" t="n">
        <v>0</v>
      </c>
      <c r="G257" s="3" t="n">
        <f aca="false">(B257/1000)*(C257*1+D257*2)</f>
        <v>0</v>
      </c>
      <c r="H257" s="3" t="n">
        <f aca="false">ABS(C257-ROUND(C257,0))+ABS(D257-ROUND(D257,0))</f>
        <v>0</v>
      </c>
      <c r="I257" s="11" t="n">
        <v>0</v>
      </c>
      <c r="J257" s="4"/>
      <c r="K257" s="5"/>
      <c r="L257" s="5"/>
      <c r="M257" s="5"/>
      <c r="N257" s="5"/>
      <c r="O257" s="5"/>
      <c r="P257" s="5"/>
      <c r="Q257" s="5"/>
      <c r="R257" s="5"/>
      <c r="S257" s="5"/>
      <c r="T257" s="5"/>
      <c r="U257" s="5"/>
      <c r="V257" s="5"/>
      <c r="W257" s="5"/>
      <c r="X257" s="5"/>
      <c r="Y257" s="5"/>
      <c r="Z257" s="5"/>
    </row>
    <row r="258" customFormat="false" ht="12.75" hidden="false" customHeight="true" outlineLevel="0" collapsed="false">
      <c r="A258" s="10" t="n">
        <v>151</v>
      </c>
      <c r="B258" s="2" t="n">
        <v>257</v>
      </c>
      <c r="C258" s="2" t="n">
        <f aca="false">'PR-RAS'!D262</f>
        <v>0</v>
      </c>
      <c r="D258" s="2" t="n">
        <f aca="false">'PR-RAS'!E262</f>
        <v>0</v>
      </c>
      <c r="E258" s="2" t="n">
        <v>0</v>
      </c>
      <c r="F258" s="2" t="n">
        <v>0</v>
      </c>
      <c r="G258" s="3" t="n">
        <f aca="false">(B258/1000)*(C258*1+D258*2)</f>
        <v>0</v>
      </c>
      <c r="H258" s="3" t="n">
        <f aca="false">ABS(C258-ROUND(C258,0))+ABS(D258-ROUND(D258,0))</f>
        <v>0</v>
      </c>
      <c r="I258" s="11" t="n">
        <v>0</v>
      </c>
      <c r="J258" s="4"/>
      <c r="K258" s="5"/>
      <c r="L258" s="5"/>
      <c r="M258" s="5"/>
      <c r="N258" s="5"/>
      <c r="O258" s="5"/>
      <c r="P258" s="5"/>
      <c r="Q258" s="5"/>
      <c r="R258" s="5"/>
      <c r="S258" s="5"/>
      <c r="T258" s="5"/>
      <c r="U258" s="5"/>
      <c r="V258" s="5"/>
      <c r="W258" s="5"/>
      <c r="X258" s="5"/>
      <c r="Y258" s="5"/>
      <c r="Z258" s="5"/>
    </row>
    <row r="259" customFormat="false" ht="12.75" hidden="false" customHeight="true" outlineLevel="0" collapsed="false">
      <c r="A259" s="10" t="n">
        <v>151</v>
      </c>
      <c r="B259" s="2" t="n">
        <v>258</v>
      </c>
      <c r="C259" s="2" t="n">
        <f aca="false">'PR-RAS'!D263</f>
        <v>0</v>
      </c>
      <c r="D259" s="2" t="n">
        <f aca="false">'PR-RAS'!E263</f>
        <v>0</v>
      </c>
      <c r="E259" s="2" t="n">
        <v>0</v>
      </c>
      <c r="F259" s="2" t="n">
        <v>0</v>
      </c>
      <c r="G259" s="3" t="n">
        <f aca="false">(B259/1000)*(C259*1+D259*2)</f>
        <v>0</v>
      </c>
      <c r="H259" s="3" t="n">
        <f aca="false">ABS(C259-ROUND(C259,0))+ABS(D259-ROUND(D259,0))</f>
        <v>0</v>
      </c>
      <c r="I259" s="11" t="n">
        <v>0</v>
      </c>
      <c r="J259" s="4"/>
      <c r="K259" s="5"/>
      <c r="L259" s="5"/>
      <c r="M259" s="5"/>
      <c r="N259" s="5"/>
      <c r="O259" s="5"/>
      <c r="P259" s="5"/>
      <c r="Q259" s="5"/>
      <c r="R259" s="5"/>
      <c r="S259" s="5"/>
      <c r="T259" s="5"/>
      <c r="U259" s="5"/>
      <c r="V259" s="5"/>
      <c r="W259" s="5"/>
      <c r="X259" s="5"/>
      <c r="Y259" s="5"/>
      <c r="Z259" s="5"/>
    </row>
    <row r="260" customFormat="false" ht="12.75" hidden="false" customHeight="true" outlineLevel="0" collapsed="false">
      <c r="A260" s="10" t="n">
        <v>151</v>
      </c>
      <c r="B260" s="2" t="n">
        <v>259</v>
      </c>
      <c r="C260" s="2" t="n">
        <f aca="false">'PR-RAS'!D264</f>
        <v>0</v>
      </c>
      <c r="D260" s="2" t="n">
        <f aca="false">'PR-RAS'!E264</f>
        <v>0</v>
      </c>
      <c r="E260" s="2" t="n">
        <v>0</v>
      </c>
      <c r="F260" s="2" t="n">
        <v>0</v>
      </c>
      <c r="G260" s="3" t="n">
        <f aca="false">(B260/1000)*(C260*1+D260*2)</f>
        <v>0</v>
      </c>
      <c r="H260" s="3" t="n">
        <f aca="false">ABS(C260-ROUND(C260,0))+ABS(D260-ROUND(D260,0))</f>
        <v>0</v>
      </c>
      <c r="I260" s="11" t="n">
        <v>0</v>
      </c>
      <c r="J260" s="4"/>
      <c r="K260" s="5"/>
      <c r="L260" s="5"/>
      <c r="M260" s="5"/>
      <c r="N260" s="5"/>
      <c r="O260" s="5"/>
      <c r="P260" s="5"/>
      <c r="Q260" s="5"/>
      <c r="R260" s="5"/>
      <c r="S260" s="5"/>
      <c r="T260" s="5"/>
      <c r="U260" s="5"/>
      <c r="V260" s="5"/>
      <c r="W260" s="5"/>
      <c r="X260" s="5"/>
      <c r="Y260" s="5"/>
      <c r="Z260" s="5"/>
    </row>
    <row r="261" customFormat="false" ht="12.75" hidden="false" customHeight="true" outlineLevel="0" collapsed="false">
      <c r="A261" s="10" t="n">
        <v>151</v>
      </c>
      <c r="B261" s="2" t="n">
        <v>260</v>
      </c>
      <c r="C261" s="2" t="n">
        <f aca="false">'PR-RAS'!D265</f>
        <v>0</v>
      </c>
      <c r="D261" s="2" t="n">
        <f aca="false">'PR-RAS'!E265</f>
        <v>0</v>
      </c>
      <c r="E261" s="2" t="n">
        <v>0</v>
      </c>
      <c r="F261" s="2" t="n">
        <v>0</v>
      </c>
      <c r="G261" s="3" t="n">
        <f aca="false">(B261/1000)*(C261*1+D261*2)</f>
        <v>0</v>
      </c>
      <c r="H261" s="3" t="n">
        <f aca="false">ABS(C261-ROUND(C261,0))+ABS(D261-ROUND(D261,0))</f>
        <v>0</v>
      </c>
      <c r="I261" s="11" t="n">
        <v>0</v>
      </c>
      <c r="J261" s="4"/>
      <c r="K261" s="5"/>
      <c r="L261" s="5"/>
      <c r="M261" s="5"/>
      <c r="N261" s="5"/>
      <c r="O261" s="5"/>
      <c r="P261" s="5"/>
      <c r="Q261" s="5"/>
      <c r="R261" s="5"/>
      <c r="S261" s="5"/>
      <c r="T261" s="5"/>
      <c r="U261" s="5"/>
      <c r="V261" s="5"/>
      <c r="W261" s="5"/>
      <c r="X261" s="5"/>
      <c r="Y261" s="5"/>
      <c r="Z261" s="5"/>
    </row>
    <row r="262" customFormat="false" ht="12.75" hidden="false" customHeight="true" outlineLevel="0" collapsed="false">
      <c r="A262" s="10" t="n">
        <v>151</v>
      </c>
      <c r="B262" s="2" t="n">
        <v>261</v>
      </c>
      <c r="C262" s="2" t="n">
        <f aca="false">'PR-RAS'!D266</f>
        <v>0</v>
      </c>
      <c r="D262" s="2" t="n">
        <f aca="false">'PR-RAS'!E266</f>
        <v>0</v>
      </c>
      <c r="E262" s="2" t="n">
        <v>0</v>
      </c>
      <c r="F262" s="2" t="n">
        <v>0</v>
      </c>
      <c r="G262" s="3" t="n">
        <f aca="false">(B262/1000)*(C262*1+D262*2)</f>
        <v>0</v>
      </c>
      <c r="H262" s="3" t="n">
        <f aca="false">ABS(C262-ROUND(C262,0))+ABS(D262-ROUND(D262,0))</f>
        <v>0</v>
      </c>
      <c r="I262" s="11" t="n">
        <v>0</v>
      </c>
      <c r="J262" s="4"/>
      <c r="K262" s="5"/>
      <c r="L262" s="5"/>
      <c r="M262" s="5"/>
      <c r="N262" s="5"/>
      <c r="O262" s="5"/>
      <c r="P262" s="5"/>
      <c r="Q262" s="5"/>
      <c r="R262" s="5"/>
      <c r="S262" s="5"/>
      <c r="T262" s="5"/>
      <c r="U262" s="5"/>
      <c r="V262" s="5"/>
      <c r="W262" s="5"/>
      <c r="X262" s="5"/>
      <c r="Y262" s="5"/>
      <c r="Z262" s="5"/>
    </row>
    <row r="263" customFormat="false" ht="12.75" hidden="false" customHeight="true" outlineLevel="0" collapsed="false">
      <c r="A263" s="10" t="n">
        <v>151</v>
      </c>
      <c r="B263" s="2" t="n">
        <v>262</v>
      </c>
      <c r="C263" s="2" t="n">
        <f aca="false">'PR-RAS'!D267</f>
        <v>0</v>
      </c>
      <c r="D263" s="2" t="n">
        <f aca="false">'PR-RAS'!E267</f>
        <v>0</v>
      </c>
      <c r="E263" s="2" t="n">
        <v>0</v>
      </c>
      <c r="F263" s="2" t="n">
        <v>0</v>
      </c>
      <c r="G263" s="3" t="n">
        <f aca="false">(B263/1000)*(C263*1+D263*2)</f>
        <v>0</v>
      </c>
      <c r="H263" s="3" t="n">
        <f aca="false">ABS(C263-ROUND(C263,0))+ABS(D263-ROUND(D263,0))</f>
        <v>0</v>
      </c>
      <c r="I263" s="11" t="n">
        <v>0</v>
      </c>
      <c r="J263" s="4"/>
      <c r="K263" s="5"/>
      <c r="L263" s="5"/>
      <c r="M263" s="5"/>
      <c r="N263" s="5"/>
      <c r="O263" s="5"/>
      <c r="P263" s="5"/>
      <c r="Q263" s="5"/>
      <c r="R263" s="5"/>
      <c r="S263" s="5"/>
      <c r="T263" s="5"/>
      <c r="U263" s="5"/>
      <c r="V263" s="5"/>
      <c r="W263" s="5"/>
      <c r="X263" s="5"/>
      <c r="Y263" s="5"/>
      <c r="Z263" s="5"/>
    </row>
    <row r="264" customFormat="false" ht="12.75" hidden="false" customHeight="true" outlineLevel="0" collapsed="false">
      <c r="A264" s="10" t="n">
        <v>151</v>
      </c>
      <c r="B264" s="2" t="n">
        <v>263</v>
      </c>
      <c r="C264" s="2" t="n">
        <f aca="false">'PR-RAS'!D268</f>
        <v>0</v>
      </c>
      <c r="D264" s="2" t="n">
        <f aca="false">'PR-RAS'!E268</f>
        <v>0</v>
      </c>
      <c r="E264" s="2" t="n">
        <v>0</v>
      </c>
      <c r="F264" s="2" t="n">
        <v>0</v>
      </c>
      <c r="G264" s="3" t="n">
        <f aca="false">(B264/1000)*(C264*1+D264*2)</f>
        <v>0</v>
      </c>
      <c r="H264" s="3" t="n">
        <f aca="false">ABS(C264-ROUND(C264,0))+ABS(D264-ROUND(D264,0))</f>
        <v>0</v>
      </c>
      <c r="I264" s="11" t="n">
        <v>0</v>
      </c>
      <c r="J264" s="4"/>
      <c r="K264" s="5"/>
      <c r="L264" s="5"/>
      <c r="M264" s="5"/>
      <c r="N264" s="5"/>
      <c r="O264" s="5"/>
      <c r="P264" s="5"/>
      <c r="Q264" s="5"/>
      <c r="R264" s="5"/>
      <c r="S264" s="5"/>
      <c r="T264" s="5"/>
      <c r="U264" s="5"/>
      <c r="V264" s="5"/>
      <c r="W264" s="5"/>
      <c r="X264" s="5"/>
      <c r="Y264" s="5"/>
      <c r="Z264" s="5"/>
    </row>
    <row r="265" customFormat="false" ht="12.75" hidden="false" customHeight="true" outlineLevel="0" collapsed="false">
      <c r="A265" s="10" t="n">
        <v>151</v>
      </c>
      <c r="B265" s="2" t="n">
        <v>264</v>
      </c>
      <c r="C265" s="2" t="n">
        <f aca="false">'PR-RAS'!D269</f>
        <v>0</v>
      </c>
      <c r="D265" s="2" t="n">
        <f aca="false">'PR-RAS'!E269</f>
        <v>0</v>
      </c>
      <c r="E265" s="2" t="n">
        <v>0</v>
      </c>
      <c r="F265" s="2" t="n">
        <v>0</v>
      </c>
      <c r="G265" s="3" t="n">
        <f aca="false">(B265/1000)*(C265*1+D265*2)</f>
        <v>0</v>
      </c>
      <c r="H265" s="3" t="n">
        <f aca="false">ABS(C265-ROUND(C265,0))+ABS(D265-ROUND(D265,0))</f>
        <v>0</v>
      </c>
      <c r="I265" s="11" t="n">
        <v>0</v>
      </c>
      <c r="J265" s="4"/>
      <c r="K265" s="5"/>
      <c r="L265" s="5"/>
      <c r="M265" s="5"/>
      <c r="N265" s="5"/>
      <c r="O265" s="5"/>
      <c r="P265" s="5"/>
      <c r="Q265" s="5"/>
      <c r="R265" s="5"/>
      <c r="S265" s="5"/>
      <c r="T265" s="5"/>
      <c r="U265" s="5"/>
      <c r="V265" s="5"/>
      <c r="W265" s="5"/>
      <c r="X265" s="5"/>
      <c r="Y265" s="5"/>
      <c r="Z265" s="5"/>
    </row>
    <row r="266" customFormat="false" ht="12.75" hidden="false" customHeight="true" outlineLevel="0" collapsed="false">
      <c r="A266" s="10" t="n">
        <v>151</v>
      </c>
      <c r="B266" s="2" t="n">
        <v>265</v>
      </c>
      <c r="C266" s="2" t="n">
        <f aca="false">'PR-RAS'!D270</f>
        <v>0</v>
      </c>
      <c r="D266" s="2" t="n">
        <f aca="false">'PR-RAS'!E270</f>
        <v>0</v>
      </c>
      <c r="E266" s="2" t="n">
        <v>0</v>
      </c>
      <c r="F266" s="2" t="n">
        <v>0</v>
      </c>
      <c r="G266" s="3" t="n">
        <f aca="false">(B266/1000)*(C266*1+D266*2)</f>
        <v>0</v>
      </c>
      <c r="H266" s="3" t="n">
        <f aca="false">ABS(C266-ROUND(C266,0))+ABS(D266-ROUND(D266,0))</f>
        <v>0</v>
      </c>
      <c r="I266" s="11" t="n">
        <v>0</v>
      </c>
      <c r="J266" s="4"/>
      <c r="K266" s="5"/>
      <c r="L266" s="5"/>
      <c r="M266" s="5"/>
      <c r="N266" s="5"/>
      <c r="O266" s="5"/>
      <c r="P266" s="5"/>
      <c r="Q266" s="5"/>
      <c r="R266" s="5"/>
      <c r="S266" s="5"/>
      <c r="T266" s="5"/>
      <c r="U266" s="5"/>
      <c r="V266" s="5"/>
      <c r="W266" s="5"/>
      <c r="X266" s="5"/>
      <c r="Y266" s="5"/>
      <c r="Z266" s="5"/>
    </row>
    <row r="267" customFormat="false" ht="12.75" hidden="false" customHeight="true" outlineLevel="0" collapsed="false">
      <c r="A267" s="10" t="n">
        <v>151</v>
      </c>
      <c r="B267" s="2" t="n">
        <v>266</v>
      </c>
      <c r="C267" s="2" t="n">
        <f aca="false">'PR-RAS'!D271</f>
        <v>0</v>
      </c>
      <c r="D267" s="2" t="n">
        <f aca="false">'PR-RAS'!E271</f>
        <v>0</v>
      </c>
      <c r="E267" s="2" t="n">
        <v>0</v>
      </c>
      <c r="F267" s="2" t="n">
        <v>0</v>
      </c>
      <c r="G267" s="3" t="n">
        <f aca="false">(B267/1000)*(C267*1+D267*2)</f>
        <v>0</v>
      </c>
      <c r="H267" s="3" t="n">
        <f aca="false">ABS(C267-ROUND(C267,0))+ABS(D267-ROUND(D267,0))</f>
        <v>0</v>
      </c>
      <c r="I267" s="11" t="n">
        <v>0</v>
      </c>
      <c r="J267" s="4"/>
      <c r="K267" s="5"/>
      <c r="L267" s="5"/>
      <c r="M267" s="5"/>
      <c r="N267" s="5"/>
      <c r="O267" s="5"/>
      <c r="P267" s="5"/>
      <c r="Q267" s="5"/>
      <c r="R267" s="5"/>
      <c r="S267" s="5"/>
      <c r="T267" s="5"/>
      <c r="U267" s="5"/>
      <c r="V267" s="5"/>
      <c r="W267" s="5"/>
      <c r="X267" s="5"/>
      <c r="Y267" s="5"/>
      <c r="Z267" s="5"/>
    </row>
    <row r="268" customFormat="false" ht="12.75" hidden="false" customHeight="true" outlineLevel="0" collapsed="false">
      <c r="A268" s="10" t="n">
        <v>151</v>
      </c>
      <c r="B268" s="2" t="n">
        <v>267</v>
      </c>
      <c r="C268" s="2" t="n">
        <f aca="false">'PR-RAS'!D272</f>
        <v>0</v>
      </c>
      <c r="D268" s="2" t="n">
        <f aca="false">'PR-RAS'!E272</f>
        <v>0</v>
      </c>
      <c r="E268" s="2" t="n">
        <v>0</v>
      </c>
      <c r="F268" s="2" t="n">
        <v>0</v>
      </c>
      <c r="G268" s="3" t="n">
        <f aca="false">(B268/1000)*(C268*1+D268*2)</f>
        <v>0</v>
      </c>
      <c r="H268" s="3" t="n">
        <f aca="false">ABS(C268-ROUND(C268,0))+ABS(D268-ROUND(D268,0))</f>
        <v>0</v>
      </c>
      <c r="I268" s="11" t="n">
        <v>0</v>
      </c>
      <c r="J268" s="4"/>
      <c r="K268" s="5"/>
      <c r="L268" s="5"/>
      <c r="M268" s="5"/>
      <c r="N268" s="5"/>
      <c r="O268" s="5"/>
      <c r="P268" s="5"/>
      <c r="Q268" s="5"/>
      <c r="R268" s="5"/>
      <c r="S268" s="5"/>
      <c r="T268" s="5"/>
      <c r="U268" s="5"/>
      <c r="V268" s="5"/>
      <c r="W268" s="5"/>
      <c r="X268" s="5"/>
      <c r="Y268" s="5"/>
      <c r="Z268" s="5"/>
    </row>
    <row r="269" customFormat="false" ht="12.75" hidden="false" customHeight="true" outlineLevel="0" collapsed="false">
      <c r="A269" s="10" t="n">
        <v>151</v>
      </c>
      <c r="B269" s="2" t="n">
        <v>268</v>
      </c>
      <c r="C269" s="2" t="n">
        <f aca="false">'PR-RAS'!D273</f>
        <v>0</v>
      </c>
      <c r="D269" s="2" t="n">
        <f aca="false">'PR-RAS'!E273</f>
        <v>0</v>
      </c>
      <c r="E269" s="2" t="n">
        <v>0</v>
      </c>
      <c r="F269" s="2" t="n">
        <v>0</v>
      </c>
      <c r="G269" s="3" t="n">
        <f aca="false">(B269/1000)*(C269*1+D269*2)</f>
        <v>0</v>
      </c>
      <c r="H269" s="3" t="n">
        <f aca="false">ABS(C269-ROUND(C269,0))+ABS(D269-ROUND(D269,0))</f>
        <v>0</v>
      </c>
      <c r="I269" s="11" t="n">
        <v>0</v>
      </c>
      <c r="J269" s="4"/>
      <c r="K269" s="5"/>
      <c r="L269" s="5"/>
      <c r="M269" s="5"/>
      <c r="N269" s="5"/>
      <c r="O269" s="5"/>
      <c r="P269" s="5"/>
      <c r="Q269" s="5"/>
      <c r="R269" s="5"/>
      <c r="S269" s="5"/>
      <c r="T269" s="5"/>
      <c r="U269" s="5"/>
      <c r="V269" s="5"/>
      <c r="W269" s="5"/>
      <c r="X269" s="5"/>
      <c r="Y269" s="5"/>
      <c r="Z269" s="5"/>
    </row>
    <row r="270" customFormat="false" ht="12.75" hidden="false" customHeight="true" outlineLevel="0" collapsed="false">
      <c r="A270" s="10" t="n">
        <v>151</v>
      </c>
      <c r="B270" s="2" t="n">
        <v>269</v>
      </c>
      <c r="C270" s="2" t="n">
        <f aca="false">'PR-RAS'!D274</f>
        <v>0</v>
      </c>
      <c r="D270" s="2" t="n">
        <f aca="false">'PR-RAS'!E274</f>
        <v>0</v>
      </c>
      <c r="E270" s="2" t="n">
        <v>0</v>
      </c>
      <c r="F270" s="2" t="n">
        <v>0</v>
      </c>
      <c r="G270" s="3" t="n">
        <f aca="false">(B270/1000)*(C270*1+D270*2)</f>
        <v>0</v>
      </c>
      <c r="H270" s="3" t="n">
        <f aca="false">ABS(C270-ROUND(C270,0))+ABS(D270-ROUND(D270,0))</f>
        <v>0</v>
      </c>
      <c r="I270" s="11" t="n">
        <v>0</v>
      </c>
      <c r="J270" s="4"/>
      <c r="K270" s="5"/>
      <c r="L270" s="5"/>
      <c r="M270" s="5"/>
      <c r="N270" s="5"/>
      <c r="O270" s="5"/>
      <c r="P270" s="5"/>
      <c r="Q270" s="5"/>
      <c r="R270" s="5"/>
      <c r="S270" s="5"/>
      <c r="T270" s="5"/>
      <c r="U270" s="5"/>
      <c r="V270" s="5"/>
      <c r="W270" s="5"/>
      <c r="X270" s="5"/>
      <c r="Y270" s="5"/>
      <c r="Z270" s="5"/>
    </row>
    <row r="271" customFormat="false" ht="12.75" hidden="false" customHeight="true" outlineLevel="0" collapsed="false">
      <c r="A271" s="10" t="n">
        <v>151</v>
      </c>
      <c r="B271" s="2" t="n">
        <v>270</v>
      </c>
      <c r="C271" s="2" t="n">
        <f aca="false">'PR-RAS'!D275</f>
        <v>0</v>
      </c>
      <c r="D271" s="2" t="n">
        <f aca="false">'PR-RAS'!E275</f>
        <v>0</v>
      </c>
      <c r="E271" s="2" t="n">
        <v>0</v>
      </c>
      <c r="F271" s="2" t="n">
        <v>0</v>
      </c>
      <c r="G271" s="3" t="n">
        <f aca="false">(B271/1000)*(C271*1+D271*2)</f>
        <v>0</v>
      </c>
      <c r="H271" s="3" t="n">
        <f aca="false">ABS(C271-ROUND(C271,0))+ABS(D271-ROUND(D271,0))</f>
        <v>0</v>
      </c>
      <c r="I271" s="11" t="n">
        <v>0</v>
      </c>
      <c r="J271" s="4"/>
      <c r="K271" s="5"/>
      <c r="L271" s="5"/>
      <c r="M271" s="5"/>
      <c r="N271" s="5"/>
      <c r="O271" s="5"/>
      <c r="P271" s="5"/>
      <c r="Q271" s="5"/>
      <c r="R271" s="5"/>
      <c r="S271" s="5"/>
      <c r="T271" s="5"/>
      <c r="U271" s="5"/>
      <c r="V271" s="5"/>
      <c r="W271" s="5"/>
      <c r="X271" s="5"/>
      <c r="Y271" s="5"/>
      <c r="Z271" s="5"/>
    </row>
    <row r="272" customFormat="false" ht="12.75" hidden="false" customHeight="true" outlineLevel="0" collapsed="false">
      <c r="A272" s="10" t="n">
        <v>151</v>
      </c>
      <c r="B272" s="2" t="n">
        <v>271</v>
      </c>
      <c r="C272" s="2" t="n">
        <f aca="false">'PR-RAS'!D276</f>
        <v>0</v>
      </c>
      <c r="D272" s="2" t="n">
        <f aca="false">'PR-RAS'!E276</f>
        <v>0</v>
      </c>
      <c r="E272" s="2" t="n">
        <v>0</v>
      </c>
      <c r="F272" s="2" t="n">
        <v>0</v>
      </c>
      <c r="G272" s="3" t="n">
        <f aca="false">(B272/1000)*(C272*1+D272*2)</f>
        <v>0</v>
      </c>
      <c r="H272" s="3" t="n">
        <f aca="false">ABS(C272-ROUND(C272,0))+ABS(D272-ROUND(D272,0))</f>
        <v>0</v>
      </c>
      <c r="I272" s="11" t="n">
        <v>0</v>
      </c>
      <c r="J272" s="4"/>
      <c r="K272" s="5"/>
      <c r="L272" s="5"/>
      <c r="M272" s="5"/>
      <c r="N272" s="5"/>
      <c r="O272" s="5"/>
      <c r="P272" s="5"/>
      <c r="Q272" s="5"/>
      <c r="R272" s="5"/>
      <c r="S272" s="5"/>
      <c r="T272" s="5"/>
      <c r="U272" s="5"/>
      <c r="V272" s="5"/>
      <c r="W272" s="5"/>
      <c r="X272" s="5"/>
      <c r="Y272" s="5"/>
      <c r="Z272" s="5"/>
    </row>
    <row r="273" customFormat="false" ht="12.75" hidden="false" customHeight="true" outlineLevel="0" collapsed="false">
      <c r="A273" s="10" t="n">
        <v>151</v>
      </c>
      <c r="B273" s="2" t="n">
        <v>272</v>
      </c>
      <c r="C273" s="2" t="n">
        <f aca="false">'PR-RAS'!D277</f>
        <v>0</v>
      </c>
      <c r="D273" s="2" t="n">
        <f aca="false">'PR-RAS'!E277</f>
        <v>0</v>
      </c>
      <c r="E273" s="2" t="n">
        <v>0</v>
      </c>
      <c r="F273" s="2" t="n">
        <v>0</v>
      </c>
      <c r="G273" s="3" t="n">
        <f aca="false">(B273/1000)*(C273*1+D273*2)</f>
        <v>0</v>
      </c>
      <c r="H273" s="3" t="n">
        <f aca="false">ABS(C273-ROUND(C273,0))+ABS(D273-ROUND(D273,0))</f>
        <v>0</v>
      </c>
      <c r="I273" s="11" t="n">
        <v>0</v>
      </c>
      <c r="J273" s="4"/>
      <c r="K273" s="5"/>
      <c r="L273" s="5"/>
      <c r="M273" s="5"/>
      <c r="N273" s="5"/>
      <c r="O273" s="5"/>
      <c r="P273" s="5"/>
      <c r="Q273" s="5"/>
      <c r="R273" s="5"/>
      <c r="S273" s="5"/>
      <c r="T273" s="5"/>
      <c r="U273" s="5"/>
      <c r="V273" s="5"/>
      <c r="W273" s="5"/>
      <c r="X273" s="5"/>
      <c r="Y273" s="5"/>
      <c r="Z273" s="5"/>
    </row>
    <row r="274" customFormat="false" ht="12.75" hidden="false" customHeight="true" outlineLevel="0" collapsed="false">
      <c r="A274" s="10" t="n">
        <v>151</v>
      </c>
      <c r="B274" s="2" t="n">
        <v>273</v>
      </c>
      <c r="C274" s="2" t="n">
        <f aca="false">'PR-RAS'!D278</f>
        <v>0</v>
      </c>
      <c r="D274" s="2" t="n">
        <f aca="false">'PR-RAS'!E278</f>
        <v>0</v>
      </c>
      <c r="E274" s="2" t="n">
        <v>0</v>
      </c>
      <c r="F274" s="2" t="n">
        <v>0</v>
      </c>
      <c r="G274" s="3" t="n">
        <f aca="false">(B274/1000)*(C274*1+D274*2)</f>
        <v>0</v>
      </c>
      <c r="H274" s="3" t="n">
        <f aca="false">ABS(C274-ROUND(C274,0))+ABS(D274-ROUND(D274,0))</f>
        <v>0</v>
      </c>
      <c r="I274" s="11" t="n">
        <v>0</v>
      </c>
      <c r="J274" s="4"/>
      <c r="K274" s="5"/>
      <c r="L274" s="5"/>
      <c r="M274" s="5"/>
      <c r="N274" s="5"/>
      <c r="O274" s="5"/>
      <c r="P274" s="5"/>
      <c r="Q274" s="5"/>
      <c r="R274" s="5"/>
      <c r="S274" s="5"/>
      <c r="T274" s="5"/>
      <c r="U274" s="5"/>
      <c r="V274" s="5"/>
      <c r="W274" s="5"/>
      <c r="X274" s="5"/>
      <c r="Y274" s="5"/>
      <c r="Z274" s="5"/>
    </row>
    <row r="275" customFormat="false" ht="12.75" hidden="false" customHeight="true" outlineLevel="0" collapsed="false">
      <c r="A275" s="10" t="n">
        <v>151</v>
      </c>
      <c r="B275" s="2" t="n">
        <v>274</v>
      </c>
      <c r="C275" s="2" t="n">
        <f aca="false">'PR-RAS'!D279</f>
        <v>0</v>
      </c>
      <c r="D275" s="2" t="n">
        <f aca="false">'PR-RAS'!E279</f>
        <v>0</v>
      </c>
      <c r="E275" s="2" t="n">
        <v>0</v>
      </c>
      <c r="F275" s="2" t="n">
        <v>0</v>
      </c>
      <c r="G275" s="3" t="n">
        <f aca="false">(B275/1000)*(C275*1+D275*2)</f>
        <v>0</v>
      </c>
      <c r="H275" s="3" t="n">
        <f aca="false">ABS(C275-ROUND(C275,0))+ABS(D275-ROUND(D275,0))</f>
        <v>0</v>
      </c>
      <c r="I275" s="11" t="n">
        <v>0</v>
      </c>
      <c r="J275" s="4"/>
      <c r="K275" s="5"/>
      <c r="L275" s="5"/>
      <c r="M275" s="5"/>
      <c r="N275" s="5"/>
      <c r="O275" s="5"/>
      <c r="P275" s="5"/>
      <c r="Q275" s="5"/>
      <c r="R275" s="5"/>
      <c r="S275" s="5"/>
      <c r="T275" s="5"/>
      <c r="U275" s="5"/>
      <c r="V275" s="5"/>
      <c r="W275" s="5"/>
      <c r="X275" s="5"/>
      <c r="Y275" s="5"/>
      <c r="Z275" s="5"/>
    </row>
    <row r="276" customFormat="false" ht="12.75" hidden="false" customHeight="true" outlineLevel="0" collapsed="false">
      <c r="A276" s="10" t="n">
        <v>151</v>
      </c>
      <c r="B276" s="2" t="n">
        <v>275</v>
      </c>
      <c r="C276" s="2" t="n">
        <f aca="false">'PR-RAS'!D280</f>
        <v>0</v>
      </c>
      <c r="D276" s="2" t="n">
        <f aca="false">'PR-RAS'!E280</f>
        <v>0</v>
      </c>
      <c r="E276" s="2" t="n">
        <v>0</v>
      </c>
      <c r="F276" s="2" t="n">
        <v>0</v>
      </c>
      <c r="G276" s="3" t="n">
        <f aca="false">(B276/1000)*(C276*1+D276*2)</f>
        <v>0</v>
      </c>
      <c r="H276" s="3" t="n">
        <f aca="false">ABS(C276-ROUND(C276,0))+ABS(D276-ROUND(D276,0))</f>
        <v>0</v>
      </c>
      <c r="I276" s="11" t="n">
        <v>0</v>
      </c>
      <c r="J276" s="4"/>
      <c r="K276" s="5"/>
      <c r="L276" s="5"/>
      <c r="M276" s="5"/>
      <c r="N276" s="5"/>
      <c r="O276" s="5"/>
      <c r="P276" s="5"/>
      <c r="Q276" s="5"/>
      <c r="R276" s="5"/>
      <c r="S276" s="5"/>
      <c r="T276" s="5"/>
      <c r="U276" s="5"/>
      <c r="V276" s="5"/>
      <c r="W276" s="5"/>
      <c r="X276" s="5"/>
      <c r="Y276" s="5"/>
      <c r="Z276" s="5"/>
    </row>
    <row r="277" customFormat="false" ht="12.75" hidden="false" customHeight="true" outlineLevel="0" collapsed="false">
      <c r="A277" s="10" t="n">
        <v>151</v>
      </c>
      <c r="B277" s="2" t="n">
        <v>276</v>
      </c>
      <c r="C277" s="2" t="n">
        <f aca="false">'PR-RAS'!D281</f>
        <v>0</v>
      </c>
      <c r="D277" s="2" t="n">
        <f aca="false">'PR-RAS'!E281</f>
        <v>0</v>
      </c>
      <c r="E277" s="2" t="n">
        <v>0</v>
      </c>
      <c r="F277" s="2" t="n">
        <v>0</v>
      </c>
      <c r="G277" s="3" t="n">
        <f aca="false">(B277/1000)*(C277*1+D277*2)</f>
        <v>0</v>
      </c>
      <c r="H277" s="3" t="n">
        <f aca="false">ABS(C277-ROUND(C277,0))+ABS(D277-ROUND(D277,0))</f>
        <v>0</v>
      </c>
      <c r="I277" s="11" t="n">
        <v>0</v>
      </c>
      <c r="J277" s="4"/>
      <c r="K277" s="5"/>
      <c r="L277" s="5"/>
      <c r="M277" s="5"/>
      <c r="N277" s="5"/>
      <c r="O277" s="5"/>
      <c r="P277" s="5"/>
      <c r="Q277" s="5"/>
      <c r="R277" s="5"/>
      <c r="S277" s="5"/>
      <c r="T277" s="5"/>
      <c r="U277" s="5"/>
      <c r="V277" s="5"/>
      <c r="W277" s="5"/>
      <c r="X277" s="5"/>
      <c r="Y277" s="5"/>
      <c r="Z277" s="5"/>
    </row>
    <row r="278" customFormat="false" ht="12.75" hidden="false" customHeight="true" outlineLevel="0" collapsed="false">
      <c r="A278" s="10" t="n">
        <v>151</v>
      </c>
      <c r="B278" s="2" t="n">
        <v>277</v>
      </c>
      <c r="C278" s="2" t="n">
        <f aca="false">'PR-RAS'!D282</f>
        <v>0</v>
      </c>
      <c r="D278" s="2" t="n">
        <f aca="false">'PR-RAS'!E282</f>
        <v>0</v>
      </c>
      <c r="E278" s="2" t="n">
        <v>0</v>
      </c>
      <c r="F278" s="2" t="n">
        <v>0</v>
      </c>
      <c r="G278" s="3" t="n">
        <f aca="false">(B278/1000)*(C278*1+D278*2)</f>
        <v>0</v>
      </c>
      <c r="H278" s="3" t="n">
        <f aca="false">ABS(C278-ROUND(C278,0))+ABS(D278-ROUND(D278,0))</f>
        <v>0</v>
      </c>
      <c r="I278" s="11" t="n">
        <v>0</v>
      </c>
      <c r="J278" s="4"/>
      <c r="K278" s="5"/>
      <c r="L278" s="5"/>
      <c r="M278" s="5"/>
      <c r="N278" s="5"/>
      <c r="O278" s="5"/>
      <c r="P278" s="5"/>
      <c r="Q278" s="5"/>
      <c r="R278" s="5"/>
      <c r="S278" s="5"/>
      <c r="T278" s="5"/>
      <c r="U278" s="5"/>
      <c r="V278" s="5"/>
      <c r="W278" s="5"/>
      <c r="X278" s="5"/>
      <c r="Y278" s="5"/>
      <c r="Z278" s="5"/>
    </row>
    <row r="279" customFormat="false" ht="12.75" hidden="false" customHeight="true" outlineLevel="0" collapsed="false">
      <c r="A279" s="10" t="n">
        <v>151</v>
      </c>
      <c r="B279" s="2" t="n">
        <v>278</v>
      </c>
      <c r="C279" s="2" t="n">
        <f aca="false">'PR-RAS'!D283</f>
        <v>0</v>
      </c>
      <c r="D279" s="2" t="n">
        <f aca="false">'PR-RAS'!E283</f>
        <v>0</v>
      </c>
      <c r="E279" s="2" t="n">
        <v>0</v>
      </c>
      <c r="F279" s="2" t="n">
        <v>0</v>
      </c>
      <c r="G279" s="3" t="n">
        <f aca="false">(B279/1000)*(C279*1+D279*2)</f>
        <v>0</v>
      </c>
      <c r="H279" s="3" t="n">
        <f aca="false">ABS(C279-ROUND(C279,0))+ABS(D279-ROUND(D279,0))</f>
        <v>0</v>
      </c>
      <c r="I279" s="11" t="n">
        <v>0</v>
      </c>
      <c r="J279" s="4"/>
      <c r="K279" s="5"/>
      <c r="L279" s="5"/>
      <c r="M279" s="5"/>
      <c r="N279" s="5"/>
      <c r="O279" s="5"/>
      <c r="P279" s="5"/>
      <c r="Q279" s="5"/>
      <c r="R279" s="5"/>
      <c r="S279" s="5"/>
      <c r="T279" s="5"/>
      <c r="U279" s="5"/>
      <c r="V279" s="5"/>
      <c r="W279" s="5"/>
      <c r="X279" s="5"/>
      <c r="Y279" s="5"/>
      <c r="Z279" s="5"/>
    </row>
    <row r="280" customFormat="false" ht="12.75" hidden="false" customHeight="true" outlineLevel="0" collapsed="false">
      <c r="A280" s="10" t="n">
        <v>151</v>
      </c>
      <c r="B280" s="2" t="n">
        <v>279</v>
      </c>
      <c r="C280" s="2" t="n">
        <f aca="false">'PR-RAS'!D284</f>
        <v>0</v>
      </c>
      <c r="D280" s="2" t="n">
        <f aca="false">'PR-RAS'!E284</f>
        <v>0</v>
      </c>
      <c r="E280" s="2" t="n">
        <v>0</v>
      </c>
      <c r="F280" s="2" t="n">
        <v>0</v>
      </c>
      <c r="G280" s="3" t="n">
        <f aca="false">(B280/1000)*(C280*1+D280*2)</f>
        <v>0</v>
      </c>
      <c r="H280" s="3" t="n">
        <f aca="false">ABS(C280-ROUND(C280,0))+ABS(D280-ROUND(D280,0))</f>
        <v>0</v>
      </c>
      <c r="I280" s="11" t="n">
        <v>0</v>
      </c>
      <c r="J280" s="4"/>
      <c r="K280" s="5"/>
      <c r="L280" s="5"/>
      <c r="M280" s="5"/>
      <c r="N280" s="5"/>
      <c r="O280" s="5"/>
      <c r="P280" s="5"/>
      <c r="Q280" s="5"/>
      <c r="R280" s="5"/>
      <c r="S280" s="5"/>
      <c r="T280" s="5"/>
      <c r="U280" s="5"/>
      <c r="V280" s="5"/>
      <c r="W280" s="5"/>
      <c r="X280" s="5"/>
      <c r="Y280" s="5"/>
      <c r="Z280" s="5"/>
    </row>
    <row r="281" customFormat="false" ht="12.75" hidden="false" customHeight="true" outlineLevel="0" collapsed="false">
      <c r="A281" s="10" t="n">
        <v>151</v>
      </c>
      <c r="B281" s="2" t="n">
        <v>280</v>
      </c>
      <c r="C281" s="2" t="n">
        <f aca="false">'PR-RAS'!D285</f>
        <v>0</v>
      </c>
      <c r="D281" s="2" t="n">
        <f aca="false">'PR-RAS'!E285</f>
        <v>0</v>
      </c>
      <c r="E281" s="2" t="n">
        <v>0</v>
      </c>
      <c r="F281" s="2" t="n">
        <v>0</v>
      </c>
      <c r="G281" s="3" t="n">
        <f aca="false">(B281/1000)*(C281*1+D281*2)</f>
        <v>0</v>
      </c>
      <c r="H281" s="3" t="n">
        <f aca="false">ABS(C281-ROUND(C281,0))+ABS(D281-ROUND(D281,0))</f>
        <v>0</v>
      </c>
      <c r="I281" s="11" t="n">
        <v>0</v>
      </c>
      <c r="J281" s="4"/>
      <c r="K281" s="5"/>
      <c r="L281" s="5"/>
      <c r="M281" s="5"/>
      <c r="N281" s="5"/>
      <c r="O281" s="5"/>
      <c r="P281" s="5"/>
      <c r="Q281" s="5"/>
      <c r="R281" s="5"/>
      <c r="S281" s="5"/>
      <c r="T281" s="5"/>
      <c r="U281" s="5"/>
      <c r="V281" s="5"/>
      <c r="W281" s="5"/>
      <c r="X281" s="5"/>
      <c r="Y281" s="5"/>
      <c r="Z281" s="5"/>
    </row>
    <row r="282" customFormat="false" ht="12.75" hidden="false" customHeight="true" outlineLevel="0" collapsed="false">
      <c r="A282" s="10" t="n">
        <v>151</v>
      </c>
      <c r="B282" s="2" t="n">
        <v>281</v>
      </c>
      <c r="C282" s="2" t="n">
        <f aca="false">'PR-RAS'!D286</f>
        <v>0</v>
      </c>
      <c r="D282" s="2" t="n">
        <f aca="false">'PR-RAS'!E286</f>
        <v>0</v>
      </c>
      <c r="E282" s="2" t="n">
        <v>0</v>
      </c>
      <c r="F282" s="2" t="n">
        <v>0</v>
      </c>
      <c r="G282" s="3" t="n">
        <f aca="false">(B282/1000)*(C282*1+D282*2)</f>
        <v>0</v>
      </c>
      <c r="H282" s="3" t="n">
        <f aca="false">ABS(C282-ROUND(C282,0))+ABS(D282-ROUND(D282,0))</f>
        <v>0</v>
      </c>
      <c r="I282" s="11" t="n">
        <v>0</v>
      </c>
      <c r="J282" s="4"/>
      <c r="K282" s="5"/>
      <c r="L282" s="5"/>
      <c r="M282" s="5"/>
      <c r="N282" s="5"/>
      <c r="O282" s="5"/>
      <c r="P282" s="5"/>
      <c r="Q282" s="5"/>
      <c r="R282" s="5"/>
      <c r="S282" s="5"/>
      <c r="T282" s="5"/>
      <c r="U282" s="5"/>
      <c r="V282" s="5"/>
      <c r="W282" s="5"/>
      <c r="X282" s="5"/>
      <c r="Y282" s="5"/>
      <c r="Z282" s="5"/>
    </row>
    <row r="283" customFormat="false" ht="12.75" hidden="false" customHeight="true" outlineLevel="0" collapsed="false">
      <c r="A283" s="10" t="n">
        <v>151</v>
      </c>
      <c r="B283" s="2" t="n">
        <v>282</v>
      </c>
      <c r="C283" s="2" t="n">
        <f aca="false">'PR-RAS'!D287</f>
        <v>0</v>
      </c>
      <c r="D283" s="2" t="n">
        <f aca="false">'PR-RAS'!E287</f>
        <v>0</v>
      </c>
      <c r="E283" s="2" t="n">
        <v>0</v>
      </c>
      <c r="F283" s="2" t="n">
        <v>0</v>
      </c>
      <c r="G283" s="3" t="n">
        <f aca="false">(B283/1000)*(C283*1+D283*2)</f>
        <v>0</v>
      </c>
      <c r="H283" s="3" t="n">
        <f aca="false">ABS(C283-ROUND(C283,0))+ABS(D283-ROUND(D283,0))</f>
        <v>0</v>
      </c>
      <c r="I283" s="11" t="n">
        <v>0</v>
      </c>
      <c r="J283" s="4"/>
      <c r="K283" s="5"/>
      <c r="L283" s="5"/>
      <c r="M283" s="5"/>
      <c r="N283" s="5"/>
      <c r="O283" s="5"/>
      <c r="P283" s="5"/>
      <c r="Q283" s="5"/>
      <c r="R283" s="5"/>
      <c r="S283" s="5"/>
      <c r="T283" s="5"/>
      <c r="U283" s="5"/>
      <c r="V283" s="5"/>
      <c r="W283" s="5"/>
      <c r="X283" s="5"/>
      <c r="Y283" s="5"/>
      <c r="Z283" s="5"/>
    </row>
    <row r="284" customFormat="false" ht="12.75" hidden="false" customHeight="true" outlineLevel="0" collapsed="false">
      <c r="A284" s="10" t="n">
        <v>151</v>
      </c>
      <c r="B284" s="2" t="n">
        <v>283</v>
      </c>
      <c r="C284" s="2" t="n">
        <f aca="false">'PR-RAS'!D288</f>
        <v>0</v>
      </c>
      <c r="D284" s="2" t="n">
        <f aca="false">'PR-RAS'!E288</f>
        <v>0</v>
      </c>
      <c r="E284" s="2" t="n">
        <v>0</v>
      </c>
      <c r="F284" s="2" t="n">
        <v>0</v>
      </c>
      <c r="G284" s="3" t="n">
        <f aca="false">(B284/1000)*(C284*1+D284*2)</f>
        <v>0</v>
      </c>
      <c r="H284" s="3" t="n">
        <f aca="false">ABS(C284-ROUND(C284,0))+ABS(D284-ROUND(D284,0))</f>
        <v>0</v>
      </c>
      <c r="I284" s="11" t="n">
        <v>0</v>
      </c>
      <c r="J284" s="4"/>
      <c r="K284" s="5"/>
      <c r="L284" s="5"/>
      <c r="M284" s="5"/>
      <c r="N284" s="5"/>
      <c r="O284" s="5"/>
      <c r="P284" s="5"/>
      <c r="Q284" s="5"/>
      <c r="R284" s="5"/>
      <c r="S284" s="5"/>
      <c r="T284" s="5"/>
      <c r="U284" s="5"/>
      <c r="V284" s="5"/>
      <c r="W284" s="5"/>
      <c r="X284" s="5"/>
      <c r="Y284" s="5"/>
      <c r="Z284" s="5"/>
    </row>
    <row r="285" customFormat="false" ht="12.75" hidden="false" customHeight="true" outlineLevel="0" collapsed="false">
      <c r="A285" s="10" t="n">
        <v>151</v>
      </c>
      <c r="B285" s="2" t="n">
        <v>284</v>
      </c>
      <c r="C285" s="2" t="n">
        <f aca="false">'PR-RAS'!D289</f>
        <v>0</v>
      </c>
      <c r="D285" s="2" t="n">
        <f aca="false">'PR-RAS'!E289</f>
        <v>0</v>
      </c>
      <c r="E285" s="2" t="n">
        <v>0</v>
      </c>
      <c r="F285" s="2" t="n">
        <v>0</v>
      </c>
      <c r="G285" s="3" t="n">
        <f aca="false">(B285/1000)*(C285*1+D285*2)</f>
        <v>0</v>
      </c>
      <c r="H285" s="3" t="n">
        <f aca="false">ABS(C285-ROUND(C285,0))+ABS(D285-ROUND(D285,0))</f>
        <v>0</v>
      </c>
      <c r="I285" s="11" t="n">
        <v>0</v>
      </c>
      <c r="J285" s="4"/>
      <c r="K285" s="5"/>
      <c r="L285" s="5"/>
      <c r="M285" s="5"/>
      <c r="N285" s="5"/>
      <c r="O285" s="5"/>
      <c r="P285" s="5"/>
      <c r="Q285" s="5"/>
      <c r="R285" s="5"/>
      <c r="S285" s="5"/>
      <c r="T285" s="5"/>
      <c r="U285" s="5"/>
      <c r="V285" s="5"/>
      <c r="W285" s="5"/>
      <c r="X285" s="5"/>
      <c r="Y285" s="5"/>
      <c r="Z285" s="5"/>
    </row>
    <row r="286" customFormat="false" ht="12.75" hidden="false" customHeight="true" outlineLevel="0" collapsed="false">
      <c r="A286" s="10" t="n">
        <v>151</v>
      </c>
      <c r="B286" s="2" t="n">
        <v>285</v>
      </c>
      <c r="C286" s="2" t="n">
        <f aca="false">'PR-RAS'!D290</f>
        <v>0</v>
      </c>
      <c r="D286" s="2" t="n">
        <f aca="false">'PR-RAS'!E290</f>
        <v>0</v>
      </c>
      <c r="E286" s="2" t="n">
        <v>0</v>
      </c>
      <c r="F286" s="2" t="n">
        <v>0</v>
      </c>
      <c r="G286" s="3" t="n">
        <f aca="false">(B286/1000)*(C286*1+D286*2)</f>
        <v>0</v>
      </c>
      <c r="H286" s="3" t="n">
        <f aca="false">ABS(C286-ROUND(C286,0))+ABS(D286-ROUND(D286,0))</f>
        <v>0</v>
      </c>
      <c r="I286" s="11" t="n">
        <v>0</v>
      </c>
      <c r="J286" s="4"/>
      <c r="K286" s="5"/>
      <c r="L286" s="5"/>
      <c r="M286" s="5"/>
      <c r="N286" s="5"/>
      <c r="O286" s="5"/>
      <c r="P286" s="5"/>
      <c r="Q286" s="5"/>
      <c r="R286" s="5"/>
      <c r="S286" s="5"/>
      <c r="T286" s="5"/>
      <c r="U286" s="5"/>
      <c r="V286" s="5"/>
      <c r="W286" s="5"/>
      <c r="X286" s="5"/>
      <c r="Y286" s="5"/>
      <c r="Z286" s="5"/>
    </row>
    <row r="287" customFormat="false" ht="12.75" hidden="false" customHeight="true" outlineLevel="0" collapsed="false">
      <c r="A287" s="10" t="n">
        <v>151</v>
      </c>
      <c r="B287" s="2" t="n">
        <v>286</v>
      </c>
      <c r="C287" s="2" t="n">
        <f aca="false">'PR-RAS'!D291</f>
        <v>0</v>
      </c>
      <c r="D287" s="2" t="n">
        <f aca="false">'PR-RAS'!E291</f>
        <v>0</v>
      </c>
      <c r="E287" s="2" t="n">
        <v>0</v>
      </c>
      <c r="F287" s="2" t="n">
        <v>0</v>
      </c>
      <c r="G287" s="3" t="n">
        <f aca="false">(B287/1000)*(C287*1+D287*2)</f>
        <v>0</v>
      </c>
      <c r="H287" s="3" t="n">
        <f aca="false">ABS(C287-ROUND(C287,0))+ABS(D287-ROUND(D287,0))</f>
        <v>0</v>
      </c>
      <c r="I287" s="11" t="n">
        <v>0</v>
      </c>
      <c r="J287" s="4"/>
      <c r="K287" s="5"/>
      <c r="L287" s="5"/>
      <c r="M287" s="5"/>
      <c r="N287" s="5"/>
      <c r="O287" s="5"/>
      <c r="P287" s="5"/>
      <c r="Q287" s="5"/>
      <c r="R287" s="5"/>
      <c r="S287" s="5"/>
      <c r="T287" s="5"/>
      <c r="U287" s="5"/>
      <c r="V287" s="5"/>
      <c r="W287" s="5"/>
      <c r="X287" s="5"/>
      <c r="Y287" s="5"/>
      <c r="Z287" s="5"/>
    </row>
    <row r="288" customFormat="false" ht="12.75" hidden="false" customHeight="true" outlineLevel="0" collapsed="false">
      <c r="A288" s="10" t="n">
        <v>151</v>
      </c>
      <c r="B288" s="2" t="n">
        <v>287</v>
      </c>
      <c r="C288" s="2" t="n">
        <f aca="false">'PR-RAS'!D292</f>
        <v>0</v>
      </c>
      <c r="D288" s="2" t="n">
        <f aca="false">'PR-RAS'!E292</f>
        <v>0</v>
      </c>
      <c r="E288" s="2" t="n">
        <v>0</v>
      </c>
      <c r="F288" s="2" t="n">
        <v>0</v>
      </c>
      <c r="G288" s="3" t="n">
        <f aca="false">(B288/1000)*(C288*1+D288*2)</f>
        <v>0</v>
      </c>
      <c r="H288" s="3" t="n">
        <f aca="false">ABS(C288-ROUND(C288,0))+ABS(D288-ROUND(D288,0))</f>
        <v>0</v>
      </c>
      <c r="I288" s="11" t="n">
        <v>0</v>
      </c>
      <c r="J288" s="4"/>
      <c r="K288" s="5"/>
      <c r="L288" s="5"/>
      <c r="M288" s="5"/>
      <c r="N288" s="5"/>
      <c r="O288" s="5"/>
      <c r="P288" s="5"/>
      <c r="Q288" s="5"/>
      <c r="R288" s="5"/>
      <c r="S288" s="5"/>
      <c r="T288" s="5"/>
      <c r="U288" s="5"/>
      <c r="V288" s="5"/>
      <c r="W288" s="5"/>
      <c r="X288" s="5"/>
      <c r="Y288" s="5"/>
      <c r="Z288" s="5"/>
    </row>
    <row r="289" customFormat="false" ht="12.75" hidden="false" customHeight="true" outlineLevel="0" collapsed="false">
      <c r="A289" s="10" t="n">
        <v>151</v>
      </c>
      <c r="B289" s="2" t="n">
        <v>288</v>
      </c>
      <c r="C289" s="2" t="n">
        <f aca="false">'PR-RAS'!D293</f>
        <v>0</v>
      </c>
      <c r="D289" s="2" t="n">
        <f aca="false">'PR-RAS'!E293</f>
        <v>0</v>
      </c>
      <c r="E289" s="2" t="n">
        <v>0</v>
      </c>
      <c r="F289" s="2" t="n">
        <v>0</v>
      </c>
      <c r="G289" s="3" t="n">
        <f aca="false">(B289/1000)*(C289*1+D289*2)</f>
        <v>0</v>
      </c>
      <c r="H289" s="3" t="n">
        <f aca="false">ABS(C289-ROUND(C289,0))+ABS(D289-ROUND(D289,0))</f>
        <v>0</v>
      </c>
      <c r="I289" s="11" t="n">
        <v>0</v>
      </c>
      <c r="J289" s="4"/>
      <c r="K289" s="5"/>
      <c r="L289" s="5"/>
      <c r="M289" s="5"/>
      <c r="N289" s="5"/>
      <c r="O289" s="5"/>
      <c r="P289" s="5"/>
      <c r="Q289" s="5"/>
      <c r="R289" s="5"/>
      <c r="S289" s="5"/>
      <c r="T289" s="5"/>
      <c r="U289" s="5"/>
      <c r="V289" s="5"/>
      <c r="W289" s="5"/>
      <c r="X289" s="5"/>
      <c r="Y289" s="5"/>
      <c r="Z289" s="5"/>
    </row>
    <row r="290" customFormat="false" ht="12.75" hidden="false" customHeight="true" outlineLevel="0" collapsed="false">
      <c r="A290" s="10" t="n">
        <v>151</v>
      </c>
      <c r="B290" s="2" t="n">
        <v>289</v>
      </c>
      <c r="C290" s="2" t="n">
        <f aca="false">'PR-RAS'!D294</f>
        <v>0</v>
      </c>
      <c r="D290" s="2" t="n">
        <f aca="false">'PR-RAS'!E294</f>
        <v>0</v>
      </c>
      <c r="E290" s="2" t="n">
        <v>0</v>
      </c>
      <c r="F290" s="2" t="n">
        <v>0</v>
      </c>
      <c r="G290" s="3" t="n">
        <f aca="false">(B290/1000)*(C290*1+D290*2)</f>
        <v>0</v>
      </c>
      <c r="H290" s="3" t="n">
        <f aca="false">ABS(C290-ROUND(C290,0))+ABS(D290-ROUND(D290,0))</f>
        <v>0</v>
      </c>
      <c r="I290" s="11" t="n">
        <v>0</v>
      </c>
      <c r="J290" s="4"/>
      <c r="K290" s="5"/>
      <c r="L290" s="5"/>
      <c r="M290" s="5"/>
      <c r="N290" s="5"/>
      <c r="O290" s="5"/>
      <c r="P290" s="5"/>
      <c r="Q290" s="5"/>
      <c r="R290" s="5"/>
      <c r="S290" s="5"/>
      <c r="T290" s="5"/>
      <c r="U290" s="5"/>
      <c r="V290" s="5"/>
      <c r="W290" s="5"/>
      <c r="X290" s="5"/>
      <c r="Y290" s="5"/>
      <c r="Z290" s="5"/>
    </row>
    <row r="291" customFormat="false" ht="12.75" hidden="false" customHeight="true" outlineLevel="0" collapsed="false">
      <c r="A291" s="10" t="n">
        <v>151</v>
      </c>
      <c r="B291" s="2" t="n">
        <v>290</v>
      </c>
      <c r="C291" s="2" t="n">
        <f aca="false">'PR-RAS'!D295</f>
        <v>0</v>
      </c>
      <c r="D291" s="2" t="n">
        <f aca="false">'PR-RAS'!E295</f>
        <v>0</v>
      </c>
      <c r="E291" s="2" t="n">
        <v>0</v>
      </c>
      <c r="F291" s="2" t="n">
        <v>0</v>
      </c>
      <c r="G291" s="3" t="n">
        <f aca="false">(B291/1000)*(C291*1+D291*2)</f>
        <v>0</v>
      </c>
      <c r="H291" s="3" t="n">
        <f aca="false">ABS(C291-ROUND(C291,0))+ABS(D291-ROUND(D291,0))</f>
        <v>0</v>
      </c>
      <c r="I291" s="11" t="n">
        <v>0</v>
      </c>
      <c r="J291" s="4"/>
      <c r="K291" s="5"/>
      <c r="L291" s="5"/>
      <c r="M291" s="5"/>
      <c r="N291" s="5"/>
      <c r="O291" s="5"/>
      <c r="P291" s="5"/>
      <c r="Q291" s="5"/>
      <c r="R291" s="5"/>
      <c r="S291" s="5"/>
      <c r="T291" s="5"/>
      <c r="U291" s="5"/>
      <c r="V291" s="5"/>
      <c r="W291" s="5"/>
      <c r="X291" s="5"/>
      <c r="Y291" s="5"/>
      <c r="Z291" s="5"/>
    </row>
    <row r="292" customFormat="false" ht="12.75" hidden="false" customHeight="true" outlineLevel="0" collapsed="false">
      <c r="A292" s="10" t="n">
        <v>151</v>
      </c>
      <c r="B292" s="2" t="n">
        <v>291</v>
      </c>
      <c r="C292" s="2" t="n">
        <f aca="false">'PR-RAS'!D296</f>
        <v>0</v>
      </c>
      <c r="D292" s="2" t="n">
        <f aca="false">'PR-RAS'!E296</f>
        <v>0</v>
      </c>
      <c r="E292" s="2" t="n">
        <v>0</v>
      </c>
      <c r="F292" s="2" t="n">
        <v>0</v>
      </c>
      <c r="G292" s="3" t="n">
        <f aca="false">(B292/1000)*(C292*1+D292*2)</f>
        <v>0</v>
      </c>
      <c r="H292" s="3" t="n">
        <f aca="false">ABS(C292-ROUND(C292,0))+ABS(D292-ROUND(D292,0))</f>
        <v>0</v>
      </c>
      <c r="I292" s="11" t="n">
        <v>0</v>
      </c>
      <c r="J292" s="4"/>
      <c r="K292" s="5"/>
      <c r="L292" s="5"/>
      <c r="M292" s="5"/>
      <c r="N292" s="5"/>
      <c r="O292" s="5"/>
      <c r="P292" s="5"/>
      <c r="Q292" s="5"/>
      <c r="R292" s="5"/>
      <c r="S292" s="5"/>
      <c r="T292" s="5"/>
      <c r="U292" s="5"/>
      <c r="V292" s="5"/>
      <c r="W292" s="5"/>
      <c r="X292" s="5"/>
      <c r="Y292" s="5"/>
      <c r="Z292" s="5"/>
    </row>
    <row r="293" customFormat="false" ht="12.75" hidden="false" customHeight="true" outlineLevel="0" collapsed="false">
      <c r="A293" s="10" t="n">
        <v>151</v>
      </c>
      <c r="B293" s="2" t="n">
        <v>292</v>
      </c>
      <c r="C293" s="2" t="n">
        <f aca="false">'PR-RAS'!D297</f>
        <v>0</v>
      </c>
      <c r="D293" s="2" t="n">
        <f aca="false">'PR-RAS'!E297</f>
        <v>0</v>
      </c>
      <c r="E293" s="2" t="n">
        <v>0</v>
      </c>
      <c r="F293" s="2" t="n">
        <v>0</v>
      </c>
      <c r="G293" s="3" t="n">
        <f aca="false">(B293/1000)*(C293*1+D293*2)</f>
        <v>0</v>
      </c>
      <c r="H293" s="3" t="n">
        <f aca="false">ABS(C293-ROUND(C293,0))+ABS(D293-ROUND(D293,0))</f>
        <v>0</v>
      </c>
      <c r="I293" s="11" t="n">
        <v>0</v>
      </c>
      <c r="J293" s="4"/>
      <c r="K293" s="5"/>
      <c r="L293" s="5"/>
      <c r="M293" s="5"/>
      <c r="N293" s="5"/>
      <c r="O293" s="5"/>
      <c r="P293" s="5"/>
      <c r="Q293" s="5"/>
      <c r="R293" s="5"/>
      <c r="S293" s="5"/>
      <c r="T293" s="5"/>
      <c r="U293" s="5"/>
      <c r="V293" s="5"/>
      <c r="W293" s="5"/>
      <c r="X293" s="5"/>
      <c r="Y293" s="5"/>
      <c r="Z293" s="5"/>
    </row>
    <row r="294" customFormat="false" ht="12.75" hidden="false" customHeight="true" outlineLevel="0" collapsed="false">
      <c r="A294" s="10" t="n">
        <v>151</v>
      </c>
      <c r="B294" s="2" t="n">
        <v>293</v>
      </c>
      <c r="C294" s="2" t="n">
        <f aca="false">'PR-RAS'!D298</f>
        <v>0</v>
      </c>
      <c r="D294" s="2" t="n">
        <f aca="false">'PR-RAS'!E298</f>
        <v>0</v>
      </c>
      <c r="E294" s="2" t="n">
        <v>0</v>
      </c>
      <c r="F294" s="2" t="n">
        <v>0</v>
      </c>
      <c r="G294" s="3" t="n">
        <f aca="false">(B294/1000)*(C294*1+D294*2)</f>
        <v>0</v>
      </c>
      <c r="H294" s="3" t="n">
        <f aca="false">ABS(C294-ROUND(C294,0))+ABS(D294-ROUND(D294,0))</f>
        <v>0</v>
      </c>
      <c r="I294" s="11" t="n">
        <v>0</v>
      </c>
      <c r="J294" s="4"/>
      <c r="K294" s="5"/>
      <c r="L294" s="5"/>
      <c r="M294" s="5"/>
      <c r="N294" s="5"/>
      <c r="O294" s="5"/>
      <c r="P294" s="5"/>
      <c r="Q294" s="5"/>
      <c r="R294" s="5"/>
      <c r="S294" s="5"/>
      <c r="T294" s="5"/>
      <c r="U294" s="5"/>
      <c r="V294" s="5"/>
      <c r="W294" s="5"/>
      <c r="X294" s="5"/>
      <c r="Y294" s="5"/>
      <c r="Z294" s="5"/>
    </row>
    <row r="295" customFormat="false" ht="12.75" hidden="false" customHeight="true" outlineLevel="0" collapsed="false">
      <c r="A295" s="10" t="n">
        <v>151</v>
      </c>
      <c r="B295" s="2" t="n">
        <v>294</v>
      </c>
      <c r="C295" s="2" t="n">
        <f aca="false">'PR-RAS'!D299</f>
        <v>54702.26</v>
      </c>
      <c r="D295" s="2" t="n">
        <f aca="false">'PR-RAS'!E299</f>
        <v>80906.18</v>
      </c>
      <c r="E295" s="2" t="n">
        <v>0</v>
      </c>
      <c r="F295" s="2" t="n">
        <v>0</v>
      </c>
      <c r="G295" s="3" t="n">
        <f aca="false">(B295/1000)*(C295*1+D295*2)</f>
        <v>63655.29828</v>
      </c>
      <c r="H295" s="3" t="n">
        <f aca="false">ABS(C295-ROUND(C295,0))+ABS(D295-ROUND(D295,0))</f>
        <v>0.439999999995052</v>
      </c>
      <c r="I295" s="11" t="n">
        <v>0</v>
      </c>
      <c r="J295" s="4"/>
      <c r="K295" s="5"/>
      <c r="L295" s="5"/>
      <c r="M295" s="5"/>
      <c r="N295" s="5"/>
      <c r="O295" s="5"/>
      <c r="P295" s="5"/>
      <c r="Q295" s="5"/>
      <c r="R295" s="5"/>
      <c r="S295" s="5"/>
      <c r="T295" s="5"/>
      <c r="U295" s="5"/>
      <c r="V295" s="5"/>
      <c r="W295" s="5"/>
      <c r="X295" s="5"/>
      <c r="Y295" s="5"/>
      <c r="Z295" s="5"/>
    </row>
    <row r="296" customFormat="false" ht="12.75" hidden="false" customHeight="true" outlineLevel="0" collapsed="false">
      <c r="A296" s="10" t="n">
        <v>151</v>
      </c>
      <c r="B296" s="2" t="n">
        <v>295</v>
      </c>
      <c r="C296" s="2" t="n">
        <f aca="false">'PR-RAS'!D300</f>
        <v>13595.49</v>
      </c>
      <c r="D296" s="2" t="n">
        <f aca="false">'PR-RAS'!E300</f>
        <v>11128.99</v>
      </c>
      <c r="E296" s="2" t="n">
        <v>0</v>
      </c>
      <c r="F296" s="2" t="n">
        <v>0</v>
      </c>
      <c r="G296" s="3" t="n">
        <f aca="false">(B296/1000)*(C296*1+D296*2)</f>
        <v>10576.77365</v>
      </c>
      <c r="H296" s="3" t="n">
        <f aca="false">ABS(C296-ROUND(C296,0))+ABS(D296-ROUND(D296,0))</f>
        <v>0.499999999978172</v>
      </c>
      <c r="I296" s="11" t="n">
        <v>0</v>
      </c>
      <c r="J296" s="4"/>
      <c r="K296" s="5"/>
      <c r="L296" s="5"/>
      <c r="M296" s="5"/>
      <c r="N296" s="5"/>
      <c r="O296" s="5"/>
      <c r="P296" s="5"/>
      <c r="Q296" s="5"/>
      <c r="R296" s="5"/>
      <c r="S296" s="5"/>
      <c r="T296" s="5"/>
      <c r="U296" s="5"/>
      <c r="V296" s="5"/>
      <c r="W296" s="5"/>
      <c r="X296" s="5"/>
      <c r="Y296" s="5"/>
      <c r="Z296" s="5"/>
    </row>
    <row r="297" customFormat="false" ht="12.75" hidden="false" customHeight="true" outlineLevel="0" collapsed="false">
      <c r="A297" s="10" t="n">
        <v>151</v>
      </c>
      <c r="B297" s="2" t="n">
        <v>296</v>
      </c>
      <c r="C297" s="2" t="n">
        <f aca="false">'PR-RAS'!D301</f>
        <v>0</v>
      </c>
      <c r="D297" s="2" t="n">
        <f aca="false">'PR-RAS'!E301</f>
        <v>0</v>
      </c>
      <c r="E297" s="2" t="n">
        <v>0</v>
      </c>
      <c r="F297" s="2" t="n">
        <v>0</v>
      </c>
      <c r="G297" s="3" t="n">
        <f aca="false">(B297/1000)*(C297*1+D297*2)</f>
        <v>0</v>
      </c>
      <c r="H297" s="3" t="n">
        <f aca="false">ABS(C297-ROUND(C297,0))+ABS(D297-ROUND(D297,0))</f>
        <v>0</v>
      </c>
      <c r="I297" s="11" t="n">
        <v>0</v>
      </c>
      <c r="J297" s="4"/>
      <c r="K297" s="5"/>
      <c r="L297" s="5"/>
      <c r="M297" s="5"/>
      <c r="N297" s="5"/>
      <c r="O297" s="5"/>
      <c r="P297" s="5"/>
      <c r="Q297" s="5"/>
      <c r="R297" s="5"/>
      <c r="S297" s="5"/>
      <c r="T297" s="5"/>
      <c r="U297" s="5"/>
      <c r="V297" s="5"/>
      <c r="W297" s="5"/>
      <c r="X297" s="5"/>
      <c r="Y297" s="5"/>
      <c r="Z297" s="5"/>
    </row>
    <row r="298" customFormat="false" ht="12.75" hidden="false" customHeight="true" outlineLevel="0" collapsed="false">
      <c r="A298" s="10" t="n">
        <v>151</v>
      </c>
      <c r="B298" s="2" t="n">
        <v>297</v>
      </c>
      <c r="C298" s="2" t="n">
        <f aca="false">'PR-RAS'!D302</f>
        <v>0</v>
      </c>
      <c r="D298" s="2" t="n">
        <f aca="false">'PR-RAS'!E302</f>
        <v>0</v>
      </c>
      <c r="E298" s="2" t="n">
        <v>0</v>
      </c>
      <c r="F298" s="2" t="n">
        <v>0</v>
      </c>
      <c r="G298" s="3" t="n">
        <f aca="false">(B298/1000)*(C298*1+D298*2)</f>
        <v>0</v>
      </c>
      <c r="H298" s="3" t="n">
        <f aca="false">ABS(C298-ROUND(C298,0))+ABS(D298-ROUND(D298,0))</f>
        <v>0</v>
      </c>
      <c r="I298" s="11" t="n">
        <v>0</v>
      </c>
      <c r="J298" s="4"/>
      <c r="K298" s="5"/>
      <c r="L298" s="5"/>
      <c r="M298" s="5"/>
      <c r="N298" s="5"/>
      <c r="O298" s="5"/>
      <c r="P298" s="5"/>
      <c r="Q298" s="5"/>
      <c r="R298" s="5"/>
      <c r="S298" s="5"/>
      <c r="T298" s="5"/>
      <c r="U298" s="5"/>
      <c r="V298" s="5"/>
      <c r="W298" s="5"/>
      <c r="X298" s="5"/>
      <c r="Y298" s="5"/>
      <c r="Z298" s="5"/>
    </row>
    <row r="299" customFormat="false" ht="12.75" hidden="false" customHeight="true" outlineLevel="0" collapsed="false">
      <c r="A299" s="10" t="n">
        <v>151</v>
      </c>
      <c r="B299" s="2" t="n">
        <v>298</v>
      </c>
      <c r="C299" s="2" t="n">
        <f aca="false">'PR-RAS'!D303</f>
        <v>0</v>
      </c>
      <c r="D299" s="2" t="n">
        <f aca="false">'PR-RAS'!E303</f>
        <v>0</v>
      </c>
      <c r="E299" s="2" t="n">
        <v>0</v>
      </c>
      <c r="F299" s="2" t="n">
        <v>0</v>
      </c>
      <c r="G299" s="3" t="n">
        <f aca="false">(B299/1000)*(C299*1+D299*2)</f>
        <v>0</v>
      </c>
      <c r="H299" s="3" t="n">
        <f aca="false">ABS(C299-ROUND(C299,0))+ABS(D299-ROUND(D299,0))</f>
        <v>0</v>
      </c>
      <c r="I299" s="11" t="n">
        <v>0</v>
      </c>
      <c r="J299" s="4"/>
      <c r="K299" s="5"/>
      <c r="L299" s="5"/>
      <c r="M299" s="5"/>
      <c r="N299" s="5"/>
      <c r="O299" s="5"/>
      <c r="P299" s="5"/>
      <c r="Q299" s="5"/>
      <c r="R299" s="5"/>
      <c r="S299" s="5"/>
      <c r="T299" s="5"/>
      <c r="U299" s="5"/>
      <c r="V299" s="5"/>
      <c r="W299" s="5"/>
      <c r="X299" s="5"/>
      <c r="Y299" s="5"/>
      <c r="Z299" s="5"/>
    </row>
    <row r="300" customFormat="false" ht="12.75" hidden="false" customHeight="true" outlineLevel="0" collapsed="false">
      <c r="A300" s="10" t="n">
        <v>151</v>
      </c>
      <c r="B300" s="2" t="n">
        <v>299</v>
      </c>
      <c r="C300" s="2" t="n">
        <f aca="false">'PR-RAS'!D304</f>
        <v>0</v>
      </c>
      <c r="D300" s="2" t="n">
        <f aca="false">'PR-RAS'!E304</f>
        <v>2400</v>
      </c>
      <c r="E300" s="2" t="n">
        <v>0</v>
      </c>
      <c r="F300" s="2" t="n">
        <v>0</v>
      </c>
      <c r="G300" s="3" t="n">
        <f aca="false">(B300/1000)*(C300*1+D300*2)</f>
        <v>1435.2</v>
      </c>
      <c r="H300" s="3" t="n">
        <f aca="false">ABS(C300-ROUND(C300,0))+ABS(D300-ROUND(D300,0))</f>
        <v>0</v>
      </c>
      <c r="I300" s="11" t="n">
        <v>0</v>
      </c>
      <c r="J300" s="4"/>
      <c r="K300" s="5"/>
      <c r="L300" s="5"/>
      <c r="M300" s="5"/>
      <c r="N300" s="5"/>
      <c r="O300" s="5"/>
      <c r="P300" s="5"/>
      <c r="Q300" s="5"/>
      <c r="R300" s="5"/>
      <c r="S300" s="5"/>
      <c r="T300" s="5"/>
      <c r="U300" s="5"/>
      <c r="V300" s="5"/>
      <c r="W300" s="5"/>
      <c r="X300" s="5"/>
      <c r="Y300" s="5"/>
      <c r="Z300" s="5"/>
    </row>
    <row r="301" customFormat="false" ht="12.75" hidden="false" customHeight="true" outlineLevel="0" collapsed="false">
      <c r="A301" s="10" t="n">
        <v>151</v>
      </c>
      <c r="B301" s="2" t="n">
        <v>300</v>
      </c>
      <c r="C301" s="2" t="n">
        <f aca="false">'PR-RAS'!D305</f>
        <v>0</v>
      </c>
      <c r="D301" s="2" t="n">
        <f aca="false">'PR-RAS'!E305</f>
        <v>0</v>
      </c>
      <c r="E301" s="2" t="n">
        <v>0</v>
      </c>
      <c r="F301" s="2" t="n">
        <v>0</v>
      </c>
      <c r="G301" s="3" t="n">
        <f aca="false">(B301/1000)*(C301*1+D301*2)</f>
        <v>0</v>
      </c>
      <c r="H301" s="3" t="n">
        <f aca="false">ABS(C301-ROUND(C301,0))+ABS(D301-ROUND(D301,0))</f>
        <v>0</v>
      </c>
      <c r="I301" s="11" t="n">
        <v>0</v>
      </c>
      <c r="J301" s="4"/>
      <c r="K301" s="5"/>
      <c r="L301" s="5"/>
      <c r="M301" s="5"/>
      <c r="N301" s="5"/>
      <c r="O301" s="5"/>
      <c r="P301" s="5"/>
      <c r="Q301" s="5"/>
      <c r="R301" s="5"/>
      <c r="S301" s="5"/>
      <c r="T301" s="5"/>
      <c r="U301" s="5"/>
      <c r="V301" s="5"/>
      <c r="W301" s="5"/>
      <c r="X301" s="5"/>
      <c r="Y301" s="5"/>
      <c r="Z301" s="5"/>
    </row>
    <row r="302" customFormat="false" ht="12.75" hidden="false" customHeight="true" outlineLevel="0" collapsed="false">
      <c r="A302" s="10" t="n">
        <v>151</v>
      </c>
      <c r="B302" s="2" t="n">
        <v>301</v>
      </c>
      <c r="C302" s="2" t="n">
        <f aca="false">'PR-RAS'!D306</f>
        <v>0</v>
      </c>
      <c r="D302" s="2" t="n">
        <f aca="false">'PR-RAS'!E306</f>
        <v>0</v>
      </c>
      <c r="E302" s="2" t="n">
        <v>0</v>
      </c>
      <c r="F302" s="2" t="n">
        <v>0</v>
      </c>
      <c r="G302" s="3" t="n">
        <f aca="false">(B302/1000)*(C302*1+D302*2)</f>
        <v>0</v>
      </c>
      <c r="H302" s="3" t="n">
        <f aca="false">ABS(C302-ROUND(C302,0))+ABS(D302-ROUND(D302,0))</f>
        <v>0</v>
      </c>
      <c r="I302" s="11" t="n">
        <v>0</v>
      </c>
      <c r="J302" s="4"/>
      <c r="K302" s="5"/>
      <c r="L302" s="5"/>
      <c r="M302" s="5"/>
      <c r="N302" s="5"/>
      <c r="O302" s="5"/>
      <c r="P302" s="5"/>
      <c r="Q302" s="5"/>
      <c r="R302" s="5"/>
      <c r="S302" s="5"/>
      <c r="T302" s="5"/>
      <c r="U302" s="5"/>
      <c r="V302" s="5"/>
      <c r="W302" s="5"/>
      <c r="X302" s="5"/>
      <c r="Y302" s="5"/>
      <c r="Z302" s="5"/>
    </row>
    <row r="303" customFormat="false" ht="12.75" hidden="false" customHeight="true" outlineLevel="0" collapsed="false">
      <c r="A303" s="10" t="n">
        <v>151</v>
      </c>
      <c r="B303" s="2" t="n">
        <v>302</v>
      </c>
      <c r="C303" s="2" t="n">
        <f aca="false">'PR-RAS'!D308</f>
        <v>0</v>
      </c>
      <c r="D303" s="2" t="n">
        <f aca="false">'PR-RAS'!E308</f>
        <v>0</v>
      </c>
      <c r="E303" s="2" t="n">
        <v>0</v>
      </c>
      <c r="F303" s="2" t="n">
        <v>0</v>
      </c>
      <c r="G303" s="3" t="n">
        <f aca="false">(B303/1000)*(C303*1+D303*2)</f>
        <v>0</v>
      </c>
      <c r="H303" s="3" t="n">
        <f aca="false">ABS(C303-ROUND(C303,0))+ABS(D303-ROUND(D303,0))</f>
        <v>0</v>
      </c>
      <c r="I303" s="11" t="n">
        <v>0</v>
      </c>
      <c r="J303" s="4"/>
      <c r="K303" s="5"/>
      <c r="L303" s="5"/>
      <c r="M303" s="5"/>
      <c r="N303" s="5"/>
      <c r="O303" s="5"/>
      <c r="P303" s="5"/>
      <c r="Q303" s="5"/>
      <c r="R303" s="5"/>
      <c r="S303" s="5"/>
      <c r="T303" s="5"/>
      <c r="U303" s="5"/>
      <c r="V303" s="5"/>
      <c r="W303" s="5"/>
      <c r="X303" s="5"/>
      <c r="Y303" s="5"/>
      <c r="Z303" s="5"/>
    </row>
    <row r="304" customFormat="false" ht="12.75" hidden="false" customHeight="true" outlineLevel="0" collapsed="false">
      <c r="A304" s="10" t="n">
        <v>151</v>
      </c>
      <c r="B304" s="2" t="n">
        <v>303</v>
      </c>
      <c r="C304" s="2" t="n">
        <f aca="false">'PR-RAS'!D309</f>
        <v>0</v>
      </c>
      <c r="D304" s="2" t="n">
        <f aca="false">'PR-RAS'!E309</f>
        <v>0</v>
      </c>
      <c r="E304" s="2" t="n">
        <v>0</v>
      </c>
      <c r="F304" s="2" t="n">
        <v>0</v>
      </c>
      <c r="G304" s="3" t="n">
        <f aca="false">(B304/1000)*(C304*1+D304*2)</f>
        <v>0</v>
      </c>
      <c r="H304" s="3" t="n">
        <f aca="false">ABS(C304-ROUND(C304,0))+ABS(D304-ROUND(D304,0))</f>
        <v>0</v>
      </c>
      <c r="I304" s="11" t="n">
        <v>0</v>
      </c>
      <c r="J304" s="4"/>
      <c r="K304" s="5"/>
      <c r="L304" s="5"/>
      <c r="M304" s="5"/>
      <c r="N304" s="5"/>
      <c r="O304" s="5"/>
      <c r="P304" s="5"/>
      <c r="Q304" s="5"/>
      <c r="R304" s="5"/>
      <c r="S304" s="5"/>
      <c r="T304" s="5"/>
      <c r="U304" s="5"/>
      <c r="V304" s="5"/>
      <c r="W304" s="5"/>
      <c r="X304" s="5"/>
      <c r="Y304" s="5"/>
      <c r="Z304" s="5"/>
    </row>
    <row r="305" customFormat="false" ht="12.75" hidden="false" customHeight="true" outlineLevel="0" collapsed="false">
      <c r="A305" s="10" t="n">
        <v>151</v>
      </c>
      <c r="B305" s="2" t="n">
        <v>304</v>
      </c>
      <c r="C305" s="2" t="n">
        <f aca="false">'PR-RAS'!D310</f>
        <v>0</v>
      </c>
      <c r="D305" s="2" t="n">
        <f aca="false">'PR-RAS'!E310</f>
        <v>0</v>
      </c>
      <c r="E305" s="2" t="n">
        <v>0</v>
      </c>
      <c r="F305" s="2" t="n">
        <v>0</v>
      </c>
      <c r="G305" s="3" t="n">
        <f aca="false">(B305/1000)*(C305*1+D305*2)</f>
        <v>0</v>
      </c>
      <c r="H305" s="3" t="n">
        <f aca="false">ABS(C305-ROUND(C305,0))+ABS(D305-ROUND(D305,0))</f>
        <v>0</v>
      </c>
      <c r="I305" s="11" t="n">
        <v>0</v>
      </c>
      <c r="J305" s="4"/>
      <c r="K305" s="5"/>
      <c r="L305" s="5"/>
      <c r="M305" s="5"/>
      <c r="N305" s="5"/>
      <c r="O305" s="5"/>
      <c r="P305" s="5"/>
      <c r="Q305" s="5"/>
      <c r="R305" s="5"/>
      <c r="S305" s="5"/>
      <c r="T305" s="5"/>
      <c r="U305" s="5"/>
      <c r="V305" s="5"/>
      <c r="W305" s="5"/>
      <c r="X305" s="5"/>
      <c r="Y305" s="5"/>
      <c r="Z305" s="5"/>
    </row>
    <row r="306" customFormat="false" ht="12.75" hidden="false" customHeight="true" outlineLevel="0" collapsed="false">
      <c r="A306" s="10" t="n">
        <v>151</v>
      </c>
      <c r="B306" s="2" t="n">
        <v>305</v>
      </c>
      <c r="C306" s="2" t="n">
        <f aca="false">'PR-RAS'!D311</f>
        <v>0</v>
      </c>
      <c r="D306" s="2" t="n">
        <f aca="false">'PR-RAS'!E311</f>
        <v>0</v>
      </c>
      <c r="E306" s="2" t="n">
        <v>0</v>
      </c>
      <c r="F306" s="2" t="n">
        <v>0</v>
      </c>
      <c r="G306" s="3" t="n">
        <f aca="false">(B306/1000)*(C306*1+D306*2)</f>
        <v>0</v>
      </c>
      <c r="H306" s="3" t="n">
        <f aca="false">ABS(C306-ROUND(C306,0))+ABS(D306-ROUND(D306,0))</f>
        <v>0</v>
      </c>
      <c r="I306" s="11" t="n">
        <v>0</v>
      </c>
      <c r="J306" s="4"/>
      <c r="K306" s="5"/>
      <c r="L306" s="5"/>
      <c r="M306" s="5"/>
      <c r="N306" s="5"/>
      <c r="O306" s="5"/>
      <c r="P306" s="5"/>
      <c r="Q306" s="5"/>
      <c r="R306" s="5"/>
      <c r="S306" s="5"/>
      <c r="T306" s="5"/>
      <c r="U306" s="5"/>
      <c r="V306" s="5"/>
      <c r="W306" s="5"/>
      <c r="X306" s="5"/>
      <c r="Y306" s="5"/>
      <c r="Z306" s="5"/>
    </row>
    <row r="307" customFormat="false" ht="12.75" hidden="false" customHeight="true" outlineLevel="0" collapsed="false">
      <c r="A307" s="10" t="n">
        <v>151</v>
      </c>
      <c r="B307" s="2" t="n">
        <v>306</v>
      </c>
      <c r="C307" s="2" t="n">
        <f aca="false">'PR-RAS'!D312</f>
        <v>0</v>
      </c>
      <c r="D307" s="2" t="n">
        <f aca="false">'PR-RAS'!E312</f>
        <v>0</v>
      </c>
      <c r="E307" s="2" t="n">
        <v>0</v>
      </c>
      <c r="F307" s="2" t="n">
        <v>0</v>
      </c>
      <c r="G307" s="3" t="n">
        <f aca="false">(B307/1000)*(C307*1+D307*2)</f>
        <v>0</v>
      </c>
      <c r="H307" s="3" t="n">
        <f aca="false">ABS(C307-ROUND(C307,0))+ABS(D307-ROUND(D307,0))</f>
        <v>0</v>
      </c>
      <c r="I307" s="11" t="n">
        <v>0</v>
      </c>
      <c r="J307" s="4"/>
      <c r="K307" s="5"/>
      <c r="L307" s="5"/>
      <c r="M307" s="5"/>
      <c r="N307" s="5"/>
      <c r="O307" s="5"/>
      <c r="P307" s="5"/>
      <c r="Q307" s="5"/>
      <c r="R307" s="5"/>
      <c r="S307" s="5"/>
      <c r="T307" s="5"/>
      <c r="U307" s="5"/>
      <c r="V307" s="5"/>
      <c r="W307" s="5"/>
      <c r="X307" s="5"/>
      <c r="Y307" s="5"/>
      <c r="Z307" s="5"/>
    </row>
    <row r="308" customFormat="false" ht="12.75" hidden="false" customHeight="true" outlineLevel="0" collapsed="false">
      <c r="A308" s="10" t="n">
        <v>151</v>
      </c>
      <c r="B308" s="2" t="n">
        <v>307</v>
      </c>
      <c r="C308" s="2" t="n">
        <f aca="false">'PR-RAS'!D313</f>
        <v>0</v>
      </c>
      <c r="D308" s="2" t="n">
        <f aca="false">'PR-RAS'!E313</f>
        <v>0</v>
      </c>
      <c r="E308" s="2" t="n">
        <v>0</v>
      </c>
      <c r="F308" s="2" t="n">
        <v>0</v>
      </c>
      <c r="G308" s="3" t="n">
        <f aca="false">(B308/1000)*(C308*1+D308*2)</f>
        <v>0</v>
      </c>
      <c r="H308" s="3" t="n">
        <f aca="false">ABS(C308-ROUND(C308,0))+ABS(D308-ROUND(D308,0))</f>
        <v>0</v>
      </c>
      <c r="I308" s="11" t="n">
        <v>0</v>
      </c>
      <c r="J308" s="4"/>
      <c r="K308" s="5"/>
      <c r="L308" s="5"/>
      <c r="M308" s="5"/>
      <c r="N308" s="5"/>
      <c r="O308" s="5"/>
      <c r="P308" s="5"/>
      <c r="Q308" s="5"/>
      <c r="R308" s="5"/>
      <c r="S308" s="5"/>
      <c r="T308" s="5"/>
      <c r="U308" s="5"/>
      <c r="V308" s="5"/>
      <c r="W308" s="5"/>
      <c r="X308" s="5"/>
      <c r="Y308" s="5"/>
      <c r="Z308" s="5"/>
    </row>
    <row r="309" customFormat="false" ht="12.75" hidden="false" customHeight="true" outlineLevel="0" collapsed="false">
      <c r="A309" s="10" t="n">
        <v>151</v>
      </c>
      <c r="B309" s="2" t="n">
        <v>308</v>
      </c>
      <c r="C309" s="2" t="n">
        <f aca="false">'PR-RAS'!D314</f>
        <v>0</v>
      </c>
      <c r="D309" s="2" t="n">
        <f aca="false">'PR-RAS'!E314</f>
        <v>0</v>
      </c>
      <c r="E309" s="2" t="n">
        <v>0</v>
      </c>
      <c r="F309" s="2" t="n">
        <v>0</v>
      </c>
      <c r="G309" s="3" t="n">
        <f aca="false">(B309/1000)*(C309*1+D309*2)</f>
        <v>0</v>
      </c>
      <c r="H309" s="3" t="n">
        <f aca="false">ABS(C309-ROUND(C309,0))+ABS(D309-ROUND(D309,0))</f>
        <v>0</v>
      </c>
      <c r="I309" s="11" t="n">
        <v>0</v>
      </c>
      <c r="J309" s="4"/>
      <c r="K309" s="5"/>
      <c r="L309" s="5"/>
      <c r="M309" s="5"/>
      <c r="N309" s="5"/>
      <c r="O309" s="5"/>
      <c r="P309" s="5"/>
      <c r="Q309" s="5"/>
      <c r="R309" s="5"/>
      <c r="S309" s="5"/>
      <c r="T309" s="5"/>
      <c r="U309" s="5"/>
      <c r="V309" s="5"/>
      <c r="W309" s="5"/>
      <c r="X309" s="5"/>
      <c r="Y309" s="5"/>
      <c r="Z309" s="5"/>
    </row>
    <row r="310" customFormat="false" ht="12.75" hidden="false" customHeight="true" outlineLevel="0" collapsed="false">
      <c r="A310" s="10" t="n">
        <v>151</v>
      </c>
      <c r="B310" s="2" t="n">
        <v>309</v>
      </c>
      <c r="C310" s="2" t="n">
        <f aca="false">'PR-RAS'!D315</f>
        <v>0</v>
      </c>
      <c r="D310" s="2" t="n">
        <f aca="false">'PR-RAS'!E315</f>
        <v>0</v>
      </c>
      <c r="E310" s="2" t="n">
        <v>0</v>
      </c>
      <c r="F310" s="2" t="n">
        <v>0</v>
      </c>
      <c r="G310" s="3" t="n">
        <f aca="false">(B310/1000)*(C310*1+D310*2)</f>
        <v>0</v>
      </c>
      <c r="H310" s="3" t="n">
        <f aca="false">ABS(C310-ROUND(C310,0))+ABS(D310-ROUND(D310,0))</f>
        <v>0</v>
      </c>
      <c r="I310" s="11" t="n">
        <v>0</v>
      </c>
      <c r="J310" s="4"/>
      <c r="K310" s="5"/>
      <c r="L310" s="5"/>
      <c r="M310" s="5"/>
      <c r="N310" s="5"/>
      <c r="O310" s="5"/>
      <c r="P310" s="5"/>
      <c r="Q310" s="5"/>
      <c r="R310" s="5"/>
      <c r="S310" s="5"/>
      <c r="T310" s="5"/>
      <c r="U310" s="5"/>
      <c r="V310" s="5"/>
      <c r="W310" s="5"/>
      <c r="X310" s="5"/>
      <c r="Y310" s="5"/>
      <c r="Z310" s="5"/>
    </row>
    <row r="311" customFormat="false" ht="12.75" hidden="false" customHeight="true" outlineLevel="0" collapsed="false">
      <c r="A311" s="10" t="n">
        <v>151</v>
      </c>
      <c r="B311" s="2" t="n">
        <v>310</v>
      </c>
      <c r="C311" s="2" t="n">
        <f aca="false">'PR-RAS'!D316</f>
        <v>0</v>
      </c>
      <c r="D311" s="2" t="n">
        <f aca="false">'PR-RAS'!E316</f>
        <v>0</v>
      </c>
      <c r="E311" s="2" t="n">
        <v>0</v>
      </c>
      <c r="F311" s="2" t="n">
        <v>0</v>
      </c>
      <c r="G311" s="3" t="n">
        <f aca="false">(B311/1000)*(C311*1+D311*2)</f>
        <v>0</v>
      </c>
      <c r="H311" s="3" t="n">
        <f aca="false">ABS(C311-ROUND(C311,0))+ABS(D311-ROUND(D311,0))</f>
        <v>0</v>
      </c>
      <c r="I311" s="11" t="n">
        <v>0</v>
      </c>
      <c r="J311" s="4"/>
      <c r="K311" s="5"/>
      <c r="L311" s="5"/>
      <c r="M311" s="5"/>
      <c r="N311" s="5"/>
      <c r="O311" s="5"/>
      <c r="P311" s="5"/>
      <c r="Q311" s="5"/>
      <c r="R311" s="5"/>
      <c r="S311" s="5"/>
      <c r="T311" s="5"/>
      <c r="U311" s="5"/>
      <c r="V311" s="5"/>
      <c r="W311" s="5"/>
      <c r="X311" s="5"/>
      <c r="Y311" s="5"/>
      <c r="Z311" s="5"/>
    </row>
    <row r="312" customFormat="false" ht="12.75" hidden="false" customHeight="true" outlineLevel="0" collapsed="false">
      <c r="A312" s="10" t="n">
        <v>151</v>
      </c>
      <c r="B312" s="2" t="n">
        <v>311</v>
      </c>
      <c r="C312" s="2" t="n">
        <f aca="false">'PR-RAS'!D317</f>
        <v>0</v>
      </c>
      <c r="D312" s="2" t="n">
        <f aca="false">'PR-RAS'!E317</f>
        <v>0</v>
      </c>
      <c r="E312" s="2" t="n">
        <v>0</v>
      </c>
      <c r="F312" s="2" t="n">
        <v>0</v>
      </c>
      <c r="G312" s="3" t="n">
        <f aca="false">(B312/1000)*(C312*1+D312*2)</f>
        <v>0</v>
      </c>
      <c r="H312" s="3" t="n">
        <f aca="false">ABS(C312-ROUND(C312,0))+ABS(D312-ROUND(D312,0))</f>
        <v>0</v>
      </c>
      <c r="I312" s="11" t="n">
        <v>0</v>
      </c>
      <c r="J312" s="4"/>
      <c r="K312" s="5"/>
      <c r="L312" s="5"/>
      <c r="M312" s="5"/>
      <c r="N312" s="5"/>
      <c r="O312" s="5"/>
      <c r="P312" s="5"/>
      <c r="Q312" s="5"/>
      <c r="R312" s="5"/>
      <c r="S312" s="5"/>
      <c r="T312" s="5"/>
      <c r="U312" s="5"/>
      <c r="V312" s="5"/>
      <c r="W312" s="5"/>
      <c r="X312" s="5"/>
      <c r="Y312" s="5"/>
      <c r="Z312" s="5"/>
    </row>
    <row r="313" customFormat="false" ht="12.75" hidden="false" customHeight="true" outlineLevel="0" collapsed="false">
      <c r="A313" s="10" t="n">
        <v>151</v>
      </c>
      <c r="B313" s="2" t="n">
        <v>312</v>
      </c>
      <c r="C313" s="2" t="n">
        <f aca="false">'PR-RAS'!D318</f>
        <v>0</v>
      </c>
      <c r="D313" s="2" t="n">
        <f aca="false">'PR-RAS'!E318</f>
        <v>0</v>
      </c>
      <c r="E313" s="2" t="n">
        <v>0</v>
      </c>
      <c r="F313" s="2" t="n">
        <v>0</v>
      </c>
      <c r="G313" s="3" t="n">
        <f aca="false">(B313/1000)*(C313*1+D313*2)</f>
        <v>0</v>
      </c>
      <c r="H313" s="3" t="n">
        <f aca="false">ABS(C313-ROUND(C313,0))+ABS(D313-ROUND(D313,0))</f>
        <v>0</v>
      </c>
      <c r="I313" s="11" t="n">
        <v>0</v>
      </c>
      <c r="J313" s="4"/>
      <c r="K313" s="5"/>
      <c r="L313" s="5"/>
      <c r="M313" s="5"/>
      <c r="N313" s="5"/>
      <c r="O313" s="5"/>
      <c r="P313" s="5"/>
      <c r="Q313" s="5"/>
      <c r="R313" s="5"/>
      <c r="S313" s="5"/>
      <c r="T313" s="5"/>
      <c r="U313" s="5"/>
      <c r="V313" s="5"/>
      <c r="W313" s="5"/>
      <c r="X313" s="5"/>
      <c r="Y313" s="5"/>
      <c r="Z313" s="5"/>
    </row>
    <row r="314" customFormat="false" ht="12.75" hidden="false" customHeight="true" outlineLevel="0" collapsed="false">
      <c r="A314" s="10" t="n">
        <v>151</v>
      </c>
      <c r="B314" s="2" t="n">
        <v>313</v>
      </c>
      <c r="C314" s="2" t="n">
        <f aca="false">'PR-RAS'!D319</f>
        <v>0</v>
      </c>
      <c r="D314" s="2" t="n">
        <f aca="false">'PR-RAS'!E319</f>
        <v>0</v>
      </c>
      <c r="E314" s="2" t="n">
        <v>0</v>
      </c>
      <c r="F314" s="2" t="n">
        <v>0</v>
      </c>
      <c r="G314" s="3" t="n">
        <f aca="false">(B314/1000)*(C314*1+D314*2)</f>
        <v>0</v>
      </c>
      <c r="H314" s="3" t="n">
        <f aca="false">ABS(C314-ROUND(C314,0))+ABS(D314-ROUND(D314,0))</f>
        <v>0</v>
      </c>
      <c r="I314" s="11" t="n">
        <v>0</v>
      </c>
      <c r="J314" s="4"/>
      <c r="K314" s="5"/>
      <c r="L314" s="5"/>
      <c r="M314" s="5"/>
      <c r="N314" s="5"/>
      <c r="O314" s="5"/>
      <c r="P314" s="5"/>
      <c r="Q314" s="5"/>
      <c r="R314" s="5"/>
      <c r="S314" s="5"/>
      <c r="T314" s="5"/>
      <c r="U314" s="5"/>
      <c r="V314" s="5"/>
      <c r="W314" s="5"/>
      <c r="X314" s="5"/>
      <c r="Y314" s="5"/>
      <c r="Z314" s="5"/>
    </row>
    <row r="315" customFormat="false" ht="12.75" hidden="false" customHeight="true" outlineLevel="0" collapsed="false">
      <c r="A315" s="10" t="n">
        <v>151</v>
      </c>
      <c r="B315" s="2" t="n">
        <v>314</v>
      </c>
      <c r="C315" s="2" t="n">
        <f aca="false">'PR-RAS'!D320</f>
        <v>0</v>
      </c>
      <c r="D315" s="2" t="n">
        <f aca="false">'PR-RAS'!E320</f>
        <v>0</v>
      </c>
      <c r="E315" s="2" t="n">
        <v>0</v>
      </c>
      <c r="F315" s="2" t="n">
        <v>0</v>
      </c>
      <c r="G315" s="3" t="n">
        <f aca="false">(B315/1000)*(C315*1+D315*2)</f>
        <v>0</v>
      </c>
      <c r="H315" s="3" t="n">
        <f aca="false">ABS(C315-ROUND(C315,0))+ABS(D315-ROUND(D315,0))</f>
        <v>0</v>
      </c>
      <c r="I315" s="11" t="n">
        <v>0</v>
      </c>
      <c r="J315" s="4"/>
      <c r="K315" s="5"/>
      <c r="L315" s="5"/>
      <c r="M315" s="5"/>
      <c r="N315" s="5"/>
      <c r="O315" s="5"/>
      <c r="P315" s="5"/>
      <c r="Q315" s="5"/>
      <c r="R315" s="5"/>
      <c r="S315" s="5"/>
      <c r="T315" s="5"/>
      <c r="U315" s="5"/>
      <c r="V315" s="5"/>
      <c r="W315" s="5"/>
      <c r="X315" s="5"/>
      <c r="Y315" s="5"/>
      <c r="Z315" s="5"/>
    </row>
    <row r="316" customFormat="false" ht="12.75" hidden="false" customHeight="true" outlineLevel="0" collapsed="false">
      <c r="A316" s="10" t="n">
        <v>151</v>
      </c>
      <c r="B316" s="2" t="n">
        <v>315</v>
      </c>
      <c r="C316" s="2" t="n">
        <f aca="false">'PR-RAS'!D321</f>
        <v>0</v>
      </c>
      <c r="D316" s="2" t="n">
        <f aca="false">'PR-RAS'!E321</f>
        <v>0</v>
      </c>
      <c r="E316" s="2" t="n">
        <v>0</v>
      </c>
      <c r="F316" s="2" t="n">
        <v>0</v>
      </c>
      <c r="G316" s="3" t="n">
        <f aca="false">(B316/1000)*(C316*1+D316*2)</f>
        <v>0</v>
      </c>
      <c r="H316" s="3" t="n">
        <f aca="false">ABS(C316-ROUND(C316,0))+ABS(D316-ROUND(D316,0))</f>
        <v>0</v>
      </c>
      <c r="I316" s="11" t="n">
        <v>0</v>
      </c>
      <c r="J316" s="4"/>
      <c r="K316" s="5"/>
      <c r="L316" s="5"/>
      <c r="M316" s="5"/>
      <c r="N316" s="5"/>
      <c r="O316" s="5"/>
      <c r="P316" s="5"/>
      <c r="Q316" s="5"/>
      <c r="R316" s="5"/>
      <c r="S316" s="5"/>
      <c r="T316" s="5"/>
      <c r="U316" s="5"/>
      <c r="V316" s="5"/>
      <c r="W316" s="5"/>
      <c r="X316" s="5"/>
      <c r="Y316" s="5"/>
      <c r="Z316" s="5"/>
    </row>
    <row r="317" customFormat="false" ht="12.75" hidden="false" customHeight="true" outlineLevel="0" collapsed="false">
      <c r="A317" s="10" t="n">
        <v>151</v>
      </c>
      <c r="B317" s="2" t="n">
        <v>316</v>
      </c>
      <c r="C317" s="2" t="n">
        <f aca="false">'PR-RAS'!D322</f>
        <v>0</v>
      </c>
      <c r="D317" s="2" t="n">
        <f aca="false">'PR-RAS'!E322</f>
        <v>0</v>
      </c>
      <c r="E317" s="2" t="n">
        <v>0</v>
      </c>
      <c r="F317" s="2" t="n">
        <v>0</v>
      </c>
      <c r="G317" s="3" t="n">
        <f aca="false">(B317/1000)*(C317*1+D317*2)</f>
        <v>0</v>
      </c>
      <c r="H317" s="3" t="n">
        <f aca="false">ABS(C317-ROUND(C317,0))+ABS(D317-ROUND(D317,0))</f>
        <v>0</v>
      </c>
      <c r="I317" s="11" t="n">
        <v>0</v>
      </c>
      <c r="J317" s="4"/>
      <c r="K317" s="5"/>
      <c r="L317" s="5"/>
      <c r="M317" s="5"/>
      <c r="N317" s="5"/>
      <c r="O317" s="5"/>
      <c r="P317" s="5"/>
      <c r="Q317" s="5"/>
      <c r="R317" s="5"/>
      <c r="S317" s="5"/>
      <c r="T317" s="5"/>
      <c r="U317" s="5"/>
      <c r="V317" s="5"/>
      <c r="W317" s="5"/>
      <c r="X317" s="5"/>
      <c r="Y317" s="5"/>
      <c r="Z317" s="5"/>
    </row>
    <row r="318" customFormat="false" ht="12.75" hidden="false" customHeight="true" outlineLevel="0" collapsed="false">
      <c r="A318" s="10" t="n">
        <v>151</v>
      </c>
      <c r="B318" s="2" t="n">
        <v>317</v>
      </c>
      <c r="C318" s="2" t="n">
        <f aca="false">'PR-RAS'!D323</f>
        <v>0</v>
      </c>
      <c r="D318" s="2" t="n">
        <f aca="false">'PR-RAS'!E323</f>
        <v>0</v>
      </c>
      <c r="E318" s="2" t="n">
        <v>0</v>
      </c>
      <c r="F318" s="2" t="n">
        <v>0</v>
      </c>
      <c r="G318" s="3" t="n">
        <f aca="false">(B318/1000)*(C318*1+D318*2)</f>
        <v>0</v>
      </c>
      <c r="H318" s="3" t="n">
        <f aca="false">ABS(C318-ROUND(C318,0))+ABS(D318-ROUND(D318,0))</f>
        <v>0</v>
      </c>
      <c r="I318" s="11" t="n">
        <v>0</v>
      </c>
      <c r="J318" s="4"/>
      <c r="K318" s="5"/>
      <c r="L318" s="5"/>
      <c r="M318" s="5"/>
      <c r="N318" s="5"/>
      <c r="O318" s="5"/>
      <c r="P318" s="5"/>
      <c r="Q318" s="5"/>
      <c r="R318" s="5"/>
      <c r="S318" s="5"/>
      <c r="T318" s="5"/>
      <c r="U318" s="5"/>
      <c r="V318" s="5"/>
      <c r="W318" s="5"/>
      <c r="X318" s="5"/>
      <c r="Y318" s="5"/>
      <c r="Z318" s="5"/>
    </row>
    <row r="319" customFormat="false" ht="12.75" hidden="false" customHeight="true" outlineLevel="0" collapsed="false">
      <c r="A319" s="10" t="n">
        <v>151</v>
      </c>
      <c r="B319" s="2" t="n">
        <v>318</v>
      </c>
      <c r="C319" s="2" t="n">
        <f aca="false">'PR-RAS'!D324</f>
        <v>0</v>
      </c>
      <c r="D319" s="2" t="n">
        <f aca="false">'PR-RAS'!E324</f>
        <v>0</v>
      </c>
      <c r="E319" s="2" t="n">
        <v>0</v>
      </c>
      <c r="F319" s="2" t="n">
        <v>0</v>
      </c>
      <c r="G319" s="3" t="n">
        <f aca="false">(B319/1000)*(C319*1+D319*2)</f>
        <v>0</v>
      </c>
      <c r="H319" s="3" t="n">
        <f aca="false">ABS(C319-ROUND(C319,0))+ABS(D319-ROUND(D319,0))</f>
        <v>0</v>
      </c>
      <c r="I319" s="11" t="n">
        <v>0</v>
      </c>
      <c r="J319" s="4"/>
      <c r="K319" s="5"/>
      <c r="L319" s="5"/>
      <c r="M319" s="5"/>
      <c r="N319" s="5"/>
      <c r="O319" s="5"/>
      <c r="P319" s="5"/>
      <c r="Q319" s="5"/>
      <c r="R319" s="5"/>
      <c r="S319" s="5"/>
      <c r="T319" s="5"/>
      <c r="U319" s="5"/>
      <c r="V319" s="5"/>
      <c r="W319" s="5"/>
      <c r="X319" s="5"/>
      <c r="Y319" s="5"/>
      <c r="Z319" s="5"/>
    </row>
    <row r="320" customFormat="false" ht="12.75" hidden="false" customHeight="true" outlineLevel="0" collapsed="false">
      <c r="A320" s="10" t="n">
        <v>151</v>
      </c>
      <c r="B320" s="2" t="n">
        <v>319</v>
      </c>
      <c r="C320" s="2" t="n">
        <f aca="false">'PR-RAS'!D325</f>
        <v>0</v>
      </c>
      <c r="D320" s="2" t="n">
        <f aca="false">'PR-RAS'!E325</f>
        <v>0</v>
      </c>
      <c r="E320" s="2" t="n">
        <v>0</v>
      </c>
      <c r="F320" s="2" t="n">
        <v>0</v>
      </c>
      <c r="G320" s="3" t="n">
        <f aca="false">(B320/1000)*(C320*1+D320*2)</f>
        <v>0</v>
      </c>
      <c r="H320" s="3" t="n">
        <f aca="false">ABS(C320-ROUND(C320,0))+ABS(D320-ROUND(D320,0))</f>
        <v>0</v>
      </c>
      <c r="I320" s="11" t="n">
        <v>0</v>
      </c>
      <c r="J320" s="4"/>
      <c r="K320" s="5"/>
      <c r="L320" s="5"/>
      <c r="M320" s="5"/>
      <c r="N320" s="5"/>
      <c r="O320" s="5"/>
      <c r="P320" s="5"/>
      <c r="Q320" s="5"/>
      <c r="R320" s="5"/>
      <c r="S320" s="5"/>
      <c r="T320" s="5"/>
      <c r="U320" s="5"/>
      <c r="V320" s="5"/>
      <c r="W320" s="5"/>
      <c r="X320" s="5"/>
      <c r="Y320" s="5"/>
      <c r="Z320" s="5"/>
    </row>
    <row r="321" customFormat="false" ht="12.75" hidden="false" customHeight="true" outlineLevel="0" collapsed="false">
      <c r="A321" s="10" t="n">
        <v>151</v>
      </c>
      <c r="B321" s="2" t="n">
        <v>320</v>
      </c>
      <c r="C321" s="2" t="n">
        <f aca="false">'PR-RAS'!D326</f>
        <v>0</v>
      </c>
      <c r="D321" s="2" t="n">
        <f aca="false">'PR-RAS'!E326</f>
        <v>0</v>
      </c>
      <c r="E321" s="2" t="n">
        <v>0</v>
      </c>
      <c r="F321" s="2" t="n">
        <v>0</v>
      </c>
      <c r="G321" s="3" t="n">
        <f aca="false">(B321/1000)*(C321*1+D321*2)</f>
        <v>0</v>
      </c>
      <c r="H321" s="3" t="n">
        <f aca="false">ABS(C321-ROUND(C321,0))+ABS(D321-ROUND(D321,0))</f>
        <v>0</v>
      </c>
      <c r="I321" s="11" t="n">
        <v>0</v>
      </c>
      <c r="J321" s="4"/>
      <c r="K321" s="5"/>
      <c r="L321" s="5"/>
      <c r="M321" s="5"/>
      <c r="N321" s="5"/>
      <c r="O321" s="5"/>
      <c r="P321" s="5"/>
      <c r="Q321" s="5"/>
      <c r="R321" s="5"/>
      <c r="S321" s="5"/>
      <c r="T321" s="5"/>
      <c r="U321" s="5"/>
      <c r="V321" s="5"/>
      <c r="W321" s="5"/>
      <c r="X321" s="5"/>
      <c r="Y321" s="5"/>
      <c r="Z321" s="5"/>
    </row>
    <row r="322" customFormat="false" ht="12.75" hidden="false" customHeight="true" outlineLevel="0" collapsed="false">
      <c r="A322" s="10" t="n">
        <v>151</v>
      </c>
      <c r="B322" s="2" t="n">
        <v>321</v>
      </c>
      <c r="C322" s="2" t="n">
        <f aca="false">'PR-RAS'!D327</f>
        <v>0</v>
      </c>
      <c r="D322" s="2" t="n">
        <f aca="false">'PR-RAS'!E327</f>
        <v>0</v>
      </c>
      <c r="E322" s="2" t="n">
        <v>0</v>
      </c>
      <c r="F322" s="2" t="n">
        <v>0</v>
      </c>
      <c r="G322" s="3" t="n">
        <f aca="false">(B322/1000)*(C322*1+D322*2)</f>
        <v>0</v>
      </c>
      <c r="H322" s="3" t="n">
        <f aca="false">ABS(C322-ROUND(C322,0))+ABS(D322-ROUND(D322,0))</f>
        <v>0</v>
      </c>
      <c r="I322" s="11" t="n">
        <v>0</v>
      </c>
      <c r="J322" s="4"/>
      <c r="K322" s="5"/>
      <c r="L322" s="5"/>
      <c r="M322" s="5"/>
      <c r="N322" s="5"/>
      <c r="O322" s="5"/>
      <c r="P322" s="5"/>
      <c r="Q322" s="5"/>
      <c r="R322" s="5"/>
      <c r="S322" s="5"/>
      <c r="T322" s="5"/>
      <c r="U322" s="5"/>
      <c r="V322" s="5"/>
      <c r="W322" s="5"/>
      <c r="X322" s="5"/>
      <c r="Y322" s="5"/>
      <c r="Z322" s="5"/>
    </row>
    <row r="323" customFormat="false" ht="12.75" hidden="false" customHeight="true" outlineLevel="0" collapsed="false">
      <c r="A323" s="10" t="n">
        <v>151</v>
      </c>
      <c r="B323" s="2" t="n">
        <v>322</v>
      </c>
      <c r="C323" s="2" t="n">
        <f aca="false">'PR-RAS'!D328</f>
        <v>0</v>
      </c>
      <c r="D323" s="2" t="n">
        <f aca="false">'PR-RAS'!E328</f>
        <v>0</v>
      </c>
      <c r="E323" s="2" t="n">
        <v>0</v>
      </c>
      <c r="F323" s="2" t="n">
        <v>0</v>
      </c>
      <c r="G323" s="3" t="n">
        <f aca="false">(B323/1000)*(C323*1+D323*2)</f>
        <v>0</v>
      </c>
      <c r="H323" s="3" t="n">
        <f aca="false">ABS(C323-ROUND(C323,0))+ABS(D323-ROUND(D323,0))</f>
        <v>0</v>
      </c>
      <c r="I323" s="11" t="n">
        <v>0</v>
      </c>
      <c r="J323" s="4"/>
      <c r="K323" s="5"/>
      <c r="L323" s="5"/>
      <c r="M323" s="5"/>
      <c r="N323" s="5"/>
      <c r="O323" s="5"/>
      <c r="P323" s="5"/>
      <c r="Q323" s="5"/>
      <c r="R323" s="5"/>
      <c r="S323" s="5"/>
      <c r="T323" s="5"/>
      <c r="U323" s="5"/>
      <c r="V323" s="5"/>
      <c r="W323" s="5"/>
      <c r="X323" s="5"/>
      <c r="Y323" s="5"/>
      <c r="Z323" s="5"/>
    </row>
    <row r="324" customFormat="false" ht="12.75" hidden="false" customHeight="true" outlineLevel="0" collapsed="false">
      <c r="A324" s="10" t="n">
        <v>151</v>
      </c>
      <c r="B324" s="2" t="n">
        <v>323</v>
      </c>
      <c r="C324" s="2" t="n">
        <f aca="false">'PR-RAS'!D329</f>
        <v>0</v>
      </c>
      <c r="D324" s="2" t="n">
        <f aca="false">'PR-RAS'!E329</f>
        <v>0</v>
      </c>
      <c r="E324" s="2" t="n">
        <v>0</v>
      </c>
      <c r="F324" s="2" t="n">
        <v>0</v>
      </c>
      <c r="G324" s="3" t="n">
        <f aca="false">(B324/1000)*(C324*1+D324*2)</f>
        <v>0</v>
      </c>
      <c r="H324" s="3" t="n">
        <f aca="false">ABS(C324-ROUND(C324,0))+ABS(D324-ROUND(D324,0))</f>
        <v>0</v>
      </c>
      <c r="I324" s="11" t="n">
        <v>0</v>
      </c>
      <c r="J324" s="4"/>
      <c r="K324" s="5"/>
      <c r="L324" s="5"/>
      <c r="M324" s="5"/>
      <c r="N324" s="5"/>
      <c r="O324" s="5"/>
      <c r="P324" s="5"/>
      <c r="Q324" s="5"/>
      <c r="R324" s="5"/>
      <c r="S324" s="5"/>
      <c r="T324" s="5"/>
      <c r="U324" s="5"/>
      <c r="V324" s="5"/>
      <c r="W324" s="5"/>
      <c r="X324" s="5"/>
      <c r="Y324" s="5"/>
      <c r="Z324" s="5"/>
    </row>
    <row r="325" customFormat="false" ht="12.75" hidden="false" customHeight="true" outlineLevel="0" collapsed="false">
      <c r="A325" s="10" t="n">
        <v>151</v>
      </c>
      <c r="B325" s="2" t="n">
        <v>324</v>
      </c>
      <c r="C325" s="2" t="n">
        <f aca="false">'PR-RAS'!D330</f>
        <v>0</v>
      </c>
      <c r="D325" s="2" t="n">
        <f aca="false">'PR-RAS'!E330</f>
        <v>0</v>
      </c>
      <c r="E325" s="2" t="n">
        <v>0</v>
      </c>
      <c r="F325" s="2" t="n">
        <v>0</v>
      </c>
      <c r="G325" s="3" t="n">
        <f aca="false">(B325/1000)*(C325*1+D325*2)</f>
        <v>0</v>
      </c>
      <c r="H325" s="3" t="n">
        <f aca="false">ABS(C325-ROUND(C325,0))+ABS(D325-ROUND(D325,0))</f>
        <v>0</v>
      </c>
      <c r="I325" s="11" t="n">
        <v>0</v>
      </c>
      <c r="J325" s="4"/>
      <c r="K325" s="5"/>
      <c r="L325" s="5"/>
      <c r="M325" s="5"/>
      <c r="N325" s="5"/>
      <c r="O325" s="5"/>
      <c r="P325" s="5"/>
      <c r="Q325" s="5"/>
      <c r="R325" s="5"/>
      <c r="S325" s="5"/>
      <c r="T325" s="5"/>
      <c r="U325" s="5"/>
      <c r="V325" s="5"/>
      <c r="W325" s="5"/>
      <c r="X325" s="5"/>
      <c r="Y325" s="5"/>
      <c r="Z325" s="5"/>
    </row>
    <row r="326" customFormat="false" ht="12.75" hidden="false" customHeight="true" outlineLevel="0" collapsed="false">
      <c r="A326" s="10" t="n">
        <v>151</v>
      </c>
      <c r="B326" s="2" t="n">
        <v>325</v>
      </c>
      <c r="C326" s="2" t="n">
        <f aca="false">'PR-RAS'!D331</f>
        <v>0</v>
      </c>
      <c r="D326" s="2" t="n">
        <f aca="false">'PR-RAS'!E331</f>
        <v>0</v>
      </c>
      <c r="E326" s="2" t="n">
        <v>0</v>
      </c>
      <c r="F326" s="2" t="n">
        <v>0</v>
      </c>
      <c r="G326" s="3" t="n">
        <f aca="false">(B326/1000)*(C326*1+D326*2)</f>
        <v>0</v>
      </c>
      <c r="H326" s="3" t="n">
        <f aca="false">ABS(C326-ROUND(C326,0))+ABS(D326-ROUND(D326,0))</f>
        <v>0</v>
      </c>
      <c r="I326" s="11" t="n">
        <v>0</v>
      </c>
      <c r="J326" s="4"/>
      <c r="K326" s="5"/>
      <c r="L326" s="5"/>
      <c r="M326" s="5"/>
      <c r="N326" s="5"/>
      <c r="O326" s="5"/>
      <c r="P326" s="5"/>
      <c r="Q326" s="5"/>
      <c r="R326" s="5"/>
      <c r="S326" s="5"/>
      <c r="T326" s="5"/>
      <c r="U326" s="5"/>
      <c r="V326" s="5"/>
      <c r="W326" s="5"/>
      <c r="X326" s="5"/>
      <c r="Y326" s="5"/>
      <c r="Z326" s="5"/>
    </row>
    <row r="327" customFormat="false" ht="12.75" hidden="false" customHeight="true" outlineLevel="0" collapsed="false">
      <c r="A327" s="10" t="n">
        <v>151</v>
      </c>
      <c r="B327" s="2" t="n">
        <v>326</v>
      </c>
      <c r="C327" s="2" t="n">
        <f aca="false">'PR-RAS'!D332</f>
        <v>0</v>
      </c>
      <c r="D327" s="2" t="n">
        <f aca="false">'PR-RAS'!E332</f>
        <v>0</v>
      </c>
      <c r="E327" s="2" t="n">
        <v>0</v>
      </c>
      <c r="F327" s="2" t="n">
        <v>0</v>
      </c>
      <c r="G327" s="3" t="n">
        <f aca="false">(B327/1000)*(C327*1+D327*2)</f>
        <v>0</v>
      </c>
      <c r="H327" s="3" t="n">
        <f aca="false">ABS(C327-ROUND(C327,0))+ABS(D327-ROUND(D327,0))</f>
        <v>0</v>
      </c>
      <c r="I327" s="11" t="n">
        <v>0</v>
      </c>
      <c r="J327" s="4"/>
      <c r="K327" s="5"/>
      <c r="L327" s="5"/>
      <c r="M327" s="5"/>
      <c r="N327" s="5"/>
      <c r="O327" s="5"/>
      <c r="P327" s="5"/>
      <c r="Q327" s="5"/>
      <c r="R327" s="5"/>
      <c r="S327" s="5"/>
      <c r="T327" s="5"/>
      <c r="U327" s="5"/>
      <c r="V327" s="5"/>
      <c r="W327" s="5"/>
      <c r="X327" s="5"/>
      <c r="Y327" s="5"/>
      <c r="Z327" s="5"/>
    </row>
    <row r="328" customFormat="false" ht="12.75" hidden="false" customHeight="true" outlineLevel="0" collapsed="false">
      <c r="A328" s="10" t="n">
        <v>151</v>
      </c>
      <c r="B328" s="2" t="n">
        <v>327</v>
      </c>
      <c r="C328" s="2" t="n">
        <f aca="false">'PR-RAS'!D333</f>
        <v>0</v>
      </c>
      <c r="D328" s="2" t="n">
        <f aca="false">'PR-RAS'!E333</f>
        <v>0</v>
      </c>
      <c r="E328" s="2" t="n">
        <v>0</v>
      </c>
      <c r="F328" s="2" t="n">
        <v>0</v>
      </c>
      <c r="G328" s="3" t="n">
        <f aca="false">(B328/1000)*(C328*1+D328*2)</f>
        <v>0</v>
      </c>
      <c r="H328" s="3" t="n">
        <f aca="false">ABS(C328-ROUND(C328,0))+ABS(D328-ROUND(D328,0))</f>
        <v>0</v>
      </c>
      <c r="I328" s="11" t="n">
        <v>0</v>
      </c>
      <c r="J328" s="4"/>
      <c r="K328" s="5"/>
      <c r="L328" s="5"/>
      <c r="M328" s="5"/>
      <c r="N328" s="5"/>
      <c r="O328" s="5"/>
      <c r="P328" s="5"/>
      <c r="Q328" s="5"/>
      <c r="R328" s="5"/>
      <c r="S328" s="5"/>
      <c r="T328" s="5"/>
      <c r="U328" s="5"/>
      <c r="V328" s="5"/>
      <c r="W328" s="5"/>
      <c r="X328" s="5"/>
      <c r="Y328" s="5"/>
      <c r="Z328" s="5"/>
    </row>
    <row r="329" customFormat="false" ht="12.75" hidden="false" customHeight="true" outlineLevel="0" collapsed="false">
      <c r="A329" s="10" t="n">
        <v>151</v>
      </c>
      <c r="B329" s="2" t="n">
        <v>328</v>
      </c>
      <c r="C329" s="2" t="n">
        <f aca="false">'PR-RAS'!D334</f>
        <v>0</v>
      </c>
      <c r="D329" s="2" t="n">
        <f aca="false">'PR-RAS'!E334</f>
        <v>0</v>
      </c>
      <c r="E329" s="2" t="n">
        <v>0</v>
      </c>
      <c r="F329" s="2" t="n">
        <v>0</v>
      </c>
      <c r="G329" s="3" t="n">
        <f aca="false">(B329/1000)*(C329*1+D329*2)</f>
        <v>0</v>
      </c>
      <c r="H329" s="3" t="n">
        <f aca="false">ABS(C329-ROUND(C329,0))+ABS(D329-ROUND(D329,0))</f>
        <v>0</v>
      </c>
      <c r="I329" s="11" t="n">
        <v>0</v>
      </c>
      <c r="J329" s="4"/>
      <c r="K329" s="5"/>
      <c r="L329" s="5"/>
      <c r="M329" s="5"/>
      <c r="N329" s="5"/>
      <c r="O329" s="5"/>
      <c r="P329" s="5"/>
      <c r="Q329" s="5"/>
      <c r="R329" s="5"/>
      <c r="S329" s="5"/>
      <c r="T329" s="5"/>
      <c r="U329" s="5"/>
      <c r="V329" s="5"/>
      <c r="W329" s="5"/>
      <c r="X329" s="5"/>
      <c r="Y329" s="5"/>
      <c r="Z329" s="5"/>
    </row>
    <row r="330" customFormat="false" ht="12.75" hidden="false" customHeight="true" outlineLevel="0" collapsed="false">
      <c r="A330" s="10" t="n">
        <v>151</v>
      </c>
      <c r="B330" s="2" t="n">
        <v>329</v>
      </c>
      <c r="C330" s="2" t="n">
        <f aca="false">'PR-RAS'!D335</f>
        <v>0</v>
      </c>
      <c r="D330" s="2" t="n">
        <f aca="false">'PR-RAS'!E335</f>
        <v>0</v>
      </c>
      <c r="E330" s="2" t="n">
        <v>0</v>
      </c>
      <c r="F330" s="2" t="n">
        <v>0</v>
      </c>
      <c r="G330" s="3" t="n">
        <f aca="false">(B330/1000)*(C330*1+D330*2)</f>
        <v>0</v>
      </c>
      <c r="H330" s="3" t="n">
        <f aca="false">ABS(C330-ROUND(C330,0))+ABS(D330-ROUND(D330,0))</f>
        <v>0</v>
      </c>
      <c r="I330" s="11" t="n">
        <v>0</v>
      </c>
      <c r="J330" s="4"/>
      <c r="K330" s="5"/>
      <c r="L330" s="5"/>
      <c r="M330" s="5"/>
      <c r="N330" s="5"/>
      <c r="O330" s="5"/>
      <c r="P330" s="5"/>
      <c r="Q330" s="5"/>
      <c r="R330" s="5"/>
      <c r="S330" s="5"/>
      <c r="T330" s="5"/>
      <c r="U330" s="5"/>
      <c r="V330" s="5"/>
      <c r="W330" s="5"/>
      <c r="X330" s="5"/>
      <c r="Y330" s="5"/>
      <c r="Z330" s="5"/>
    </row>
    <row r="331" customFormat="false" ht="12.75" hidden="false" customHeight="true" outlineLevel="0" collapsed="false">
      <c r="A331" s="10" t="n">
        <v>151</v>
      </c>
      <c r="B331" s="2" t="n">
        <v>330</v>
      </c>
      <c r="C331" s="2" t="n">
        <f aca="false">'PR-RAS'!D336</f>
        <v>0</v>
      </c>
      <c r="D331" s="2" t="n">
        <f aca="false">'PR-RAS'!E336</f>
        <v>0</v>
      </c>
      <c r="E331" s="2" t="n">
        <v>0</v>
      </c>
      <c r="F331" s="2" t="n">
        <v>0</v>
      </c>
      <c r="G331" s="3" t="n">
        <f aca="false">(B331/1000)*(C331*1+D331*2)</f>
        <v>0</v>
      </c>
      <c r="H331" s="3" t="n">
        <f aca="false">ABS(C331-ROUND(C331,0))+ABS(D331-ROUND(D331,0))</f>
        <v>0</v>
      </c>
      <c r="I331" s="11" t="n">
        <v>0</v>
      </c>
      <c r="J331" s="4"/>
      <c r="K331" s="5"/>
      <c r="L331" s="5"/>
      <c r="M331" s="5"/>
      <c r="N331" s="5"/>
      <c r="O331" s="5"/>
      <c r="P331" s="5"/>
      <c r="Q331" s="5"/>
      <c r="R331" s="5"/>
      <c r="S331" s="5"/>
      <c r="T331" s="5"/>
      <c r="U331" s="5"/>
      <c r="V331" s="5"/>
      <c r="W331" s="5"/>
      <c r="X331" s="5"/>
      <c r="Y331" s="5"/>
      <c r="Z331" s="5"/>
    </row>
    <row r="332" customFormat="false" ht="12.75" hidden="false" customHeight="true" outlineLevel="0" collapsed="false">
      <c r="A332" s="10" t="n">
        <v>151</v>
      </c>
      <c r="B332" s="2" t="n">
        <v>331</v>
      </c>
      <c r="C332" s="2" t="n">
        <f aca="false">'PR-RAS'!D337</f>
        <v>0</v>
      </c>
      <c r="D332" s="2" t="n">
        <f aca="false">'PR-RAS'!E337</f>
        <v>0</v>
      </c>
      <c r="E332" s="2" t="n">
        <v>0</v>
      </c>
      <c r="F332" s="2" t="n">
        <v>0</v>
      </c>
      <c r="G332" s="3" t="n">
        <f aca="false">(B332/1000)*(C332*1+D332*2)</f>
        <v>0</v>
      </c>
      <c r="H332" s="3" t="n">
        <f aca="false">ABS(C332-ROUND(C332,0))+ABS(D332-ROUND(D332,0))</f>
        <v>0</v>
      </c>
      <c r="I332" s="11" t="n">
        <v>0</v>
      </c>
      <c r="J332" s="4"/>
      <c r="K332" s="5"/>
      <c r="L332" s="5"/>
      <c r="M332" s="5"/>
      <c r="N332" s="5"/>
      <c r="O332" s="5"/>
      <c r="P332" s="5"/>
      <c r="Q332" s="5"/>
      <c r="R332" s="5"/>
      <c r="S332" s="5"/>
      <c r="T332" s="5"/>
      <c r="U332" s="5"/>
      <c r="V332" s="5"/>
      <c r="W332" s="5"/>
      <c r="X332" s="5"/>
      <c r="Y332" s="5"/>
      <c r="Z332" s="5"/>
    </row>
    <row r="333" customFormat="false" ht="12.75" hidden="false" customHeight="true" outlineLevel="0" collapsed="false">
      <c r="A333" s="10" t="n">
        <v>151</v>
      </c>
      <c r="B333" s="2" t="n">
        <v>332</v>
      </c>
      <c r="C333" s="2" t="n">
        <f aca="false">'PR-RAS'!D338</f>
        <v>0</v>
      </c>
      <c r="D333" s="2" t="n">
        <f aca="false">'PR-RAS'!E338</f>
        <v>0</v>
      </c>
      <c r="E333" s="2" t="n">
        <v>0</v>
      </c>
      <c r="F333" s="2" t="n">
        <v>0</v>
      </c>
      <c r="G333" s="3" t="n">
        <f aca="false">(B333/1000)*(C333*1+D333*2)</f>
        <v>0</v>
      </c>
      <c r="H333" s="3" t="n">
        <f aca="false">ABS(C333-ROUND(C333,0))+ABS(D333-ROUND(D333,0))</f>
        <v>0</v>
      </c>
      <c r="I333" s="11" t="n">
        <v>0</v>
      </c>
      <c r="J333" s="4"/>
      <c r="K333" s="5"/>
      <c r="L333" s="5"/>
      <c r="M333" s="5"/>
      <c r="N333" s="5"/>
      <c r="O333" s="5"/>
      <c r="P333" s="5"/>
      <c r="Q333" s="5"/>
      <c r="R333" s="5"/>
      <c r="S333" s="5"/>
      <c r="T333" s="5"/>
      <c r="U333" s="5"/>
      <c r="V333" s="5"/>
      <c r="W333" s="5"/>
      <c r="X333" s="5"/>
      <c r="Y333" s="5"/>
      <c r="Z333" s="5"/>
    </row>
    <row r="334" customFormat="false" ht="12.75" hidden="false" customHeight="true" outlineLevel="0" collapsed="false">
      <c r="A334" s="10" t="n">
        <v>151</v>
      </c>
      <c r="B334" s="2" t="n">
        <v>333</v>
      </c>
      <c r="C334" s="2" t="n">
        <f aca="false">'PR-RAS'!D339</f>
        <v>0</v>
      </c>
      <c r="D334" s="2" t="n">
        <f aca="false">'PR-RAS'!E339</f>
        <v>0</v>
      </c>
      <c r="E334" s="2" t="n">
        <v>0</v>
      </c>
      <c r="F334" s="2" t="n">
        <v>0</v>
      </c>
      <c r="G334" s="3" t="n">
        <f aca="false">(B334/1000)*(C334*1+D334*2)</f>
        <v>0</v>
      </c>
      <c r="H334" s="3" t="n">
        <f aca="false">ABS(C334-ROUND(C334,0))+ABS(D334-ROUND(D334,0))</f>
        <v>0</v>
      </c>
      <c r="I334" s="11" t="n">
        <v>0</v>
      </c>
      <c r="J334" s="4"/>
      <c r="K334" s="5"/>
      <c r="L334" s="5"/>
      <c r="M334" s="5"/>
      <c r="N334" s="5"/>
      <c r="O334" s="5"/>
      <c r="P334" s="5"/>
      <c r="Q334" s="5"/>
      <c r="R334" s="5"/>
      <c r="S334" s="5"/>
      <c r="T334" s="5"/>
      <c r="U334" s="5"/>
      <c r="V334" s="5"/>
      <c r="W334" s="5"/>
      <c r="X334" s="5"/>
      <c r="Y334" s="5"/>
      <c r="Z334" s="5"/>
    </row>
    <row r="335" customFormat="false" ht="12.75" hidden="false" customHeight="true" outlineLevel="0" collapsed="false">
      <c r="A335" s="10" t="n">
        <v>151</v>
      </c>
      <c r="B335" s="2" t="n">
        <v>334</v>
      </c>
      <c r="C335" s="2" t="n">
        <f aca="false">'PR-RAS'!D340</f>
        <v>0</v>
      </c>
      <c r="D335" s="2" t="n">
        <f aca="false">'PR-RAS'!E340</f>
        <v>0</v>
      </c>
      <c r="E335" s="2" t="n">
        <v>0</v>
      </c>
      <c r="F335" s="2" t="n">
        <v>0</v>
      </c>
      <c r="G335" s="3" t="n">
        <f aca="false">(B335/1000)*(C335*1+D335*2)</f>
        <v>0</v>
      </c>
      <c r="H335" s="3" t="n">
        <f aca="false">ABS(C335-ROUND(C335,0))+ABS(D335-ROUND(D335,0))</f>
        <v>0</v>
      </c>
      <c r="I335" s="11" t="n">
        <v>0</v>
      </c>
      <c r="J335" s="4"/>
      <c r="K335" s="5"/>
      <c r="L335" s="5"/>
      <c r="M335" s="5"/>
      <c r="N335" s="5"/>
      <c r="O335" s="5"/>
      <c r="P335" s="5"/>
      <c r="Q335" s="5"/>
      <c r="R335" s="5"/>
      <c r="S335" s="5"/>
      <c r="T335" s="5"/>
      <c r="U335" s="5"/>
      <c r="V335" s="5"/>
      <c r="W335" s="5"/>
      <c r="X335" s="5"/>
      <c r="Y335" s="5"/>
      <c r="Z335" s="5"/>
    </row>
    <row r="336" customFormat="false" ht="12.75" hidden="false" customHeight="true" outlineLevel="0" collapsed="false">
      <c r="A336" s="10" t="n">
        <v>151</v>
      </c>
      <c r="B336" s="2" t="n">
        <v>335</v>
      </c>
      <c r="C336" s="2" t="n">
        <f aca="false">'PR-RAS'!D341</f>
        <v>0</v>
      </c>
      <c r="D336" s="2" t="n">
        <f aca="false">'PR-RAS'!E341</f>
        <v>0</v>
      </c>
      <c r="E336" s="2" t="n">
        <v>0</v>
      </c>
      <c r="F336" s="2" t="n">
        <v>0</v>
      </c>
      <c r="G336" s="3" t="n">
        <f aca="false">(B336/1000)*(C336*1+D336*2)</f>
        <v>0</v>
      </c>
      <c r="H336" s="3" t="n">
        <f aca="false">ABS(C336-ROUND(C336,0))+ABS(D336-ROUND(D336,0))</f>
        <v>0</v>
      </c>
      <c r="I336" s="11" t="n">
        <v>0</v>
      </c>
      <c r="J336" s="4"/>
      <c r="K336" s="5"/>
      <c r="L336" s="5"/>
      <c r="M336" s="5"/>
      <c r="N336" s="5"/>
      <c r="O336" s="5"/>
      <c r="P336" s="5"/>
      <c r="Q336" s="5"/>
      <c r="R336" s="5"/>
      <c r="S336" s="5"/>
      <c r="T336" s="5"/>
      <c r="U336" s="5"/>
      <c r="V336" s="5"/>
      <c r="W336" s="5"/>
      <c r="X336" s="5"/>
      <c r="Y336" s="5"/>
      <c r="Z336" s="5"/>
    </row>
    <row r="337" customFormat="false" ht="12.75" hidden="false" customHeight="true" outlineLevel="0" collapsed="false">
      <c r="A337" s="10" t="n">
        <v>151</v>
      </c>
      <c r="B337" s="2" t="n">
        <v>336</v>
      </c>
      <c r="C337" s="2" t="n">
        <f aca="false">'PR-RAS'!D342</f>
        <v>0</v>
      </c>
      <c r="D337" s="2" t="n">
        <f aca="false">'PR-RAS'!E342</f>
        <v>0</v>
      </c>
      <c r="E337" s="2" t="n">
        <v>0</v>
      </c>
      <c r="F337" s="2" t="n">
        <v>0</v>
      </c>
      <c r="G337" s="3" t="n">
        <f aca="false">(B337/1000)*(C337*1+D337*2)</f>
        <v>0</v>
      </c>
      <c r="H337" s="3" t="n">
        <f aca="false">ABS(C337-ROUND(C337,0))+ABS(D337-ROUND(D337,0))</f>
        <v>0</v>
      </c>
      <c r="I337" s="11" t="n">
        <v>0</v>
      </c>
      <c r="J337" s="4"/>
      <c r="K337" s="5"/>
      <c r="L337" s="5"/>
      <c r="M337" s="5"/>
      <c r="N337" s="5"/>
      <c r="O337" s="5"/>
      <c r="P337" s="5"/>
      <c r="Q337" s="5"/>
      <c r="R337" s="5"/>
      <c r="S337" s="5"/>
      <c r="T337" s="5"/>
      <c r="U337" s="5"/>
      <c r="V337" s="5"/>
      <c r="W337" s="5"/>
      <c r="X337" s="5"/>
      <c r="Y337" s="5"/>
      <c r="Z337" s="5"/>
    </row>
    <row r="338" customFormat="false" ht="12.75" hidden="false" customHeight="true" outlineLevel="0" collapsed="false">
      <c r="A338" s="10" t="n">
        <v>151</v>
      </c>
      <c r="B338" s="2" t="n">
        <v>337</v>
      </c>
      <c r="C338" s="2" t="n">
        <f aca="false">'PR-RAS'!D343</f>
        <v>0</v>
      </c>
      <c r="D338" s="2" t="n">
        <f aca="false">'PR-RAS'!E343</f>
        <v>0</v>
      </c>
      <c r="E338" s="2" t="n">
        <v>0</v>
      </c>
      <c r="F338" s="2" t="n">
        <v>0</v>
      </c>
      <c r="G338" s="3" t="n">
        <f aca="false">(B338/1000)*(C338*1+D338*2)</f>
        <v>0</v>
      </c>
      <c r="H338" s="3" t="n">
        <f aca="false">ABS(C338-ROUND(C338,0))+ABS(D338-ROUND(D338,0))</f>
        <v>0</v>
      </c>
      <c r="I338" s="11" t="n">
        <v>0</v>
      </c>
      <c r="J338" s="4"/>
      <c r="K338" s="5"/>
      <c r="L338" s="5"/>
      <c r="M338" s="5"/>
      <c r="N338" s="5"/>
      <c r="O338" s="5"/>
      <c r="P338" s="5"/>
      <c r="Q338" s="5"/>
      <c r="R338" s="5"/>
      <c r="S338" s="5"/>
      <c r="T338" s="5"/>
      <c r="U338" s="5"/>
      <c r="V338" s="5"/>
      <c r="W338" s="5"/>
      <c r="X338" s="5"/>
      <c r="Y338" s="5"/>
      <c r="Z338" s="5"/>
    </row>
    <row r="339" customFormat="false" ht="12.75" hidden="false" customHeight="true" outlineLevel="0" collapsed="false">
      <c r="A339" s="10" t="n">
        <v>151</v>
      </c>
      <c r="B339" s="2" t="n">
        <v>338</v>
      </c>
      <c r="C339" s="2" t="n">
        <f aca="false">'PR-RAS'!D344</f>
        <v>0</v>
      </c>
      <c r="D339" s="2" t="n">
        <f aca="false">'PR-RAS'!E344</f>
        <v>0</v>
      </c>
      <c r="E339" s="2" t="n">
        <v>0</v>
      </c>
      <c r="F339" s="2" t="n">
        <v>0</v>
      </c>
      <c r="G339" s="3" t="n">
        <f aca="false">(B339/1000)*(C339*1+D339*2)</f>
        <v>0</v>
      </c>
      <c r="H339" s="3" t="n">
        <f aca="false">ABS(C339-ROUND(C339,0))+ABS(D339-ROUND(D339,0))</f>
        <v>0</v>
      </c>
      <c r="I339" s="11" t="n">
        <v>0</v>
      </c>
      <c r="J339" s="4"/>
      <c r="K339" s="5"/>
      <c r="L339" s="5"/>
      <c r="M339" s="5"/>
      <c r="N339" s="5"/>
      <c r="O339" s="5"/>
      <c r="P339" s="5"/>
      <c r="Q339" s="5"/>
      <c r="R339" s="5"/>
      <c r="S339" s="5"/>
      <c r="T339" s="5"/>
      <c r="U339" s="5"/>
      <c r="V339" s="5"/>
      <c r="W339" s="5"/>
      <c r="X339" s="5"/>
      <c r="Y339" s="5"/>
      <c r="Z339" s="5"/>
    </row>
    <row r="340" customFormat="false" ht="12.75" hidden="false" customHeight="true" outlineLevel="0" collapsed="false">
      <c r="A340" s="10" t="n">
        <v>151</v>
      </c>
      <c r="B340" s="2" t="n">
        <v>339</v>
      </c>
      <c r="C340" s="2" t="n">
        <f aca="false">'PR-RAS'!D345</f>
        <v>0</v>
      </c>
      <c r="D340" s="2" t="n">
        <f aca="false">'PR-RAS'!E345</f>
        <v>0</v>
      </c>
      <c r="E340" s="2" t="n">
        <v>0</v>
      </c>
      <c r="F340" s="2" t="n">
        <v>0</v>
      </c>
      <c r="G340" s="3" t="n">
        <f aca="false">(B340/1000)*(C340*1+D340*2)</f>
        <v>0</v>
      </c>
      <c r="H340" s="3" t="n">
        <f aca="false">ABS(C340-ROUND(C340,0))+ABS(D340-ROUND(D340,0))</f>
        <v>0</v>
      </c>
      <c r="I340" s="11" t="n">
        <v>0</v>
      </c>
      <c r="J340" s="4"/>
      <c r="K340" s="5"/>
      <c r="L340" s="5"/>
      <c r="M340" s="5"/>
      <c r="N340" s="5"/>
      <c r="O340" s="5"/>
      <c r="P340" s="5"/>
      <c r="Q340" s="5"/>
      <c r="R340" s="5"/>
      <c r="S340" s="5"/>
      <c r="T340" s="5"/>
      <c r="U340" s="5"/>
      <c r="V340" s="5"/>
      <c r="W340" s="5"/>
      <c r="X340" s="5"/>
      <c r="Y340" s="5"/>
      <c r="Z340" s="5"/>
    </row>
    <row r="341" customFormat="false" ht="12.75" hidden="false" customHeight="true" outlineLevel="0" collapsed="false">
      <c r="A341" s="10" t="n">
        <v>151</v>
      </c>
      <c r="B341" s="2" t="n">
        <v>340</v>
      </c>
      <c r="C341" s="2" t="n">
        <f aca="false">'PR-RAS'!D346</f>
        <v>0</v>
      </c>
      <c r="D341" s="2" t="n">
        <f aca="false">'PR-RAS'!E346</f>
        <v>0</v>
      </c>
      <c r="E341" s="2" t="n">
        <v>0</v>
      </c>
      <c r="F341" s="2" t="n">
        <v>0</v>
      </c>
      <c r="G341" s="3" t="n">
        <f aca="false">(B341/1000)*(C341*1+D341*2)</f>
        <v>0</v>
      </c>
      <c r="H341" s="3" t="n">
        <f aca="false">ABS(C341-ROUND(C341,0))+ABS(D341-ROUND(D341,0))</f>
        <v>0</v>
      </c>
      <c r="I341" s="11" t="n">
        <v>0</v>
      </c>
      <c r="J341" s="4"/>
      <c r="K341" s="5"/>
      <c r="L341" s="5"/>
      <c r="M341" s="5"/>
      <c r="N341" s="5"/>
      <c r="O341" s="5"/>
      <c r="P341" s="5"/>
      <c r="Q341" s="5"/>
      <c r="R341" s="5"/>
      <c r="S341" s="5"/>
      <c r="T341" s="5"/>
      <c r="U341" s="5"/>
      <c r="V341" s="5"/>
      <c r="W341" s="5"/>
      <c r="X341" s="5"/>
      <c r="Y341" s="5"/>
      <c r="Z341" s="5"/>
    </row>
    <row r="342" customFormat="false" ht="12.75" hidden="false" customHeight="true" outlineLevel="0" collapsed="false">
      <c r="A342" s="10" t="n">
        <v>151</v>
      </c>
      <c r="B342" s="2" t="n">
        <v>341</v>
      </c>
      <c r="C342" s="2" t="n">
        <f aca="false">'PR-RAS'!D347</f>
        <v>0</v>
      </c>
      <c r="D342" s="2" t="n">
        <f aca="false">'PR-RAS'!E347</f>
        <v>0</v>
      </c>
      <c r="E342" s="2" t="n">
        <v>0</v>
      </c>
      <c r="F342" s="2" t="n">
        <v>0</v>
      </c>
      <c r="G342" s="3" t="n">
        <f aca="false">(B342/1000)*(C342*1+D342*2)</f>
        <v>0</v>
      </c>
      <c r="H342" s="3" t="n">
        <f aca="false">ABS(C342-ROUND(C342,0))+ABS(D342-ROUND(D342,0))</f>
        <v>0</v>
      </c>
      <c r="I342" s="11" t="n">
        <v>0</v>
      </c>
      <c r="J342" s="4"/>
      <c r="K342" s="5"/>
      <c r="L342" s="5"/>
      <c r="M342" s="5"/>
      <c r="N342" s="5"/>
      <c r="O342" s="5"/>
      <c r="P342" s="5"/>
      <c r="Q342" s="5"/>
      <c r="R342" s="5"/>
      <c r="S342" s="5"/>
      <c r="T342" s="5"/>
      <c r="U342" s="5"/>
      <c r="V342" s="5"/>
      <c r="W342" s="5"/>
      <c r="X342" s="5"/>
      <c r="Y342" s="5"/>
      <c r="Z342" s="5"/>
    </row>
    <row r="343" customFormat="false" ht="12.75" hidden="false" customHeight="true" outlineLevel="0" collapsed="false">
      <c r="A343" s="10" t="n">
        <v>151</v>
      </c>
      <c r="B343" s="2" t="n">
        <v>342</v>
      </c>
      <c r="C343" s="2" t="n">
        <f aca="false">'PR-RAS'!D348</f>
        <v>0</v>
      </c>
      <c r="D343" s="2" t="n">
        <f aca="false">'PR-RAS'!E348</f>
        <v>0</v>
      </c>
      <c r="E343" s="2" t="n">
        <v>0</v>
      </c>
      <c r="F343" s="2" t="n">
        <v>0</v>
      </c>
      <c r="G343" s="3" t="n">
        <f aca="false">(B343/1000)*(C343*1+D343*2)</f>
        <v>0</v>
      </c>
      <c r="H343" s="3" t="n">
        <f aca="false">ABS(C343-ROUND(C343,0))+ABS(D343-ROUND(D343,0))</f>
        <v>0</v>
      </c>
      <c r="I343" s="11" t="n">
        <v>0</v>
      </c>
      <c r="J343" s="4"/>
      <c r="K343" s="5"/>
      <c r="L343" s="5"/>
      <c r="M343" s="5"/>
      <c r="N343" s="5"/>
      <c r="O343" s="5"/>
      <c r="P343" s="5"/>
      <c r="Q343" s="5"/>
      <c r="R343" s="5"/>
      <c r="S343" s="5"/>
      <c r="T343" s="5"/>
      <c r="U343" s="5"/>
      <c r="V343" s="5"/>
      <c r="W343" s="5"/>
      <c r="X343" s="5"/>
      <c r="Y343" s="5"/>
      <c r="Z343" s="5"/>
    </row>
    <row r="344" customFormat="false" ht="12.75" hidden="false" customHeight="true" outlineLevel="0" collapsed="false">
      <c r="A344" s="10" t="n">
        <v>151</v>
      </c>
      <c r="B344" s="2" t="n">
        <v>343</v>
      </c>
      <c r="C344" s="2" t="n">
        <f aca="false">'PR-RAS'!D349</f>
        <v>0</v>
      </c>
      <c r="D344" s="2" t="n">
        <f aca="false">'PR-RAS'!E349</f>
        <v>0</v>
      </c>
      <c r="E344" s="2" t="n">
        <v>0</v>
      </c>
      <c r="F344" s="2" t="n">
        <v>0</v>
      </c>
      <c r="G344" s="3" t="n">
        <f aca="false">(B344/1000)*(C344*1+D344*2)</f>
        <v>0</v>
      </c>
      <c r="H344" s="3" t="n">
        <f aca="false">ABS(C344-ROUND(C344,0))+ABS(D344-ROUND(D344,0))</f>
        <v>0</v>
      </c>
      <c r="I344" s="11" t="n">
        <v>0</v>
      </c>
      <c r="J344" s="4"/>
      <c r="K344" s="5"/>
      <c r="L344" s="5"/>
      <c r="M344" s="5"/>
      <c r="N344" s="5"/>
      <c r="O344" s="5"/>
      <c r="P344" s="5"/>
      <c r="Q344" s="5"/>
      <c r="R344" s="5"/>
      <c r="S344" s="5"/>
      <c r="T344" s="5"/>
      <c r="U344" s="5"/>
      <c r="V344" s="5"/>
      <c r="W344" s="5"/>
      <c r="X344" s="5"/>
      <c r="Y344" s="5"/>
      <c r="Z344" s="5"/>
    </row>
    <row r="345" customFormat="false" ht="12.75" hidden="false" customHeight="true" outlineLevel="0" collapsed="false">
      <c r="A345" s="10" t="n">
        <v>151</v>
      </c>
      <c r="B345" s="2" t="n">
        <v>344</v>
      </c>
      <c r="C345" s="2" t="n">
        <f aca="false">'PR-RAS'!D350</f>
        <v>0</v>
      </c>
      <c r="D345" s="2" t="n">
        <f aca="false">'PR-RAS'!E350</f>
        <v>0</v>
      </c>
      <c r="E345" s="2" t="n">
        <v>0</v>
      </c>
      <c r="F345" s="2" t="n">
        <v>0</v>
      </c>
      <c r="G345" s="3" t="n">
        <f aca="false">(B345/1000)*(C345*1+D345*2)</f>
        <v>0</v>
      </c>
      <c r="H345" s="3" t="n">
        <f aca="false">ABS(C345-ROUND(C345,0))+ABS(D345-ROUND(D345,0))</f>
        <v>0</v>
      </c>
      <c r="I345" s="11" t="n">
        <v>0</v>
      </c>
      <c r="J345" s="4"/>
      <c r="K345" s="5"/>
      <c r="L345" s="5"/>
      <c r="M345" s="5"/>
      <c r="N345" s="5"/>
      <c r="O345" s="5"/>
      <c r="P345" s="5"/>
      <c r="Q345" s="5"/>
      <c r="R345" s="5"/>
      <c r="S345" s="5"/>
      <c r="T345" s="5"/>
      <c r="U345" s="5"/>
      <c r="V345" s="5"/>
      <c r="W345" s="5"/>
      <c r="X345" s="5"/>
      <c r="Y345" s="5"/>
      <c r="Z345" s="5"/>
    </row>
    <row r="346" customFormat="false" ht="12.75" hidden="false" customHeight="true" outlineLevel="0" collapsed="false">
      <c r="A346" s="10" t="n">
        <v>151</v>
      </c>
      <c r="B346" s="2" t="n">
        <v>345</v>
      </c>
      <c r="C346" s="2" t="n">
        <f aca="false">'PR-RAS'!D351</f>
        <v>0</v>
      </c>
      <c r="D346" s="2" t="n">
        <f aca="false">'PR-RAS'!E351</f>
        <v>0</v>
      </c>
      <c r="E346" s="2" t="n">
        <v>0</v>
      </c>
      <c r="F346" s="2" t="n">
        <v>0</v>
      </c>
      <c r="G346" s="3" t="n">
        <f aca="false">(B346/1000)*(C346*1+D346*2)</f>
        <v>0</v>
      </c>
      <c r="H346" s="3" t="n">
        <f aca="false">ABS(C346-ROUND(C346,0))+ABS(D346-ROUND(D346,0))</f>
        <v>0</v>
      </c>
      <c r="I346" s="11" t="n">
        <v>0</v>
      </c>
      <c r="J346" s="4"/>
      <c r="K346" s="5"/>
      <c r="L346" s="5"/>
      <c r="M346" s="5"/>
      <c r="N346" s="5"/>
      <c r="O346" s="5"/>
      <c r="P346" s="5"/>
      <c r="Q346" s="5"/>
      <c r="R346" s="5"/>
      <c r="S346" s="5"/>
      <c r="T346" s="5"/>
      <c r="U346" s="5"/>
      <c r="V346" s="5"/>
      <c r="W346" s="5"/>
      <c r="X346" s="5"/>
      <c r="Y346" s="5"/>
      <c r="Z346" s="5"/>
    </row>
    <row r="347" customFormat="false" ht="12.75" hidden="false" customHeight="true" outlineLevel="0" collapsed="false">
      <c r="A347" s="10" t="n">
        <v>151</v>
      </c>
      <c r="B347" s="2" t="n">
        <v>346</v>
      </c>
      <c r="C347" s="2" t="n">
        <f aca="false">'PR-RAS'!D352</f>
        <v>0</v>
      </c>
      <c r="D347" s="2" t="n">
        <f aca="false">'PR-RAS'!E352</f>
        <v>0</v>
      </c>
      <c r="E347" s="2" t="n">
        <v>0</v>
      </c>
      <c r="F347" s="2" t="n">
        <v>0</v>
      </c>
      <c r="G347" s="3" t="n">
        <f aca="false">(B347/1000)*(C347*1+D347*2)</f>
        <v>0</v>
      </c>
      <c r="H347" s="3" t="n">
        <f aca="false">ABS(C347-ROUND(C347,0))+ABS(D347-ROUND(D347,0))</f>
        <v>0</v>
      </c>
      <c r="I347" s="11" t="n">
        <v>0</v>
      </c>
      <c r="J347" s="4"/>
      <c r="K347" s="5"/>
      <c r="L347" s="5"/>
      <c r="M347" s="5"/>
      <c r="N347" s="5"/>
      <c r="O347" s="5"/>
      <c r="P347" s="5"/>
      <c r="Q347" s="5"/>
      <c r="R347" s="5"/>
      <c r="S347" s="5"/>
      <c r="T347" s="5"/>
      <c r="U347" s="5"/>
      <c r="V347" s="5"/>
      <c r="W347" s="5"/>
      <c r="X347" s="5"/>
      <c r="Y347" s="5"/>
      <c r="Z347" s="5"/>
    </row>
    <row r="348" customFormat="false" ht="12.75" hidden="false" customHeight="true" outlineLevel="0" collapsed="false">
      <c r="A348" s="10" t="n">
        <v>151</v>
      </c>
      <c r="B348" s="2" t="n">
        <v>347</v>
      </c>
      <c r="C348" s="2" t="n">
        <f aca="false">'PR-RAS'!D353</f>
        <v>0</v>
      </c>
      <c r="D348" s="2" t="n">
        <f aca="false">'PR-RAS'!E353</f>
        <v>0</v>
      </c>
      <c r="E348" s="2" t="n">
        <v>0</v>
      </c>
      <c r="F348" s="2" t="n">
        <v>0</v>
      </c>
      <c r="G348" s="3" t="n">
        <f aca="false">(B348/1000)*(C348*1+D348*2)</f>
        <v>0</v>
      </c>
      <c r="H348" s="3" t="n">
        <f aca="false">ABS(C348-ROUND(C348,0))+ABS(D348-ROUND(D348,0))</f>
        <v>0</v>
      </c>
      <c r="I348" s="11" t="n">
        <v>0</v>
      </c>
      <c r="J348" s="4"/>
      <c r="K348" s="5"/>
      <c r="L348" s="5"/>
      <c r="M348" s="5"/>
      <c r="N348" s="5"/>
      <c r="O348" s="5"/>
      <c r="P348" s="5"/>
      <c r="Q348" s="5"/>
      <c r="R348" s="5"/>
      <c r="S348" s="5"/>
      <c r="T348" s="5"/>
      <c r="U348" s="5"/>
      <c r="V348" s="5"/>
      <c r="W348" s="5"/>
      <c r="X348" s="5"/>
      <c r="Y348" s="5"/>
      <c r="Z348" s="5"/>
    </row>
    <row r="349" customFormat="false" ht="12.75" hidden="false" customHeight="true" outlineLevel="0" collapsed="false">
      <c r="A349" s="10" t="n">
        <v>151</v>
      </c>
      <c r="B349" s="2" t="n">
        <v>348</v>
      </c>
      <c r="C349" s="2" t="n">
        <f aca="false">'PR-RAS'!D354</f>
        <v>0</v>
      </c>
      <c r="D349" s="2" t="n">
        <f aca="false">'PR-RAS'!E354</f>
        <v>0</v>
      </c>
      <c r="E349" s="2" t="n">
        <v>0</v>
      </c>
      <c r="F349" s="2" t="n">
        <v>0</v>
      </c>
      <c r="G349" s="3" t="n">
        <f aca="false">(B349/1000)*(C349*1+D349*2)</f>
        <v>0</v>
      </c>
      <c r="H349" s="3" t="n">
        <f aca="false">ABS(C349-ROUND(C349,0))+ABS(D349-ROUND(D349,0))</f>
        <v>0</v>
      </c>
      <c r="I349" s="11" t="n">
        <v>0</v>
      </c>
      <c r="J349" s="4"/>
      <c r="K349" s="5"/>
      <c r="L349" s="5"/>
      <c r="M349" s="5"/>
      <c r="N349" s="5"/>
      <c r="O349" s="5"/>
      <c r="P349" s="5"/>
      <c r="Q349" s="5"/>
      <c r="R349" s="5"/>
      <c r="S349" s="5"/>
      <c r="T349" s="5"/>
      <c r="U349" s="5"/>
      <c r="V349" s="5"/>
      <c r="W349" s="5"/>
      <c r="X349" s="5"/>
      <c r="Y349" s="5"/>
      <c r="Z349" s="5"/>
    </row>
    <row r="350" customFormat="false" ht="12.75" hidden="false" customHeight="true" outlineLevel="0" collapsed="false">
      <c r="A350" s="10" t="n">
        <v>151</v>
      </c>
      <c r="B350" s="2" t="n">
        <v>349</v>
      </c>
      <c r="C350" s="2" t="n">
        <f aca="false">'PR-RAS'!D355</f>
        <v>0</v>
      </c>
      <c r="D350" s="2" t="n">
        <f aca="false">'PR-RAS'!E355</f>
        <v>0</v>
      </c>
      <c r="E350" s="2" t="n">
        <v>0</v>
      </c>
      <c r="F350" s="2" t="n">
        <v>0</v>
      </c>
      <c r="G350" s="3" t="n">
        <f aca="false">(B350/1000)*(C350*1+D350*2)</f>
        <v>0</v>
      </c>
      <c r="H350" s="3" t="n">
        <f aca="false">ABS(C350-ROUND(C350,0))+ABS(D350-ROUND(D350,0))</f>
        <v>0</v>
      </c>
      <c r="I350" s="11" t="n">
        <v>0</v>
      </c>
      <c r="J350" s="4"/>
      <c r="K350" s="5"/>
      <c r="L350" s="5"/>
      <c r="M350" s="5"/>
      <c r="N350" s="5"/>
      <c r="O350" s="5"/>
      <c r="P350" s="5"/>
      <c r="Q350" s="5"/>
      <c r="R350" s="5"/>
      <c r="S350" s="5"/>
      <c r="T350" s="5"/>
      <c r="U350" s="5"/>
      <c r="V350" s="5"/>
      <c r="W350" s="5"/>
      <c r="X350" s="5"/>
      <c r="Y350" s="5"/>
      <c r="Z350" s="5"/>
    </row>
    <row r="351" customFormat="false" ht="12.75" hidden="false" customHeight="true" outlineLevel="0" collapsed="false">
      <c r="A351" s="10" t="n">
        <v>151</v>
      </c>
      <c r="B351" s="2" t="n">
        <v>350</v>
      </c>
      <c r="C351" s="2" t="n">
        <f aca="false">'PR-RAS'!D356</f>
        <v>0</v>
      </c>
      <c r="D351" s="2" t="n">
        <f aca="false">'PR-RAS'!E356</f>
        <v>0</v>
      </c>
      <c r="E351" s="2" t="n">
        <v>0</v>
      </c>
      <c r="F351" s="2" t="n">
        <v>0</v>
      </c>
      <c r="G351" s="3" t="n">
        <f aca="false">(B351/1000)*(C351*1+D351*2)</f>
        <v>0</v>
      </c>
      <c r="H351" s="3" t="n">
        <f aca="false">ABS(C351-ROUND(C351,0))+ABS(D351-ROUND(D351,0))</f>
        <v>0</v>
      </c>
      <c r="I351" s="11" t="n">
        <v>0</v>
      </c>
      <c r="J351" s="4"/>
      <c r="K351" s="5"/>
      <c r="L351" s="5"/>
      <c r="M351" s="5"/>
      <c r="N351" s="5"/>
      <c r="O351" s="5"/>
      <c r="P351" s="5"/>
      <c r="Q351" s="5"/>
      <c r="R351" s="5"/>
      <c r="S351" s="5"/>
      <c r="T351" s="5"/>
      <c r="U351" s="5"/>
      <c r="V351" s="5"/>
      <c r="W351" s="5"/>
      <c r="X351" s="5"/>
      <c r="Y351" s="5"/>
      <c r="Z351" s="5"/>
    </row>
    <row r="352" customFormat="false" ht="12.75" hidden="false" customHeight="true" outlineLevel="0" collapsed="false">
      <c r="A352" s="10" t="n">
        <v>151</v>
      </c>
      <c r="B352" s="2" t="n">
        <v>351</v>
      </c>
      <c r="C352" s="2" t="n">
        <f aca="false">'PR-RAS'!D357</f>
        <v>0</v>
      </c>
      <c r="D352" s="2" t="n">
        <f aca="false">'PR-RAS'!E357</f>
        <v>0</v>
      </c>
      <c r="E352" s="2" t="n">
        <v>0</v>
      </c>
      <c r="F352" s="2" t="n">
        <v>0</v>
      </c>
      <c r="G352" s="3" t="n">
        <f aca="false">(B352/1000)*(C352*1+D352*2)</f>
        <v>0</v>
      </c>
      <c r="H352" s="3" t="n">
        <f aca="false">ABS(C352-ROUND(C352,0))+ABS(D352-ROUND(D352,0))</f>
        <v>0</v>
      </c>
      <c r="I352" s="11" t="n">
        <v>0</v>
      </c>
      <c r="J352" s="4"/>
      <c r="K352" s="5"/>
      <c r="L352" s="5"/>
      <c r="M352" s="5"/>
      <c r="N352" s="5"/>
      <c r="O352" s="5"/>
      <c r="P352" s="5"/>
      <c r="Q352" s="5"/>
      <c r="R352" s="5"/>
      <c r="S352" s="5"/>
      <c r="T352" s="5"/>
      <c r="U352" s="5"/>
      <c r="V352" s="5"/>
      <c r="W352" s="5"/>
      <c r="X352" s="5"/>
      <c r="Y352" s="5"/>
      <c r="Z352" s="5"/>
    </row>
    <row r="353" customFormat="false" ht="12.75" hidden="false" customHeight="true" outlineLevel="0" collapsed="false">
      <c r="A353" s="10" t="n">
        <v>151</v>
      </c>
      <c r="B353" s="2" t="n">
        <v>352</v>
      </c>
      <c r="C353" s="2" t="n">
        <f aca="false">'PR-RAS'!D358</f>
        <v>0</v>
      </c>
      <c r="D353" s="2" t="n">
        <f aca="false">'PR-RAS'!E358</f>
        <v>0</v>
      </c>
      <c r="E353" s="2" t="n">
        <v>0</v>
      </c>
      <c r="F353" s="2" t="n">
        <v>0</v>
      </c>
      <c r="G353" s="3" t="n">
        <f aca="false">(B353/1000)*(C353*1+D353*2)</f>
        <v>0</v>
      </c>
      <c r="H353" s="3" t="n">
        <f aca="false">ABS(C353-ROUND(C353,0))+ABS(D353-ROUND(D353,0))</f>
        <v>0</v>
      </c>
      <c r="I353" s="11" t="n">
        <v>0</v>
      </c>
      <c r="J353" s="4"/>
      <c r="K353" s="5"/>
      <c r="L353" s="5"/>
      <c r="M353" s="5"/>
      <c r="N353" s="5"/>
      <c r="O353" s="5"/>
      <c r="P353" s="5"/>
      <c r="Q353" s="5"/>
      <c r="R353" s="5"/>
      <c r="S353" s="5"/>
      <c r="T353" s="5"/>
      <c r="U353" s="5"/>
      <c r="V353" s="5"/>
      <c r="W353" s="5"/>
      <c r="X353" s="5"/>
      <c r="Y353" s="5"/>
      <c r="Z353" s="5"/>
    </row>
    <row r="354" customFormat="false" ht="12.75" hidden="false" customHeight="true" outlineLevel="0" collapsed="false">
      <c r="A354" s="10" t="n">
        <v>151</v>
      </c>
      <c r="B354" s="2" t="n">
        <v>353</v>
      </c>
      <c r="C354" s="2" t="n">
        <f aca="false">'PR-RAS'!D359</f>
        <v>0</v>
      </c>
      <c r="D354" s="2" t="n">
        <f aca="false">'PR-RAS'!E359</f>
        <v>0</v>
      </c>
      <c r="E354" s="2" t="n">
        <v>0</v>
      </c>
      <c r="F354" s="2" t="n">
        <v>0</v>
      </c>
      <c r="G354" s="3" t="n">
        <f aca="false">(B354/1000)*(C354*1+D354*2)</f>
        <v>0</v>
      </c>
      <c r="H354" s="3" t="n">
        <f aca="false">ABS(C354-ROUND(C354,0))+ABS(D354-ROUND(D354,0))</f>
        <v>0</v>
      </c>
      <c r="I354" s="11" t="n">
        <v>0</v>
      </c>
      <c r="J354" s="4"/>
      <c r="K354" s="5"/>
      <c r="L354" s="5"/>
      <c r="M354" s="5"/>
      <c r="N354" s="5"/>
      <c r="O354" s="5"/>
      <c r="P354" s="5"/>
      <c r="Q354" s="5"/>
      <c r="R354" s="5"/>
      <c r="S354" s="5"/>
      <c r="T354" s="5"/>
      <c r="U354" s="5"/>
      <c r="V354" s="5"/>
      <c r="W354" s="5"/>
      <c r="X354" s="5"/>
      <c r="Y354" s="5"/>
      <c r="Z354" s="5"/>
    </row>
    <row r="355" customFormat="false" ht="12.75" hidden="false" customHeight="true" outlineLevel="0" collapsed="false">
      <c r="A355" s="10" t="n">
        <v>151</v>
      </c>
      <c r="B355" s="2" t="n">
        <v>354</v>
      </c>
      <c r="C355" s="2" t="n">
        <f aca="false">'PR-RAS'!D360</f>
        <v>13595.49</v>
      </c>
      <c r="D355" s="2" t="n">
        <f aca="false">'PR-RAS'!E360</f>
        <v>16781.36</v>
      </c>
      <c r="E355" s="2" t="n">
        <v>0</v>
      </c>
      <c r="F355" s="2" t="n">
        <v>0</v>
      </c>
      <c r="G355" s="3" t="n">
        <f aca="false">(B355/1000)*(C355*1+D355*2)</f>
        <v>16694.00634</v>
      </c>
      <c r="H355" s="3" t="n">
        <f aca="false">ABS(C355-ROUND(C355,0))+ABS(D355-ROUND(D355,0))</f>
        <v>0.850000000000364</v>
      </c>
      <c r="I355" s="11" t="n">
        <v>0</v>
      </c>
      <c r="J355" s="4"/>
      <c r="K355" s="5"/>
      <c r="L355" s="5"/>
      <c r="M355" s="5"/>
      <c r="N355" s="5"/>
      <c r="O355" s="5"/>
      <c r="P355" s="5"/>
      <c r="Q355" s="5"/>
      <c r="R355" s="5"/>
      <c r="S355" s="5"/>
      <c r="T355" s="5"/>
      <c r="U355" s="5"/>
      <c r="V355" s="5"/>
      <c r="W355" s="5"/>
      <c r="X355" s="5"/>
      <c r="Y355" s="5"/>
      <c r="Z355" s="5"/>
    </row>
    <row r="356" customFormat="false" ht="12.75" hidden="false" customHeight="true" outlineLevel="0" collapsed="false">
      <c r="A356" s="10" t="n">
        <v>151</v>
      </c>
      <c r="B356" s="2" t="n">
        <v>355</v>
      </c>
      <c r="C356" s="2" t="n">
        <f aca="false">'PR-RAS'!D361</f>
        <v>0</v>
      </c>
      <c r="D356" s="2" t="n">
        <f aca="false">'PR-RAS'!E361</f>
        <v>0</v>
      </c>
      <c r="E356" s="2" t="n">
        <v>0</v>
      </c>
      <c r="F356" s="2" t="n">
        <v>0</v>
      </c>
      <c r="G356" s="3" t="n">
        <f aca="false">(B356/1000)*(C356*1+D356*2)</f>
        <v>0</v>
      </c>
      <c r="H356" s="3" t="n">
        <f aca="false">ABS(C356-ROUND(C356,0))+ABS(D356-ROUND(D356,0))</f>
        <v>0</v>
      </c>
      <c r="I356" s="11" t="n">
        <v>0</v>
      </c>
      <c r="J356" s="4"/>
      <c r="K356" s="5"/>
      <c r="L356" s="5"/>
      <c r="M356" s="5"/>
      <c r="N356" s="5"/>
      <c r="O356" s="5"/>
      <c r="P356" s="5"/>
      <c r="Q356" s="5"/>
      <c r="R356" s="5"/>
      <c r="S356" s="5"/>
      <c r="T356" s="5"/>
      <c r="U356" s="5"/>
      <c r="V356" s="5"/>
      <c r="W356" s="5"/>
      <c r="X356" s="5"/>
      <c r="Y356" s="5"/>
      <c r="Z356" s="5"/>
    </row>
    <row r="357" customFormat="false" ht="12.75" hidden="false" customHeight="true" outlineLevel="0" collapsed="false">
      <c r="A357" s="10" t="n">
        <v>151</v>
      </c>
      <c r="B357" s="2" t="n">
        <v>356</v>
      </c>
      <c r="C357" s="2" t="n">
        <f aca="false">'PR-RAS'!D362</f>
        <v>0</v>
      </c>
      <c r="D357" s="2" t="n">
        <f aca="false">'PR-RAS'!E362</f>
        <v>0</v>
      </c>
      <c r="E357" s="2" t="n">
        <v>0</v>
      </c>
      <c r="F357" s="2" t="n">
        <v>0</v>
      </c>
      <c r="G357" s="3" t="n">
        <f aca="false">(B357/1000)*(C357*1+D357*2)</f>
        <v>0</v>
      </c>
      <c r="H357" s="3" t="n">
        <f aca="false">ABS(C357-ROUND(C357,0))+ABS(D357-ROUND(D357,0))</f>
        <v>0</v>
      </c>
      <c r="I357" s="11" t="n">
        <v>0</v>
      </c>
      <c r="J357" s="4"/>
      <c r="K357" s="5"/>
      <c r="L357" s="5"/>
      <c r="M357" s="5"/>
      <c r="N357" s="5"/>
      <c r="O357" s="5"/>
      <c r="P357" s="5"/>
      <c r="Q357" s="5"/>
      <c r="R357" s="5"/>
      <c r="S357" s="5"/>
      <c r="T357" s="5"/>
      <c r="U357" s="5"/>
      <c r="V357" s="5"/>
      <c r="W357" s="5"/>
      <c r="X357" s="5"/>
      <c r="Y357" s="5"/>
      <c r="Z357" s="5"/>
    </row>
    <row r="358" customFormat="false" ht="12.75" hidden="false" customHeight="true" outlineLevel="0" collapsed="false">
      <c r="A358" s="10" t="n">
        <v>151</v>
      </c>
      <c r="B358" s="2" t="n">
        <v>357</v>
      </c>
      <c r="C358" s="2" t="n">
        <f aca="false">'PR-RAS'!D363</f>
        <v>0</v>
      </c>
      <c r="D358" s="2" t="n">
        <f aca="false">'PR-RAS'!E363</f>
        <v>0</v>
      </c>
      <c r="E358" s="2" t="n">
        <v>0</v>
      </c>
      <c r="F358" s="2" t="n">
        <v>0</v>
      </c>
      <c r="G358" s="3" t="n">
        <f aca="false">(B358/1000)*(C358*1+D358*2)</f>
        <v>0</v>
      </c>
      <c r="H358" s="3" t="n">
        <f aca="false">ABS(C358-ROUND(C358,0))+ABS(D358-ROUND(D358,0))</f>
        <v>0</v>
      </c>
      <c r="I358" s="11" t="n">
        <v>0</v>
      </c>
      <c r="J358" s="4"/>
      <c r="K358" s="5"/>
      <c r="L358" s="5"/>
      <c r="M358" s="5"/>
      <c r="N358" s="5"/>
      <c r="O358" s="5"/>
      <c r="P358" s="5"/>
      <c r="Q358" s="5"/>
      <c r="R358" s="5"/>
      <c r="S358" s="5"/>
      <c r="T358" s="5"/>
      <c r="U358" s="5"/>
      <c r="V358" s="5"/>
      <c r="W358" s="5"/>
      <c r="X358" s="5"/>
      <c r="Y358" s="5"/>
      <c r="Z358" s="5"/>
    </row>
    <row r="359" customFormat="false" ht="12.75" hidden="false" customHeight="true" outlineLevel="0" collapsed="false">
      <c r="A359" s="10" t="n">
        <v>151</v>
      </c>
      <c r="B359" s="2" t="n">
        <v>358</v>
      </c>
      <c r="C359" s="2" t="n">
        <f aca="false">'PR-RAS'!D364</f>
        <v>0</v>
      </c>
      <c r="D359" s="2" t="n">
        <f aca="false">'PR-RAS'!E364</f>
        <v>0</v>
      </c>
      <c r="E359" s="2" t="n">
        <v>0</v>
      </c>
      <c r="F359" s="2" t="n">
        <v>0</v>
      </c>
      <c r="G359" s="3" t="n">
        <f aca="false">(B359/1000)*(C359*1+D359*2)</f>
        <v>0</v>
      </c>
      <c r="H359" s="3" t="n">
        <f aca="false">ABS(C359-ROUND(C359,0))+ABS(D359-ROUND(D359,0))</f>
        <v>0</v>
      </c>
      <c r="I359" s="11" t="n">
        <v>0</v>
      </c>
      <c r="J359" s="4"/>
      <c r="K359" s="5"/>
      <c r="L359" s="5"/>
      <c r="M359" s="5"/>
      <c r="N359" s="5"/>
      <c r="O359" s="5"/>
      <c r="P359" s="5"/>
      <c r="Q359" s="5"/>
      <c r="R359" s="5"/>
      <c r="S359" s="5"/>
      <c r="T359" s="5"/>
      <c r="U359" s="5"/>
      <c r="V359" s="5"/>
      <c r="W359" s="5"/>
      <c r="X359" s="5"/>
      <c r="Y359" s="5"/>
      <c r="Z359" s="5"/>
    </row>
    <row r="360" customFormat="false" ht="12.75" hidden="false" customHeight="true" outlineLevel="0" collapsed="false">
      <c r="A360" s="10" t="n">
        <v>151</v>
      </c>
      <c r="B360" s="2" t="n">
        <v>359</v>
      </c>
      <c r="C360" s="2" t="n">
        <f aca="false">'PR-RAS'!D365</f>
        <v>0</v>
      </c>
      <c r="D360" s="2" t="n">
        <f aca="false">'PR-RAS'!E365</f>
        <v>0</v>
      </c>
      <c r="E360" s="2" t="n">
        <v>0</v>
      </c>
      <c r="F360" s="2" t="n">
        <v>0</v>
      </c>
      <c r="G360" s="3" t="n">
        <f aca="false">(B360/1000)*(C360*1+D360*2)</f>
        <v>0</v>
      </c>
      <c r="H360" s="3" t="n">
        <f aca="false">ABS(C360-ROUND(C360,0))+ABS(D360-ROUND(D360,0))</f>
        <v>0</v>
      </c>
      <c r="I360" s="11" t="n">
        <v>0</v>
      </c>
      <c r="J360" s="4"/>
      <c r="K360" s="5"/>
      <c r="L360" s="5"/>
      <c r="M360" s="5"/>
      <c r="N360" s="5"/>
      <c r="O360" s="5"/>
      <c r="P360" s="5"/>
      <c r="Q360" s="5"/>
      <c r="R360" s="5"/>
      <c r="S360" s="5"/>
      <c r="T360" s="5"/>
      <c r="U360" s="5"/>
      <c r="V360" s="5"/>
      <c r="W360" s="5"/>
      <c r="X360" s="5"/>
      <c r="Y360" s="5"/>
      <c r="Z360" s="5"/>
    </row>
    <row r="361" customFormat="false" ht="12.75" hidden="false" customHeight="true" outlineLevel="0" collapsed="false">
      <c r="A361" s="10" t="n">
        <v>151</v>
      </c>
      <c r="B361" s="2" t="n">
        <v>360</v>
      </c>
      <c r="C361" s="2" t="n">
        <f aca="false">'PR-RAS'!D366</f>
        <v>0</v>
      </c>
      <c r="D361" s="2" t="n">
        <f aca="false">'PR-RAS'!E366</f>
        <v>0</v>
      </c>
      <c r="E361" s="2" t="n">
        <v>0</v>
      </c>
      <c r="F361" s="2" t="n">
        <v>0</v>
      </c>
      <c r="G361" s="3" t="n">
        <f aca="false">(B361/1000)*(C361*1+D361*2)</f>
        <v>0</v>
      </c>
      <c r="H361" s="3" t="n">
        <f aca="false">ABS(C361-ROUND(C361,0))+ABS(D361-ROUND(D361,0))</f>
        <v>0</v>
      </c>
      <c r="I361" s="11" t="n">
        <v>0</v>
      </c>
      <c r="J361" s="4"/>
      <c r="K361" s="5"/>
      <c r="L361" s="5"/>
      <c r="M361" s="5"/>
      <c r="N361" s="5"/>
      <c r="O361" s="5"/>
      <c r="P361" s="5"/>
      <c r="Q361" s="5"/>
      <c r="R361" s="5"/>
      <c r="S361" s="5"/>
      <c r="T361" s="5"/>
      <c r="U361" s="5"/>
      <c r="V361" s="5"/>
      <c r="W361" s="5"/>
      <c r="X361" s="5"/>
      <c r="Y361" s="5"/>
      <c r="Z361" s="5"/>
    </row>
    <row r="362" customFormat="false" ht="12.75" hidden="false" customHeight="true" outlineLevel="0" collapsed="false">
      <c r="A362" s="10" t="n">
        <v>151</v>
      </c>
      <c r="B362" s="2" t="n">
        <v>361</v>
      </c>
      <c r="C362" s="2" t="n">
        <f aca="false">'PR-RAS'!D367</f>
        <v>0</v>
      </c>
      <c r="D362" s="2" t="n">
        <f aca="false">'PR-RAS'!E367</f>
        <v>0</v>
      </c>
      <c r="E362" s="2" t="n">
        <v>0</v>
      </c>
      <c r="F362" s="2" t="n">
        <v>0</v>
      </c>
      <c r="G362" s="3" t="n">
        <f aca="false">(B362/1000)*(C362*1+D362*2)</f>
        <v>0</v>
      </c>
      <c r="H362" s="3" t="n">
        <f aca="false">ABS(C362-ROUND(C362,0))+ABS(D362-ROUND(D362,0))</f>
        <v>0</v>
      </c>
      <c r="I362" s="11" t="n">
        <v>0</v>
      </c>
      <c r="J362" s="4"/>
      <c r="K362" s="5"/>
      <c r="L362" s="5"/>
      <c r="M362" s="5"/>
      <c r="N362" s="5"/>
      <c r="O362" s="5"/>
      <c r="P362" s="5"/>
      <c r="Q362" s="5"/>
      <c r="R362" s="5"/>
      <c r="S362" s="5"/>
      <c r="T362" s="5"/>
      <c r="U362" s="5"/>
      <c r="V362" s="5"/>
      <c r="W362" s="5"/>
      <c r="X362" s="5"/>
      <c r="Y362" s="5"/>
      <c r="Z362" s="5"/>
    </row>
    <row r="363" customFormat="false" ht="12.75" hidden="false" customHeight="true" outlineLevel="0" collapsed="false">
      <c r="A363" s="10" t="n">
        <v>151</v>
      </c>
      <c r="B363" s="2" t="n">
        <v>362</v>
      </c>
      <c r="C363" s="2" t="n">
        <f aca="false">'PR-RAS'!D368</f>
        <v>0</v>
      </c>
      <c r="D363" s="2" t="n">
        <f aca="false">'PR-RAS'!E368</f>
        <v>0</v>
      </c>
      <c r="E363" s="2" t="n">
        <v>0</v>
      </c>
      <c r="F363" s="2" t="n">
        <v>0</v>
      </c>
      <c r="G363" s="3" t="n">
        <f aca="false">(B363/1000)*(C363*1+D363*2)</f>
        <v>0</v>
      </c>
      <c r="H363" s="3" t="n">
        <f aca="false">ABS(C363-ROUND(C363,0))+ABS(D363-ROUND(D363,0))</f>
        <v>0</v>
      </c>
      <c r="I363" s="11" t="n">
        <v>0</v>
      </c>
      <c r="J363" s="4"/>
      <c r="K363" s="5"/>
      <c r="L363" s="5"/>
      <c r="M363" s="5"/>
      <c r="N363" s="5"/>
      <c r="O363" s="5"/>
      <c r="P363" s="5"/>
      <c r="Q363" s="5"/>
      <c r="R363" s="5"/>
      <c r="S363" s="5"/>
      <c r="T363" s="5"/>
      <c r="U363" s="5"/>
      <c r="V363" s="5"/>
      <c r="W363" s="5"/>
      <c r="X363" s="5"/>
      <c r="Y363" s="5"/>
      <c r="Z363" s="5"/>
    </row>
    <row r="364" customFormat="false" ht="12.75" hidden="false" customHeight="true" outlineLevel="0" collapsed="false">
      <c r="A364" s="10" t="n">
        <v>151</v>
      </c>
      <c r="B364" s="2" t="n">
        <v>363</v>
      </c>
      <c r="C364" s="2" t="n">
        <f aca="false">'PR-RAS'!D369</f>
        <v>0</v>
      </c>
      <c r="D364" s="2" t="n">
        <f aca="false">'PR-RAS'!E369</f>
        <v>0</v>
      </c>
      <c r="E364" s="2" t="n">
        <v>0</v>
      </c>
      <c r="F364" s="2" t="n">
        <v>0</v>
      </c>
      <c r="G364" s="3" t="n">
        <f aca="false">(B364/1000)*(C364*1+D364*2)</f>
        <v>0</v>
      </c>
      <c r="H364" s="3" t="n">
        <f aca="false">ABS(C364-ROUND(C364,0))+ABS(D364-ROUND(D364,0))</f>
        <v>0</v>
      </c>
      <c r="I364" s="11" t="n">
        <v>0</v>
      </c>
      <c r="J364" s="4"/>
      <c r="K364" s="5"/>
      <c r="L364" s="5"/>
      <c r="M364" s="5"/>
      <c r="N364" s="5"/>
      <c r="O364" s="5"/>
      <c r="P364" s="5"/>
      <c r="Q364" s="5"/>
      <c r="R364" s="5"/>
      <c r="S364" s="5"/>
      <c r="T364" s="5"/>
      <c r="U364" s="5"/>
      <c r="V364" s="5"/>
      <c r="W364" s="5"/>
      <c r="X364" s="5"/>
      <c r="Y364" s="5"/>
      <c r="Z364" s="5"/>
    </row>
    <row r="365" customFormat="false" ht="12.75" hidden="false" customHeight="true" outlineLevel="0" collapsed="false">
      <c r="A365" s="10" t="n">
        <v>151</v>
      </c>
      <c r="B365" s="2" t="n">
        <v>364</v>
      </c>
      <c r="C365" s="2" t="n">
        <f aca="false">'PR-RAS'!D370</f>
        <v>0</v>
      </c>
      <c r="D365" s="2" t="n">
        <f aca="false">'PR-RAS'!E370</f>
        <v>0</v>
      </c>
      <c r="E365" s="2" t="n">
        <v>0</v>
      </c>
      <c r="F365" s="2" t="n">
        <v>0</v>
      </c>
      <c r="G365" s="3" t="n">
        <f aca="false">(B365/1000)*(C365*1+D365*2)</f>
        <v>0</v>
      </c>
      <c r="H365" s="3" t="n">
        <f aca="false">ABS(C365-ROUND(C365,0))+ABS(D365-ROUND(D365,0))</f>
        <v>0</v>
      </c>
      <c r="I365" s="11" t="n">
        <v>0</v>
      </c>
      <c r="J365" s="4"/>
      <c r="K365" s="5"/>
      <c r="L365" s="5"/>
      <c r="M365" s="5"/>
      <c r="N365" s="5"/>
      <c r="O365" s="5"/>
      <c r="P365" s="5"/>
      <c r="Q365" s="5"/>
      <c r="R365" s="5"/>
      <c r="S365" s="5"/>
      <c r="T365" s="5"/>
      <c r="U365" s="5"/>
      <c r="V365" s="5"/>
      <c r="W365" s="5"/>
      <c r="X365" s="5"/>
      <c r="Y365" s="5"/>
      <c r="Z365" s="5"/>
    </row>
    <row r="366" customFormat="false" ht="12.75" hidden="false" customHeight="true" outlineLevel="0" collapsed="false">
      <c r="A366" s="10" t="n">
        <v>151</v>
      </c>
      <c r="B366" s="2" t="n">
        <v>365</v>
      </c>
      <c r="C366" s="2" t="n">
        <f aca="false">'PR-RAS'!D371</f>
        <v>0</v>
      </c>
      <c r="D366" s="2" t="n">
        <f aca="false">'PR-RAS'!E371</f>
        <v>0</v>
      </c>
      <c r="E366" s="2" t="n">
        <v>0</v>
      </c>
      <c r="F366" s="2" t="n">
        <v>0</v>
      </c>
      <c r="G366" s="3" t="n">
        <f aca="false">(B366/1000)*(C366*1+D366*2)</f>
        <v>0</v>
      </c>
      <c r="H366" s="3" t="n">
        <f aca="false">ABS(C366-ROUND(C366,0))+ABS(D366-ROUND(D366,0))</f>
        <v>0</v>
      </c>
      <c r="I366" s="11" t="n">
        <v>0</v>
      </c>
      <c r="J366" s="4"/>
      <c r="K366" s="5"/>
      <c r="L366" s="5"/>
      <c r="M366" s="5"/>
      <c r="N366" s="5"/>
      <c r="O366" s="5"/>
      <c r="P366" s="5"/>
      <c r="Q366" s="5"/>
      <c r="R366" s="5"/>
      <c r="S366" s="5"/>
      <c r="T366" s="5"/>
      <c r="U366" s="5"/>
      <c r="V366" s="5"/>
      <c r="W366" s="5"/>
      <c r="X366" s="5"/>
      <c r="Y366" s="5"/>
      <c r="Z366" s="5"/>
    </row>
    <row r="367" customFormat="false" ht="12.75" hidden="false" customHeight="true" outlineLevel="0" collapsed="false">
      <c r="A367" s="10" t="n">
        <v>151</v>
      </c>
      <c r="B367" s="2" t="n">
        <v>366</v>
      </c>
      <c r="C367" s="2" t="n">
        <f aca="false">'PR-RAS'!D372</f>
        <v>0</v>
      </c>
      <c r="D367" s="2" t="n">
        <f aca="false">'PR-RAS'!E372</f>
        <v>0</v>
      </c>
      <c r="E367" s="2" t="n">
        <v>0</v>
      </c>
      <c r="F367" s="2" t="n">
        <v>0</v>
      </c>
      <c r="G367" s="3" t="n">
        <f aca="false">(B367/1000)*(C367*1+D367*2)</f>
        <v>0</v>
      </c>
      <c r="H367" s="3" t="n">
        <f aca="false">ABS(C367-ROUND(C367,0))+ABS(D367-ROUND(D367,0))</f>
        <v>0</v>
      </c>
      <c r="I367" s="11" t="n">
        <v>0</v>
      </c>
      <c r="J367" s="4"/>
      <c r="K367" s="5"/>
      <c r="L367" s="5"/>
      <c r="M367" s="5"/>
      <c r="N367" s="5"/>
      <c r="O367" s="5"/>
      <c r="P367" s="5"/>
      <c r="Q367" s="5"/>
      <c r="R367" s="5"/>
      <c r="S367" s="5"/>
      <c r="T367" s="5"/>
      <c r="U367" s="5"/>
      <c r="V367" s="5"/>
      <c r="W367" s="5"/>
      <c r="X367" s="5"/>
      <c r="Y367" s="5"/>
      <c r="Z367" s="5"/>
    </row>
    <row r="368" customFormat="false" ht="12.75" hidden="false" customHeight="true" outlineLevel="0" collapsed="false">
      <c r="A368" s="10" t="n">
        <v>151</v>
      </c>
      <c r="B368" s="2" t="n">
        <v>367</v>
      </c>
      <c r="C368" s="2" t="n">
        <f aca="false">'PR-RAS'!D373</f>
        <v>13595.49</v>
      </c>
      <c r="D368" s="2" t="n">
        <f aca="false">'PR-RAS'!E373</f>
        <v>16781.36</v>
      </c>
      <c r="E368" s="2" t="n">
        <v>0</v>
      </c>
      <c r="F368" s="2" t="n">
        <v>0</v>
      </c>
      <c r="G368" s="3" t="n">
        <f aca="false">(B368/1000)*(C368*1+D368*2)</f>
        <v>17307.06307</v>
      </c>
      <c r="H368" s="3" t="n">
        <f aca="false">ABS(C368-ROUND(C368,0))+ABS(D368-ROUND(D368,0))</f>
        <v>0.850000000000364</v>
      </c>
      <c r="I368" s="11" t="n">
        <v>0</v>
      </c>
      <c r="J368" s="4"/>
      <c r="K368" s="5"/>
      <c r="L368" s="5"/>
      <c r="M368" s="5"/>
      <c r="N368" s="5"/>
      <c r="O368" s="5"/>
      <c r="P368" s="5"/>
      <c r="Q368" s="5"/>
      <c r="R368" s="5"/>
      <c r="S368" s="5"/>
      <c r="T368" s="5"/>
      <c r="U368" s="5"/>
      <c r="V368" s="5"/>
      <c r="W368" s="5"/>
      <c r="X368" s="5"/>
      <c r="Y368" s="5"/>
      <c r="Z368" s="5"/>
    </row>
    <row r="369" customFormat="false" ht="12.75" hidden="false" customHeight="true" outlineLevel="0" collapsed="false">
      <c r="A369" s="10" t="n">
        <v>151</v>
      </c>
      <c r="B369" s="2" t="n">
        <v>368</v>
      </c>
      <c r="C369" s="2" t="n">
        <f aca="false">'PR-RAS'!D374</f>
        <v>0</v>
      </c>
      <c r="D369" s="2" t="n">
        <f aca="false">'PR-RAS'!E374</f>
        <v>0</v>
      </c>
      <c r="E369" s="2" t="n">
        <v>0</v>
      </c>
      <c r="F369" s="2" t="n">
        <v>0</v>
      </c>
      <c r="G369" s="3" t="n">
        <f aca="false">(B369/1000)*(C369*1+D369*2)</f>
        <v>0</v>
      </c>
      <c r="H369" s="3" t="n">
        <f aca="false">ABS(C369-ROUND(C369,0))+ABS(D369-ROUND(D369,0))</f>
        <v>0</v>
      </c>
      <c r="I369" s="11" t="n">
        <v>0</v>
      </c>
      <c r="J369" s="4"/>
      <c r="K369" s="5"/>
      <c r="L369" s="5"/>
      <c r="M369" s="5"/>
      <c r="N369" s="5"/>
      <c r="O369" s="5"/>
      <c r="P369" s="5"/>
      <c r="Q369" s="5"/>
      <c r="R369" s="5"/>
      <c r="S369" s="5"/>
      <c r="T369" s="5"/>
      <c r="U369" s="5"/>
      <c r="V369" s="5"/>
      <c r="W369" s="5"/>
      <c r="X369" s="5"/>
      <c r="Y369" s="5"/>
      <c r="Z369" s="5"/>
    </row>
    <row r="370" customFormat="false" ht="12.75" hidden="false" customHeight="true" outlineLevel="0" collapsed="false">
      <c r="A370" s="10" t="n">
        <v>151</v>
      </c>
      <c r="B370" s="2" t="n">
        <v>369</v>
      </c>
      <c r="C370" s="2" t="n">
        <f aca="false">'PR-RAS'!D375</f>
        <v>0</v>
      </c>
      <c r="D370" s="2" t="n">
        <f aca="false">'PR-RAS'!E375</f>
        <v>0</v>
      </c>
      <c r="E370" s="2" t="n">
        <v>0</v>
      </c>
      <c r="F370" s="2" t="n">
        <v>0</v>
      </c>
      <c r="G370" s="3" t="n">
        <f aca="false">(B370/1000)*(C370*1+D370*2)</f>
        <v>0</v>
      </c>
      <c r="H370" s="3" t="n">
        <f aca="false">ABS(C370-ROUND(C370,0))+ABS(D370-ROUND(D370,0))</f>
        <v>0</v>
      </c>
      <c r="I370" s="11" t="n">
        <v>0</v>
      </c>
      <c r="J370" s="4"/>
      <c r="K370" s="5"/>
      <c r="L370" s="5"/>
      <c r="M370" s="5"/>
      <c r="N370" s="5"/>
      <c r="O370" s="5"/>
      <c r="P370" s="5"/>
      <c r="Q370" s="5"/>
      <c r="R370" s="5"/>
      <c r="S370" s="5"/>
      <c r="T370" s="5"/>
      <c r="U370" s="5"/>
      <c r="V370" s="5"/>
      <c r="W370" s="5"/>
      <c r="X370" s="5"/>
      <c r="Y370" s="5"/>
      <c r="Z370" s="5"/>
    </row>
    <row r="371" customFormat="false" ht="12.75" hidden="false" customHeight="true" outlineLevel="0" collapsed="false">
      <c r="A371" s="10" t="n">
        <v>151</v>
      </c>
      <c r="B371" s="2" t="n">
        <v>370</v>
      </c>
      <c r="C371" s="2" t="n">
        <f aca="false">'PR-RAS'!D376</f>
        <v>0</v>
      </c>
      <c r="D371" s="2" t="n">
        <f aca="false">'PR-RAS'!E376</f>
        <v>0</v>
      </c>
      <c r="E371" s="2" t="n">
        <v>0</v>
      </c>
      <c r="F371" s="2" t="n">
        <v>0</v>
      </c>
      <c r="G371" s="3" t="n">
        <f aca="false">(B371/1000)*(C371*1+D371*2)</f>
        <v>0</v>
      </c>
      <c r="H371" s="3" t="n">
        <f aca="false">ABS(C371-ROUND(C371,0))+ABS(D371-ROUND(D371,0))</f>
        <v>0</v>
      </c>
      <c r="I371" s="11" t="n">
        <v>0</v>
      </c>
      <c r="J371" s="4"/>
      <c r="K371" s="5"/>
      <c r="L371" s="5"/>
      <c r="M371" s="5"/>
      <c r="N371" s="5"/>
      <c r="O371" s="5"/>
      <c r="P371" s="5"/>
      <c r="Q371" s="5"/>
      <c r="R371" s="5"/>
      <c r="S371" s="5"/>
      <c r="T371" s="5"/>
      <c r="U371" s="5"/>
      <c r="V371" s="5"/>
      <c r="W371" s="5"/>
      <c r="X371" s="5"/>
      <c r="Y371" s="5"/>
      <c r="Z371" s="5"/>
    </row>
    <row r="372" customFormat="false" ht="12.75" hidden="false" customHeight="true" outlineLevel="0" collapsed="false">
      <c r="A372" s="10" t="n">
        <v>151</v>
      </c>
      <c r="B372" s="2" t="n">
        <v>371</v>
      </c>
      <c r="C372" s="2" t="n">
        <f aca="false">'PR-RAS'!D377</f>
        <v>0</v>
      </c>
      <c r="D372" s="2" t="n">
        <f aca="false">'PR-RAS'!E377</f>
        <v>0</v>
      </c>
      <c r="E372" s="2" t="n">
        <v>0</v>
      </c>
      <c r="F372" s="2" t="n">
        <v>0</v>
      </c>
      <c r="G372" s="3" t="n">
        <f aca="false">(B372/1000)*(C372*1+D372*2)</f>
        <v>0</v>
      </c>
      <c r="H372" s="3" t="n">
        <f aca="false">ABS(C372-ROUND(C372,0))+ABS(D372-ROUND(D372,0))</f>
        <v>0</v>
      </c>
      <c r="I372" s="11" t="n">
        <v>0</v>
      </c>
      <c r="J372" s="4"/>
      <c r="K372" s="5"/>
      <c r="L372" s="5"/>
      <c r="M372" s="5"/>
      <c r="N372" s="5"/>
      <c r="O372" s="5"/>
      <c r="P372" s="5"/>
      <c r="Q372" s="5"/>
      <c r="R372" s="5"/>
      <c r="S372" s="5"/>
      <c r="T372" s="5"/>
      <c r="U372" s="5"/>
      <c r="V372" s="5"/>
      <c r="W372" s="5"/>
      <c r="X372" s="5"/>
      <c r="Y372" s="5"/>
      <c r="Z372" s="5"/>
    </row>
    <row r="373" customFormat="false" ht="12.75" hidden="false" customHeight="true" outlineLevel="0" collapsed="false">
      <c r="A373" s="10" t="n">
        <v>151</v>
      </c>
      <c r="B373" s="2" t="n">
        <v>372</v>
      </c>
      <c r="C373" s="2" t="n">
        <f aca="false">'PR-RAS'!D378</f>
        <v>0</v>
      </c>
      <c r="D373" s="2" t="n">
        <f aca="false">'PR-RAS'!E378</f>
        <v>0</v>
      </c>
      <c r="E373" s="2" t="n">
        <v>0</v>
      </c>
      <c r="F373" s="2" t="n">
        <v>0</v>
      </c>
      <c r="G373" s="3" t="n">
        <f aca="false">(B373/1000)*(C373*1+D373*2)</f>
        <v>0</v>
      </c>
      <c r="H373" s="3" t="n">
        <f aca="false">ABS(C373-ROUND(C373,0))+ABS(D373-ROUND(D373,0))</f>
        <v>0</v>
      </c>
      <c r="I373" s="11" t="n">
        <v>0</v>
      </c>
      <c r="J373" s="4"/>
      <c r="K373" s="5"/>
      <c r="L373" s="5"/>
      <c r="M373" s="5"/>
      <c r="N373" s="5"/>
      <c r="O373" s="5"/>
      <c r="P373" s="5"/>
      <c r="Q373" s="5"/>
      <c r="R373" s="5"/>
      <c r="S373" s="5"/>
      <c r="T373" s="5"/>
      <c r="U373" s="5"/>
      <c r="V373" s="5"/>
      <c r="W373" s="5"/>
      <c r="X373" s="5"/>
      <c r="Y373" s="5"/>
      <c r="Z373" s="5"/>
    </row>
    <row r="374" customFormat="false" ht="12.75" hidden="false" customHeight="true" outlineLevel="0" collapsed="false">
      <c r="A374" s="10" t="n">
        <v>151</v>
      </c>
      <c r="B374" s="2" t="n">
        <v>373</v>
      </c>
      <c r="C374" s="2" t="n">
        <f aca="false">'PR-RAS'!D379</f>
        <v>534.53</v>
      </c>
      <c r="D374" s="2" t="n">
        <f aca="false">'PR-RAS'!E379</f>
        <v>1091.75</v>
      </c>
      <c r="E374" s="2" t="n">
        <v>0</v>
      </c>
      <c r="F374" s="2" t="n">
        <v>0</v>
      </c>
      <c r="G374" s="3" t="n">
        <f aca="false">(B374/1000)*(C374*1+D374*2)</f>
        <v>1013.82519</v>
      </c>
      <c r="H374" s="3" t="n">
        <f aca="false">ABS(C374-ROUND(C374,0))+ABS(D374-ROUND(D374,0))</f>
        <v>0.720000000000027</v>
      </c>
      <c r="I374" s="11" t="n">
        <v>0</v>
      </c>
      <c r="J374" s="4"/>
      <c r="K374" s="5"/>
      <c r="L374" s="5"/>
      <c r="M374" s="5"/>
      <c r="N374" s="5"/>
      <c r="O374" s="5"/>
      <c r="P374" s="5"/>
      <c r="Q374" s="5"/>
      <c r="R374" s="5"/>
      <c r="S374" s="5"/>
      <c r="T374" s="5"/>
      <c r="U374" s="5"/>
      <c r="V374" s="5"/>
      <c r="W374" s="5"/>
      <c r="X374" s="5"/>
      <c r="Y374" s="5"/>
      <c r="Z374" s="5"/>
    </row>
    <row r="375" customFormat="false" ht="12.75" hidden="false" customHeight="true" outlineLevel="0" collapsed="false">
      <c r="A375" s="10" t="n">
        <v>151</v>
      </c>
      <c r="B375" s="2" t="n">
        <v>374</v>
      </c>
      <c r="C375" s="2" t="n">
        <f aca="false">'PR-RAS'!D380</f>
        <v>534.53</v>
      </c>
      <c r="D375" s="2" t="n">
        <f aca="false">'PR-RAS'!E380</f>
        <v>1091.75</v>
      </c>
      <c r="E375" s="2" t="n">
        <v>0</v>
      </c>
      <c r="F375" s="2" t="n">
        <v>0</v>
      </c>
      <c r="G375" s="3" t="n">
        <f aca="false">(B375/1000)*(C375*1+D375*2)</f>
        <v>1016.54322</v>
      </c>
      <c r="H375" s="3" t="n">
        <f aca="false">ABS(C375-ROUND(C375,0))+ABS(D375-ROUND(D375,0))</f>
        <v>0.720000000000027</v>
      </c>
      <c r="I375" s="11" t="n">
        <v>0</v>
      </c>
      <c r="J375" s="4"/>
      <c r="K375" s="5"/>
      <c r="L375" s="5"/>
      <c r="M375" s="5"/>
      <c r="N375" s="5"/>
      <c r="O375" s="5"/>
      <c r="P375" s="5"/>
      <c r="Q375" s="5"/>
      <c r="R375" s="5"/>
      <c r="S375" s="5"/>
      <c r="T375" s="5"/>
      <c r="U375" s="5"/>
      <c r="V375" s="5"/>
      <c r="W375" s="5"/>
      <c r="X375" s="5"/>
      <c r="Y375" s="5"/>
      <c r="Z375" s="5"/>
    </row>
    <row r="376" customFormat="false" ht="12.75" hidden="false" customHeight="true" outlineLevel="0" collapsed="false">
      <c r="A376" s="10" t="n">
        <v>151</v>
      </c>
      <c r="B376" s="2" t="n">
        <v>375</v>
      </c>
      <c r="C376" s="2" t="n">
        <f aca="false">'PR-RAS'!D381</f>
        <v>0</v>
      </c>
      <c r="D376" s="2" t="n">
        <f aca="false">'PR-RAS'!E381</f>
        <v>0</v>
      </c>
      <c r="E376" s="2" t="n">
        <v>0</v>
      </c>
      <c r="F376" s="2" t="n">
        <v>0</v>
      </c>
      <c r="G376" s="3" t="n">
        <f aca="false">(B376/1000)*(C376*1+D376*2)</f>
        <v>0</v>
      </c>
      <c r="H376" s="3" t="n">
        <f aca="false">ABS(C376-ROUND(C376,0))+ABS(D376-ROUND(D376,0))</f>
        <v>0</v>
      </c>
      <c r="I376" s="11" t="n">
        <v>0</v>
      </c>
      <c r="J376" s="4"/>
      <c r="K376" s="5"/>
      <c r="L376" s="5"/>
      <c r="M376" s="5"/>
      <c r="N376" s="5"/>
      <c r="O376" s="5"/>
      <c r="P376" s="5"/>
      <c r="Q376" s="5"/>
      <c r="R376" s="5"/>
      <c r="S376" s="5"/>
      <c r="T376" s="5"/>
      <c r="U376" s="5"/>
      <c r="V376" s="5"/>
      <c r="W376" s="5"/>
      <c r="X376" s="5"/>
      <c r="Y376" s="5"/>
      <c r="Z376" s="5"/>
    </row>
    <row r="377" customFormat="false" ht="12.75" hidden="false" customHeight="true" outlineLevel="0" collapsed="false">
      <c r="A377" s="10" t="n">
        <v>151</v>
      </c>
      <c r="B377" s="2" t="n">
        <v>376</v>
      </c>
      <c r="C377" s="2" t="n">
        <f aca="false">'PR-RAS'!D382</f>
        <v>0</v>
      </c>
      <c r="D377" s="2" t="n">
        <f aca="false">'PR-RAS'!E382</f>
        <v>0</v>
      </c>
      <c r="E377" s="2" t="n">
        <v>0</v>
      </c>
      <c r="F377" s="2" t="n">
        <v>0</v>
      </c>
      <c r="G377" s="3" t="n">
        <f aca="false">(B377/1000)*(C377*1+D377*2)</f>
        <v>0</v>
      </c>
      <c r="H377" s="3" t="n">
        <f aca="false">ABS(C377-ROUND(C377,0))+ABS(D377-ROUND(D377,0))</f>
        <v>0</v>
      </c>
      <c r="I377" s="11" t="n">
        <v>0</v>
      </c>
      <c r="J377" s="4"/>
      <c r="K377" s="5"/>
      <c r="L377" s="5"/>
      <c r="M377" s="5"/>
      <c r="N377" s="5"/>
      <c r="O377" s="5"/>
      <c r="P377" s="5"/>
      <c r="Q377" s="5"/>
      <c r="R377" s="5"/>
      <c r="S377" s="5"/>
      <c r="T377" s="5"/>
      <c r="U377" s="5"/>
      <c r="V377" s="5"/>
      <c r="W377" s="5"/>
      <c r="X377" s="5"/>
      <c r="Y377" s="5"/>
      <c r="Z377" s="5"/>
    </row>
    <row r="378" customFormat="false" ht="12.75" hidden="false" customHeight="true" outlineLevel="0" collapsed="false">
      <c r="A378" s="10" t="n">
        <v>151</v>
      </c>
      <c r="B378" s="2" t="n">
        <v>377</v>
      </c>
      <c r="C378" s="2" t="n">
        <f aca="false">'PR-RAS'!D383</f>
        <v>0</v>
      </c>
      <c r="D378" s="2" t="n">
        <f aca="false">'PR-RAS'!E383</f>
        <v>0</v>
      </c>
      <c r="E378" s="2" t="n">
        <v>0</v>
      </c>
      <c r="F378" s="2" t="n">
        <v>0</v>
      </c>
      <c r="G378" s="3" t="n">
        <f aca="false">(B378/1000)*(C378*1+D378*2)</f>
        <v>0</v>
      </c>
      <c r="H378" s="3" t="n">
        <f aca="false">ABS(C378-ROUND(C378,0))+ABS(D378-ROUND(D378,0))</f>
        <v>0</v>
      </c>
      <c r="I378" s="11" t="n">
        <v>0</v>
      </c>
      <c r="J378" s="4"/>
      <c r="K378" s="5"/>
      <c r="L378" s="5"/>
      <c r="M378" s="5"/>
      <c r="N378" s="5"/>
      <c r="O378" s="5"/>
      <c r="P378" s="5"/>
      <c r="Q378" s="5"/>
      <c r="R378" s="5"/>
      <c r="S378" s="5"/>
      <c r="T378" s="5"/>
      <c r="U378" s="5"/>
      <c r="V378" s="5"/>
      <c r="W378" s="5"/>
      <c r="X378" s="5"/>
      <c r="Y378" s="5"/>
      <c r="Z378" s="5"/>
    </row>
    <row r="379" customFormat="false" ht="12.75" hidden="false" customHeight="true" outlineLevel="0" collapsed="false">
      <c r="A379" s="10" t="n">
        <v>151</v>
      </c>
      <c r="B379" s="2" t="n">
        <v>378</v>
      </c>
      <c r="C379" s="2" t="n">
        <f aca="false">'PR-RAS'!D384</f>
        <v>0</v>
      </c>
      <c r="D379" s="2" t="n">
        <f aca="false">'PR-RAS'!E384</f>
        <v>0</v>
      </c>
      <c r="E379" s="2" t="n">
        <v>0</v>
      </c>
      <c r="F379" s="2" t="n">
        <v>0</v>
      </c>
      <c r="G379" s="3" t="n">
        <f aca="false">(B379/1000)*(C379*1+D379*2)</f>
        <v>0</v>
      </c>
      <c r="H379" s="3" t="n">
        <f aca="false">ABS(C379-ROUND(C379,0))+ABS(D379-ROUND(D379,0))</f>
        <v>0</v>
      </c>
      <c r="I379" s="11" t="n">
        <v>0</v>
      </c>
      <c r="J379" s="4"/>
      <c r="K379" s="5"/>
      <c r="L379" s="5"/>
      <c r="M379" s="5"/>
      <c r="N379" s="5"/>
      <c r="O379" s="5"/>
      <c r="P379" s="5"/>
      <c r="Q379" s="5"/>
      <c r="R379" s="5"/>
      <c r="S379" s="5"/>
      <c r="T379" s="5"/>
      <c r="U379" s="5"/>
      <c r="V379" s="5"/>
      <c r="W379" s="5"/>
      <c r="X379" s="5"/>
      <c r="Y379" s="5"/>
      <c r="Z379" s="5"/>
    </row>
    <row r="380" customFormat="false" ht="12.75" hidden="false" customHeight="true" outlineLevel="0" collapsed="false">
      <c r="A380" s="10" t="n">
        <v>151</v>
      </c>
      <c r="B380" s="2" t="n">
        <v>379</v>
      </c>
      <c r="C380" s="2" t="n">
        <f aca="false">'PR-RAS'!D385</f>
        <v>0</v>
      </c>
      <c r="D380" s="2" t="n">
        <f aca="false">'PR-RAS'!E385</f>
        <v>0</v>
      </c>
      <c r="E380" s="2" t="n">
        <v>0</v>
      </c>
      <c r="F380" s="2" t="n">
        <v>0</v>
      </c>
      <c r="G380" s="3" t="n">
        <f aca="false">(B380/1000)*(C380*1+D380*2)</f>
        <v>0</v>
      </c>
      <c r="H380" s="3" t="n">
        <f aca="false">ABS(C380-ROUND(C380,0))+ABS(D380-ROUND(D380,0))</f>
        <v>0</v>
      </c>
      <c r="I380" s="11" t="n">
        <v>0</v>
      </c>
      <c r="J380" s="4"/>
      <c r="K380" s="5"/>
      <c r="L380" s="5"/>
      <c r="M380" s="5"/>
      <c r="N380" s="5"/>
      <c r="O380" s="5"/>
      <c r="P380" s="5"/>
      <c r="Q380" s="5"/>
      <c r="R380" s="5"/>
      <c r="S380" s="5"/>
      <c r="T380" s="5"/>
      <c r="U380" s="5"/>
      <c r="V380" s="5"/>
      <c r="W380" s="5"/>
      <c r="X380" s="5"/>
      <c r="Y380" s="5"/>
      <c r="Z380" s="5"/>
    </row>
    <row r="381" customFormat="false" ht="12.75" hidden="false" customHeight="true" outlineLevel="0" collapsed="false">
      <c r="A381" s="10" t="n">
        <v>151</v>
      </c>
      <c r="B381" s="2" t="n">
        <v>380</v>
      </c>
      <c r="C381" s="2" t="n">
        <f aca="false">'PR-RAS'!D386</f>
        <v>0</v>
      </c>
      <c r="D381" s="2" t="n">
        <f aca="false">'PR-RAS'!E386</f>
        <v>0</v>
      </c>
      <c r="E381" s="2" t="n">
        <v>0</v>
      </c>
      <c r="F381" s="2" t="n">
        <v>0</v>
      </c>
      <c r="G381" s="3" t="n">
        <f aca="false">(B381/1000)*(C381*1+D381*2)</f>
        <v>0</v>
      </c>
      <c r="H381" s="3" t="n">
        <f aca="false">ABS(C381-ROUND(C381,0))+ABS(D381-ROUND(D381,0))</f>
        <v>0</v>
      </c>
      <c r="I381" s="11" t="n">
        <v>0</v>
      </c>
      <c r="J381" s="4"/>
      <c r="K381" s="5"/>
      <c r="L381" s="5"/>
      <c r="M381" s="5"/>
      <c r="N381" s="5"/>
      <c r="O381" s="5"/>
      <c r="P381" s="5"/>
      <c r="Q381" s="5"/>
      <c r="R381" s="5"/>
      <c r="S381" s="5"/>
      <c r="T381" s="5"/>
      <c r="U381" s="5"/>
      <c r="V381" s="5"/>
      <c r="W381" s="5"/>
      <c r="X381" s="5"/>
      <c r="Y381" s="5"/>
      <c r="Z381" s="5"/>
    </row>
    <row r="382" customFormat="false" ht="12.75" hidden="false" customHeight="true" outlineLevel="0" collapsed="false">
      <c r="A382" s="10" t="n">
        <v>151</v>
      </c>
      <c r="B382" s="2" t="n">
        <v>381</v>
      </c>
      <c r="C382" s="2" t="n">
        <f aca="false">'PR-RAS'!D387</f>
        <v>0</v>
      </c>
      <c r="D382" s="2" t="n">
        <f aca="false">'PR-RAS'!E387</f>
        <v>0</v>
      </c>
      <c r="E382" s="2" t="n">
        <v>0</v>
      </c>
      <c r="F382" s="2" t="n">
        <v>0</v>
      </c>
      <c r="G382" s="3" t="n">
        <f aca="false">(B382/1000)*(C382*1+D382*2)</f>
        <v>0</v>
      </c>
      <c r="H382" s="3" t="n">
        <f aca="false">ABS(C382-ROUND(C382,0))+ABS(D382-ROUND(D382,0))</f>
        <v>0</v>
      </c>
      <c r="I382" s="11" t="n">
        <v>0</v>
      </c>
      <c r="J382" s="4"/>
      <c r="K382" s="5"/>
      <c r="L382" s="5"/>
      <c r="M382" s="5"/>
      <c r="N382" s="5"/>
      <c r="O382" s="5"/>
      <c r="P382" s="5"/>
      <c r="Q382" s="5"/>
      <c r="R382" s="5"/>
      <c r="S382" s="5"/>
      <c r="T382" s="5"/>
      <c r="U382" s="5"/>
      <c r="V382" s="5"/>
      <c r="W382" s="5"/>
      <c r="X382" s="5"/>
      <c r="Y382" s="5"/>
      <c r="Z382" s="5"/>
    </row>
    <row r="383" customFormat="false" ht="12.75" hidden="false" customHeight="true" outlineLevel="0" collapsed="false">
      <c r="A383" s="10" t="n">
        <v>151</v>
      </c>
      <c r="B383" s="2" t="n">
        <v>382</v>
      </c>
      <c r="C383" s="2" t="n">
        <f aca="false">'PR-RAS'!D388</f>
        <v>0</v>
      </c>
      <c r="D383" s="2" t="n">
        <f aca="false">'PR-RAS'!E388</f>
        <v>0</v>
      </c>
      <c r="E383" s="2" t="n">
        <v>0</v>
      </c>
      <c r="F383" s="2" t="n">
        <v>0</v>
      </c>
      <c r="G383" s="3" t="n">
        <f aca="false">(B383/1000)*(C383*1+D383*2)</f>
        <v>0</v>
      </c>
      <c r="H383" s="3" t="n">
        <f aca="false">ABS(C383-ROUND(C383,0))+ABS(D383-ROUND(D383,0))</f>
        <v>0</v>
      </c>
      <c r="I383" s="11" t="n">
        <v>0</v>
      </c>
      <c r="J383" s="4"/>
      <c r="K383" s="5"/>
      <c r="L383" s="5"/>
      <c r="M383" s="5"/>
      <c r="N383" s="5"/>
      <c r="O383" s="5"/>
      <c r="P383" s="5"/>
      <c r="Q383" s="5"/>
      <c r="R383" s="5"/>
      <c r="S383" s="5"/>
      <c r="T383" s="5"/>
      <c r="U383" s="5"/>
      <c r="V383" s="5"/>
      <c r="W383" s="5"/>
      <c r="X383" s="5"/>
      <c r="Y383" s="5"/>
      <c r="Z383" s="5"/>
    </row>
    <row r="384" customFormat="false" ht="12.75" hidden="false" customHeight="true" outlineLevel="0" collapsed="false">
      <c r="A384" s="10" t="n">
        <v>151</v>
      </c>
      <c r="B384" s="2" t="n">
        <v>383</v>
      </c>
      <c r="C384" s="2" t="n">
        <f aca="false">'PR-RAS'!D389</f>
        <v>0</v>
      </c>
      <c r="D384" s="2" t="n">
        <f aca="false">'PR-RAS'!E389</f>
        <v>0</v>
      </c>
      <c r="E384" s="2" t="n">
        <v>0</v>
      </c>
      <c r="F384" s="2" t="n">
        <v>0</v>
      </c>
      <c r="G384" s="3" t="n">
        <f aca="false">(B384/1000)*(C384*1+D384*2)</f>
        <v>0</v>
      </c>
      <c r="H384" s="3" t="n">
        <f aca="false">ABS(C384-ROUND(C384,0))+ABS(D384-ROUND(D384,0))</f>
        <v>0</v>
      </c>
      <c r="I384" s="11" t="n">
        <v>0</v>
      </c>
      <c r="J384" s="4"/>
      <c r="K384" s="5"/>
      <c r="L384" s="5"/>
      <c r="M384" s="5"/>
      <c r="N384" s="5"/>
      <c r="O384" s="5"/>
      <c r="P384" s="5"/>
      <c r="Q384" s="5"/>
      <c r="R384" s="5"/>
      <c r="S384" s="5"/>
      <c r="T384" s="5"/>
      <c r="U384" s="5"/>
      <c r="V384" s="5"/>
      <c r="W384" s="5"/>
      <c r="X384" s="5"/>
      <c r="Y384" s="5"/>
      <c r="Z384" s="5"/>
    </row>
    <row r="385" customFormat="false" ht="12.75" hidden="false" customHeight="true" outlineLevel="0" collapsed="false">
      <c r="A385" s="10" t="n">
        <v>151</v>
      </c>
      <c r="B385" s="2" t="n">
        <v>384</v>
      </c>
      <c r="C385" s="2" t="n">
        <f aca="false">'PR-RAS'!D390</f>
        <v>0</v>
      </c>
      <c r="D385" s="2" t="n">
        <f aca="false">'PR-RAS'!E390</f>
        <v>0</v>
      </c>
      <c r="E385" s="2" t="n">
        <v>0</v>
      </c>
      <c r="F385" s="2" t="n">
        <v>0</v>
      </c>
      <c r="G385" s="3" t="n">
        <f aca="false">(B385/1000)*(C385*1+D385*2)</f>
        <v>0</v>
      </c>
      <c r="H385" s="3" t="n">
        <f aca="false">ABS(C385-ROUND(C385,0))+ABS(D385-ROUND(D385,0))</f>
        <v>0</v>
      </c>
      <c r="I385" s="11" t="n">
        <v>0</v>
      </c>
      <c r="J385" s="4"/>
      <c r="K385" s="5"/>
      <c r="L385" s="5"/>
      <c r="M385" s="5"/>
      <c r="N385" s="5"/>
      <c r="O385" s="5"/>
      <c r="P385" s="5"/>
      <c r="Q385" s="5"/>
      <c r="R385" s="5"/>
      <c r="S385" s="5"/>
      <c r="T385" s="5"/>
      <c r="U385" s="5"/>
      <c r="V385" s="5"/>
      <c r="W385" s="5"/>
      <c r="X385" s="5"/>
      <c r="Y385" s="5"/>
      <c r="Z385" s="5"/>
    </row>
    <row r="386" customFormat="false" ht="12.75" hidden="false" customHeight="true" outlineLevel="0" collapsed="false">
      <c r="A386" s="10" t="n">
        <v>151</v>
      </c>
      <c r="B386" s="2" t="n">
        <v>385</v>
      </c>
      <c r="C386" s="2" t="n">
        <f aca="false">'PR-RAS'!D391</f>
        <v>0</v>
      </c>
      <c r="D386" s="2" t="n">
        <f aca="false">'PR-RAS'!E391</f>
        <v>0</v>
      </c>
      <c r="E386" s="2" t="n">
        <v>0</v>
      </c>
      <c r="F386" s="2" t="n">
        <v>0</v>
      </c>
      <c r="G386" s="3" t="n">
        <f aca="false">(B386/1000)*(C386*1+D386*2)</f>
        <v>0</v>
      </c>
      <c r="H386" s="3" t="n">
        <f aca="false">ABS(C386-ROUND(C386,0))+ABS(D386-ROUND(D386,0))</f>
        <v>0</v>
      </c>
      <c r="I386" s="11" t="n">
        <v>0</v>
      </c>
      <c r="J386" s="4"/>
      <c r="K386" s="5"/>
      <c r="L386" s="5"/>
      <c r="M386" s="5"/>
      <c r="N386" s="5"/>
      <c r="O386" s="5"/>
      <c r="P386" s="5"/>
      <c r="Q386" s="5"/>
      <c r="R386" s="5"/>
      <c r="S386" s="5"/>
      <c r="T386" s="5"/>
      <c r="U386" s="5"/>
      <c r="V386" s="5"/>
      <c r="W386" s="5"/>
      <c r="X386" s="5"/>
      <c r="Y386" s="5"/>
      <c r="Z386" s="5"/>
    </row>
    <row r="387" customFormat="false" ht="12.75" hidden="false" customHeight="true" outlineLevel="0" collapsed="false">
      <c r="A387" s="10" t="n">
        <v>151</v>
      </c>
      <c r="B387" s="2" t="n">
        <v>386</v>
      </c>
      <c r="C387" s="2" t="n">
        <f aca="false">'PR-RAS'!D392</f>
        <v>0</v>
      </c>
      <c r="D387" s="2" t="n">
        <f aca="false">'PR-RAS'!E392</f>
        <v>0</v>
      </c>
      <c r="E387" s="2" t="n">
        <v>0</v>
      </c>
      <c r="F387" s="2" t="n">
        <v>0</v>
      </c>
      <c r="G387" s="3" t="n">
        <f aca="false">(B387/1000)*(C387*1+D387*2)</f>
        <v>0</v>
      </c>
      <c r="H387" s="3" t="n">
        <f aca="false">ABS(C387-ROUND(C387,0))+ABS(D387-ROUND(D387,0))</f>
        <v>0</v>
      </c>
      <c r="I387" s="11" t="n">
        <v>0</v>
      </c>
      <c r="J387" s="4"/>
      <c r="K387" s="5"/>
      <c r="L387" s="5"/>
      <c r="M387" s="5"/>
      <c r="N387" s="5"/>
      <c r="O387" s="5"/>
      <c r="P387" s="5"/>
      <c r="Q387" s="5"/>
      <c r="R387" s="5"/>
      <c r="S387" s="5"/>
      <c r="T387" s="5"/>
      <c r="U387" s="5"/>
      <c r="V387" s="5"/>
      <c r="W387" s="5"/>
      <c r="X387" s="5"/>
      <c r="Y387" s="5"/>
      <c r="Z387" s="5"/>
    </row>
    <row r="388" customFormat="false" ht="12.75" hidden="false" customHeight="true" outlineLevel="0" collapsed="false">
      <c r="A388" s="10" t="n">
        <v>151</v>
      </c>
      <c r="B388" s="2" t="n">
        <v>387</v>
      </c>
      <c r="C388" s="2" t="n">
        <f aca="false">'PR-RAS'!D393</f>
        <v>13060.96</v>
      </c>
      <c r="D388" s="2" t="n">
        <f aca="false">'PR-RAS'!E393</f>
        <v>15689.61</v>
      </c>
      <c r="E388" s="2" t="n">
        <v>0</v>
      </c>
      <c r="F388" s="2" t="n">
        <v>0</v>
      </c>
      <c r="G388" s="3" t="n">
        <f aca="false">(B388/1000)*(C388*1+D388*2)</f>
        <v>17198.34966</v>
      </c>
      <c r="H388" s="3" t="n">
        <f aca="false">ABS(C388-ROUND(C388,0))+ABS(D388-ROUND(D388,0))</f>
        <v>0.430000000000291</v>
      </c>
      <c r="I388" s="11" t="n">
        <v>0</v>
      </c>
      <c r="J388" s="4"/>
      <c r="K388" s="5"/>
      <c r="L388" s="5"/>
      <c r="M388" s="5"/>
      <c r="N388" s="5"/>
      <c r="O388" s="5"/>
      <c r="P388" s="5"/>
      <c r="Q388" s="5"/>
      <c r="R388" s="5"/>
      <c r="S388" s="5"/>
      <c r="T388" s="5"/>
      <c r="U388" s="5"/>
      <c r="V388" s="5"/>
      <c r="W388" s="5"/>
      <c r="X388" s="5"/>
      <c r="Y388" s="5"/>
      <c r="Z388" s="5"/>
    </row>
    <row r="389" customFormat="false" ht="12.75" hidden="false" customHeight="true" outlineLevel="0" collapsed="false">
      <c r="A389" s="10" t="n">
        <v>151</v>
      </c>
      <c r="B389" s="2" t="n">
        <v>388</v>
      </c>
      <c r="C389" s="2" t="n">
        <f aca="false">'PR-RAS'!D394</f>
        <v>13060.96</v>
      </c>
      <c r="D389" s="2" t="n">
        <f aca="false">'PR-RAS'!E394</f>
        <v>15689.61</v>
      </c>
      <c r="E389" s="2" t="n">
        <v>0</v>
      </c>
      <c r="F389" s="2" t="n">
        <v>0</v>
      </c>
      <c r="G389" s="3" t="n">
        <f aca="false">(B389/1000)*(C389*1+D389*2)</f>
        <v>17242.78984</v>
      </c>
      <c r="H389" s="3" t="n">
        <f aca="false">ABS(C389-ROUND(C389,0))+ABS(D389-ROUND(D389,0))</f>
        <v>0.430000000000291</v>
      </c>
      <c r="I389" s="11" t="n">
        <v>0</v>
      </c>
      <c r="J389" s="4"/>
      <c r="K389" s="5"/>
      <c r="L389" s="5"/>
      <c r="M389" s="5"/>
      <c r="N389" s="5"/>
      <c r="O389" s="5"/>
      <c r="P389" s="5"/>
      <c r="Q389" s="5"/>
      <c r="R389" s="5"/>
      <c r="S389" s="5"/>
      <c r="T389" s="5"/>
      <c r="U389" s="5"/>
      <c r="V389" s="5"/>
      <c r="W389" s="5"/>
      <c r="X389" s="5"/>
      <c r="Y389" s="5"/>
      <c r="Z389" s="5"/>
    </row>
    <row r="390" customFormat="false" ht="12.75" hidden="false" customHeight="true" outlineLevel="0" collapsed="false">
      <c r="A390" s="10" t="n">
        <v>151</v>
      </c>
      <c r="B390" s="2" t="n">
        <v>389</v>
      </c>
      <c r="C390" s="2" t="n">
        <f aca="false">'PR-RAS'!D395</f>
        <v>0</v>
      </c>
      <c r="D390" s="2" t="n">
        <f aca="false">'PR-RAS'!E395</f>
        <v>0</v>
      </c>
      <c r="E390" s="2" t="n">
        <v>0</v>
      </c>
      <c r="F390" s="2" t="n">
        <v>0</v>
      </c>
      <c r="G390" s="3" t="n">
        <f aca="false">(B390/1000)*(C390*1+D390*2)</f>
        <v>0</v>
      </c>
      <c r="H390" s="3" t="n">
        <f aca="false">ABS(C390-ROUND(C390,0))+ABS(D390-ROUND(D390,0))</f>
        <v>0</v>
      </c>
      <c r="I390" s="11" t="n">
        <v>0</v>
      </c>
      <c r="J390" s="4"/>
      <c r="K390" s="5"/>
      <c r="L390" s="5"/>
      <c r="M390" s="5"/>
      <c r="N390" s="5"/>
      <c r="O390" s="5"/>
      <c r="P390" s="5"/>
      <c r="Q390" s="5"/>
      <c r="R390" s="5"/>
      <c r="S390" s="5"/>
      <c r="T390" s="5"/>
      <c r="U390" s="5"/>
      <c r="V390" s="5"/>
      <c r="W390" s="5"/>
      <c r="X390" s="5"/>
      <c r="Y390" s="5"/>
      <c r="Z390" s="5"/>
    </row>
    <row r="391" customFormat="false" ht="12.75" hidden="false" customHeight="true" outlineLevel="0" collapsed="false">
      <c r="A391" s="10" t="n">
        <v>151</v>
      </c>
      <c r="B391" s="2" t="n">
        <v>390</v>
      </c>
      <c r="C391" s="2" t="n">
        <f aca="false">'PR-RAS'!D396</f>
        <v>0</v>
      </c>
      <c r="D391" s="2" t="n">
        <f aca="false">'PR-RAS'!E396</f>
        <v>0</v>
      </c>
      <c r="E391" s="2" t="n">
        <v>0</v>
      </c>
      <c r="F391" s="2" t="n">
        <v>0</v>
      </c>
      <c r="G391" s="3" t="n">
        <f aca="false">(B391/1000)*(C391*1+D391*2)</f>
        <v>0</v>
      </c>
      <c r="H391" s="3" t="n">
        <f aca="false">ABS(C391-ROUND(C391,0))+ABS(D391-ROUND(D391,0))</f>
        <v>0</v>
      </c>
      <c r="I391" s="11" t="n">
        <v>0</v>
      </c>
      <c r="J391" s="4"/>
      <c r="K391" s="5"/>
      <c r="L391" s="5"/>
      <c r="M391" s="5"/>
      <c r="N391" s="5"/>
      <c r="O391" s="5"/>
      <c r="P391" s="5"/>
      <c r="Q391" s="5"/>
      <c r="R391" s="5"/>
      <c r="S391" s="5"/>
      <c r="T391" s="5"/>
      <c r="U391" s="5"/>
      <c r="V391" s="5"/>
      <c r="W391" s="5"/>
      <c r="X391" s="5"/>
      <c r="Y391" s="5"/>
      <c r="Z391" s="5"/>
    </row>
    <row r="392" customFormat="false" ht="12.75" hidden="false" customHeight="true" outlineLevel="0" collapsed="false">
      <c r="A392" s="10" t="n">
        <v>151</v>
      </c>
      <c r="B392" s="2" t="n">
        <v>391</v>
      </c>
      <c r="C392" s="2" t="n">
        <f aca="false">'PR-RAS'!D397</f>
        <v>0</v>
      </c>
      <c r="D392" s="2" t="n">
        <f aca="false">'PR-RAS'!E397</f>
        <v>0</v>
      </c>
      <c r="E392" s="2" t="n">
        <v>0</v>
      </c>
      <c r="F392" s="2" t="n">
        <v>0</v>
      </c>
      <c r="G392" s="3" t="n">
        <f aca="false">(B392/1000)*(C392*1+D392*2)</f>
        <v>0</v>
      </c>
      <c r="H392" s="3" t="n">
        <f aca="false">ABS(C392-ROUND(C392,0))+ABS(D392-ROUND(D392,0))</f>
        <v>0</v>
      </c>
      <c r="I392" s="11" t="n">
        <v>0</v>
      </c>
      <c r="J392" s="4"/>
      <c r="K392" s="5"/>
      <c r="L392" s="5"/>
      <c r="M392" s="5"/>
      <c r="N392" s="5"/>
      <c r="O392" s="5"/>
      <c r="P392" s="5"/>
      <c r="Q392" s="5"/>
      <c r="R392" s="5"/>
      <c r="S392" s="5"/>
      <c r="T392" s="5"/>
      <c r="U392" s="5"/>
      <c r="V392" s="5"/>
      <c r="W392" s="5"/>
      <c r="X392" s="5"/>
      <c r="Y392" s="5"/>
      <c r="Z392" s="5"/>
    </row>
    <row r="393" customFormat="false" ht="12.75" hidden="false" customHeight="true" outlineLevel="0" collapsed="false">
      <c r="A393" s="10" t="n">
        <v>151</v>
      </c>
      <c r="B393" s="2" t="n">
        <v>392</v>
      </c>
      <c r="C393" s="2" t="n">
        <f aca="false">'PR-RAS'!D398</f>
        <v>0</v>
      </c>
      <c r="D393" s="2" t="n">
        <f aca="false">'PR-RAS'!E398</f>
        <v>0</v>
      </c>
      <c r="E393" s="2" t="n">
        <v>0</v>
      </c>
      <c r="F393" s="2" t="n">
        <v>0</v>
      </c>
      <c r="G393" s="3" t="n">
        <f aca="false">(B393/1000)*(C393*1+D393*2)</f>
        <v>0</v>
      </c>
      <c r="H393" s="3" t="n">
        <f aca="false">ABS(C393-ROUND(C393,0))+ABS(D393-ROUND(D393,0))</f>
        <v>0</v>
      </c>
      <c r="I393" s="11" t="n">
        <v>0</v>
      </c>
      <c r="J393" s="4"/>
      <c r="K393" s="5"/>
      <c r="L393" s="5"/>
      <c r="M393" s="5"/>
      <c r="N393" s="5"/>
      <c r="O393" s="5"/>
      <c r="P393" s="5"/>
      <c r="Q393" s="5"/>
      <c r="R393" s="5"/>
      <c r="S393" s="5"/>
      <c r="T393" s="5"/>
      <c r="U393" s="5"/>
      <c r="V393" s="5"/>
      <c r="W393" s="5"/>
      <c r="X393" s="5"/>
      <c r="Y393" s="5"/>
      <c r="Z393" s="5"/>
    </row>
    <row r="394" customFormat="false" ht="12.75" hidden="false" customHeight="true" outlineLevel="0" collapsed="false">
      <c r="A394" s="10" t="n">
        <v>151</v>
      </c>
      <c r="B394" s="2" t="n">
        <v>393</v>
      </c>
      <c r="C394" s="2" t="n">
        <f aca="false">'PR-RAS'!D399</f>
        <v>0</v>
      </c>
      <c r="D394" s="2" t="n">
        <f aca="false">'PR-RAS'!E399</f>
        <v>0</v>
      </c>
      <c r="E394" s="2" t="n">
        <v>0</v>
      </c>
      <c r="F394" s="2" t="n">
        <v>0</v>
      </c>
      <c r="G394" s="3" t="n">
        <f aca="false">(B394/1000)*(C394*1+D394*2)</f>
        <v>0</v>
      </c>
      <c r="H394" s="3" t="n">
        <f aca="false">ABS(C394-ROUND(C394,0))+ABS(D394-ROUND(D394,0))</f>
        <v>0</v>
      </c>
      <c r="I394" s="11" t="n">
        <v>0</v>
      </c>
      <c r="J394" s="4"/>
      <c r="K394" s="5"/>
      <c r="L394" s="5"/>
      <c r="M394" s="5"/>
      <c r="N394" s="5"/>
      <c r="O394" s="5"/>
      <c r="P394" s="5"/>
      <c r="Q394" s="5"/>
      <c r="R394" s="5"/>
      <c r="S394" s="5"/>
      <c r="T394" s="5"/>
      <c r="U394" s="5"/>
      <c r="V394" s="5"/>
      <c r="W394" s="5"/>
      <c r="X394" s="5"/>
      <c r="Y394" s="5"/>
      <c r="Z394" s="5"/>
    </row>
    <row r="395" customFormat="false" ht="12.75" hidden="false" customHeight="true" outlineLevel="0" collapsed="false">
      <c r="A395" s="10" t="n">
        <v>151</v>
      </c>
      <c r="B395" s="2" t="n">
        <v>394</v>
      </c>
      <c r="C395" s="2" t="n">
        <f aca="false">'PR-RAS'!D400</f>
        <v>0</v>
      </c>
      <c r="D395" s="2" t="n">
        <f aca="false">'PR-RAS'!E400</f>
        <v>0</v>
      </c>
      <c r="E395" s="2" t="n">
        <v>0</v>
      </c>
      <c r="F395" s="2" t="n">
        <v>0</v>
      </c>
      <c r="G395" s="3" t="n">
        <f aca="false">(B395/1000)*(C395*1+D395*2)</f>
        <v>0</v>
      </c>
      <c r="H395" s="3" t="n">
        <f aca="false">ABS(C395-ROUND(C395,0))+ABS(D395-ROUND(D395,0))</f>
        <v>0</v>
      </c>
      <c r="I395" s="11" t="n">
        <v>0</v>
      </c>
      <c r="J395" s="4"/>
      <c r="K395" s="5"/>
      <c r="L395" s="5"/>
      <c r="M395" s="5"/>
      <c r="N395" s="5"/>
      <c r="O395" s="5"/>
      <c r="P395" s="5"/>
      <c r="Q395" s="5"/>
      <c r="R395" s="5"/>
      <c r="S395" s="5"/>
      <c r="T395" s="5"/>
      <c r="U395" s="5"/>
      <c r="V395" s="5"/>
      <c r="W395" s="5"/>
      <c r="X395" s="5"/>
      <c r="Y395" s="5"/>
      <c r="Z395" s="5"/>
    </row>
    <row r="396" customFormat="false" ht="12.75" hidden="false" customHeight="true" outlineLevel="0" collapsed="false">
      <c r="A396" s="10" t="n">
        <v>151</v>
      </c>
      <c r="B396" s="2" t="n">
        <v>395</v>
      </c>
      <c r="C396" s="2" t="n">
        <f aca="false">'PR-RAS'!D401</f>
        <v>0</v>
      </c>
      <c r="D396" s="2" t="n">
        <f aca="false">'PR-RAS'!E401</f>
        <v>0</v>
      </c>
      <c r="E396" s="2" t="n">
        <v>0</v>
      </c>
      <c r="F396" s="2" t="n">
        <v>0</v>
      </c>
      <c r="G396" s="3" t="n">
        <f aca="false">(B396/1000)*(C396*1+D396*2)</f>
        <v>0</v>
      </c>
      <c r="H396" s="3" t="n">
        <f aca="false">ABS(C396-ROUND(C396,0))+ABS(D396-ROUND(D396,0))</f>
        <v>0</v>
      </c>
      <c r="I396" s="11" t="n">
        <v>0</v>
      </c>
      <c r="J396" s="4"/>
      <c r="K396" s="5"/>
      <c r="L396" s="5"/>
      <c r="M396" s="5"/>
      <c r="N396" s="5"/>
      <c r="O396" s="5"/>
      <c r="P396" s="5"/>
      <c r="Q396" s="5"/>
      <c r="R396" s="5"/>
      <c r="S396" s="5"/>
      <c r="T396" s="5"/>
      <c r="U396" s="5"/>
      <c r="V396" s="5"/>
      <c r="W396" s="5"/>
      <c r="X396" s="5"/>
      <c r="Y396" s="5"/>
      <c r="Z396" s="5"/>
    </row>
    <row r="397" customFormat="false" ht="12.75" hidden="false" customHeight="true" outlineLevel="0" collapsed="false">
      <c r="A397" s="10" t="n">
        <v>151</v>
      </c>
      <c r="B397" s="2" t="n">
        <v>396</v>
      </c>
      <c r="C397" s="2" t="n">
        <f aca="false">'PR-RAS'!D402</f>
        <v>0</v>
      </c>
      <c r="D397" s="2" t="n">
        <f aca="false">'PR-RAS'!E402</f>
        <v>0</v>
      </c>
      <c r="E397" s="2" t="n">
        <v>0</v>
      </c>
      <c r="F397" s="2" t="n">
        <v>0</v>
      </c>
      <c r="G397" s="3" t="n">
        <f aca="false">(B397/1000)*(C397*1+D397*2)</f>
        <v>0</v>
      </c>
      <c r="H397" s="3" t="n">
        <f aca="false">ABS(C397-ROUND(C397,0))+ABS(D397-ROUND(D397,0))</f>
        <v>0</v>
      </c>
      <c r="I397" s="11" t="n">
        <v>0</v>
      </c>
      <c r="J397" s="4"/>
      <c r="K397" s="5"/>
      <c r="L397" s="5"/>
      <c r="M397" s="5"/>
      <c r="N397" s="5"/>
      <c r="O397" s="5"/>
      <c r="P397" s="5"/>
      <c r="Q397" s="5"/>
      <c r="R397" s="5"/>
      <c r="S397" s="5"/>
      <c r="T397" s="5"/>
      <c r="U397" s="5"/>
      <c r="V397" s="5"/>
      <c r="W397" s="5"/>
      <c r="X397" s="5"/>
      <c r="Y397" s="5"/>
      <c r="Z397" s="5"/>
    </row>
    <row r="398" customFormat="false" ht="12.75" hidden="false" customHeight="true" outlineLevel="0" collapsed="false">
      <c r="A398" s="10" t="n">
        <v>151</v>
      </c>
      <c r="B398" s="2" t="n">
        <v>397</v>
      </c>
      <c r="C398" s="2" t="n">
        <f aca="false">'PR-RAS'!D403</f>
        <v>0</v>
      </c>
      <c r="D398" s="2" t="n">
        <f aca="false">'PR-RAS'!E403</f>
        <v>0</v>
      </c>
      <c r="E398" s="2" t="n">
        <v>0</v>
      </c>
      <c r="F398" s="2" t="n">
        <v>0</v>
      </c>
      <c r="G398" s="3" t="n">
        <f aca="false">(B398/1000)*(C398*1+D398*2)</f>
        <v>0</v>
      </c>
      <c r="H398" s="3" t="n">
        <f aca="false">ABS(C398-ROUND(C398,0))+ABS(D398-ROUND(D398,0))</f>
        <v>0</v>
      </c>
      <c r="I398" s="11" t="n">
        <v>0</v>
      </c>
      <c r="J398" s="4"/>
      <c r="K398" s="5"/>
      <c r="L398" s="5"/>
      <c r="M398" s="5"/>
      <c r="N398" s="5"/>
      <c r="O398" s="5"/>
      <c r="P398" s="5"/>
      <c r="Q398" s="5"/>
      <c r="R398" s="5"/>
      <c r="S398" s="5"/>
      <c r="T398" s="5"/>
      <c r="U398" s="5"/>
      <c r="V398" s="5"/>
      <c r="W398" s="5"/>
      <c r="X398" s="5"/>
      <c r="Y398" s="5"/>
      <c r="Z398" s="5"/>
    </row>
    <row r="399" customFormat="false" ht="12.75" hidden="false" customHeight="true" outlineLevel="0" collapsed="false">
      <c r="A399" s="10" t="n">
        <v>151</v>
      </c>
      <c r="B399" s="2" t="n">
        <v>398</v>
      </c>
      <c r="C399" s="2" t="n">
        <f aca="false">'PR-RAS'!D404</f>
        <v>0</v>
      </c>
      <c r="D399" s="2" t="n">
        <f aca="false">'PR-RAS'!E404</f>
        <v>0</v>
      </c>
      <c r="E399" s="2" t="n">
        <v>0</v>
      </c>
      <c r="F399" s="2" t="n">
        <v>0</v>
      </c>
      <c r="G399" s="3" t="n">
        <f aca="false">(B399/1000)*(C399*1+D399*2)</f>
        <v>0</v>
      </c>
      <c r="H399" s="3" t="n">
        <f aca="false">ABS(C399-ROUND(C399,0))+ABS(D399-ROUND(D399,0))</f>
        <v>0</v>
      </c>
      <c r="I399" s="11" t="n">
        <v>0</v>
      </c>
      <c r="J399" s="4"/>
      <c r="K399" s="5"/>
      <c r="L399" s="5"/>
      <c r="M399" s="5"/>
      <c r="N399" s="5"/>
      <c r="O399" s="5"/>
      <c r="P399" s="5"/>
      <c r="Q399" s="5"/>
      <c r="R399" s="5"/>
      <c r="S399" s="5"/>
      <c r="T399" s="5"/>
      <c r="U399" s="5"/>
      <c r="V399" s="5"/>
      <c r="W399" s="5"/>
      <c r="X399" s="5"/>
      <c r="Y399" s="5"/>
      <c r="Z399" s="5"/>
    </row>
    <row r="400" customFormat="false" ht="12.75" hidden="false" customHeight="true" outlineLevel="0" collapsed="false">
      <c r="A400" s="10" t="n">
        <v>151</v>
      </c>
      <c r="B400" s="2" t="n">
        <v>399</v>
      </c>
      <c r="C400" s="2" t="n">
        <f aca="false">'PR-RAS'!D405</f>
        <v>0</v>
      </c>
      <c r="D400" s="2" t="n">
        <f aca="false">'PR-RAS'!E405</f>
        <v>0</v>
      </c>
      <c r="E400" s="2" t="n">
        <v>0</v>
      </c>
      <c r="F400" s="2" t="n">
        <v>0</v>
      </c>
      <c r="G400" s="3" t="n">
        <f aca="false">(B400/1000)*(C400*1+D400*2)</f>
        <v>0</v>
      </c>
      <c r="H400" s="3" t="n">
        <f aca="false">ABS(C400-ROUND(C400,0))+ABS(D400-ROUND(D400,0))</f>
        <v>0</v>
      </c>
      <c r="I400" s="11" t="n">
        <v>0</v>
      </c>
      <c r="J400" s="4"/>
      <c r="K400" s="5"/>
      <c r="L400" s="5"/>
      <c r="M400" s="5"/>
      <c r="N400" s="5"/>
      <c r="O400" s="5"/>
      <c r="P400" s="5"/>
      <c r="Q400" s="5"/>
      <c r="R400" s="5"/>
      <c r="S400" s="5"/>
      <c r="T400" s="5"/>
      <c r="U400" s="5"/>
      <c r="V400" s="5"/>
      <c r="W400" s="5"/>
      <c r="X400" s="5"/>
      <c r="Y400" s="5"/>
      <c r="Z400" s="5"/>
    </row>
    <row r="401" customFormat="false" ht="12.75" hidden="false" customHeight="true" outlineLevel="0" collapsed="false">
      <c r="A401" s="10" t="n">
        <v>151</v>
      </c>
      <c r="B401" s="2" t="n">
        <v>400</v>
      </c>
      <c r="C401" s="2" t="n">
        <f aca="false">'PR-RAS'!D406</f>
        <v>0</v>
      </c>
      <c r="D401" s="2" t="n">
        <f aca="false">'PR-RAS'!E406</f>
        <v>0</v>
      </c>
      <c r="E401" s="2" t="n">
        <v>0</v>
      </c>
      <c r="F401" s="2" t="n">
        <v>0</v>
      </c>
      <c r="G401" s="3" t="n">
        <f aca="false">(B401/1000)*(C401*1+D401*2)</f>
        <v>0</v>
      </c>
      <c r="H401" s="3" t="n">
        <f aca="false">ABS(C401-ROUND(C401,0))+ABS(D401-ROUND(D401,0))</f>
        <v>0</v>
      </c>
      <c r="I401" s="11" t="n">
        <v>0</v>
      </c>
      <c r="J401" s="4"/>
      <c r="K401" s="5"/>
      <c r="L401" s="5"/>
      <c r="M401" s="5"/>
      <c r="N401" s="5"/>
      <c r="O401" s="5"/>
      <c r="P401" s="5"/>
      <c r="Q401" s="5"/>
      <c r="R401" s="5"/>
      <c r="S401" s="5"/>
      <c r="T401" s="5"/>
      <c r="U401" s="5"/>
      <c r="V401" s="5"/>
      <c r="W401" s="5"/>
      <c r="X401" s="5"/>
      <c r="Y401" s="5"/>
      <c r="Z401" s="5"/>
    </row>
    <row r="402" customFormat="false" ht="12.75" hidden="false" customHeight="true" outlineLevel="0" collapsed="false">
      <c r="A402" s="10" t="n">
        <v>151</v>
      </c>
      <c r="B402" s="2" t="n">
        <v>401</v>
      </c>
      <c r="C402" s="2" t="n">
        <f aca="false">'PR-RAS'!D407</f>
        <v>0</v>
      </c>
      <c r="D402" s="2" t="n">
        <f aca="false">'PR-RAS'!E407</f>
        <v>0</v>
      </c>
      <c r="E402" s="2" t="n">
        <v>0</v>
      </c>
      <c r="F402" s="2" t="n">
        <v>0</v>
      </c>
      <c r="G402" s="3" t="n">
        <f aca="false">(B402/1000)*(C402*1+D402*2)</f>
        <v>0</v>
      </c>
      <c r="H402" s="3" t="n">
        <f aca="false">ABS(C402-ROUND(C402,0))+ABS(D402-ROUND(D402,0))</f>
        <v>0</v>
      </c>
      <c r="I402" s="11" t="n">
        <v>0</v>
      </c>
      <c r="J402" s="4"/>
      <c r="K402" s="5"/>
      <c r="L402" s="5"/>
      <c r="M402" s="5"/>
      <c r="N402" s="5"/>
      <c r="O402" s="5"/>
      <c r="P402" s="5"/>
      <c r="Q402" s="5"/>
      <c r="R402" s="5"/>
      <c r="S402" s="5"/>
      <c r="T402" s="5"/>
      <c r="U402" s="5"/>
      <c r="V402" s="5"/>
      <c r="W402" s="5"/>
      <c r="X402" s="5"/>
      <c r="Y402" s="5"/>
      <c r="Z402" s="5"/>
    </row>
    <row r="403" customFormat="false" ht="12.75" hidden="false" customHeight="true" outlineLevel="0" collapsed="false">
      <c r="A403" s="10" t="n">
        <v>151</v>
      </c>
      <c r="B403" s="2" t="n">
        <v>402</v>
      </c>
      <c r="C403" s="2" t="n">
        <f aca="false">'PR-RAS'!D408</f>
        <v>0</v>
      </c>
      <c r="D403" s="2" t="n">
        <f aca="false">'PR-RAS'!E408</f>
        <v>0</v>
      </c>
      <c r="E403" s="2" t="n">
        <v>0</v>
      </c>
      <c r="F403" s="2" t="n">
        <v>0</v>
      </c>
      <c r="G403" s="3" t="n">
        <f aca="false">(B403/1000)*(C403*1+D403*2)</f>
        <v>0</v>
      </c>
      <c r="H403" s="3" t="n">
        <f aca="false">ABS(C403-ROUND(C403,0))+ABS(D403-ROUND(D403,0))</f>
        <v>0</v>
      </c>
      <c r="I403" s="11" t="n">
        <v>0</v>
      </c>
      <c r="J403" s="4"/>
      <c r="K403" s="5"/>
      <c r="L403" s="5"/>
      <c r="M403" s="5"/>
      <c r="N403" s="5"/>
      <c r="O403" s="5"/>
      <c r="P403" s="5"/>
      <c r="Q403" s="5"/>
      <c r="R403" s="5"/>
      <c r="S403" s="5"/>
      <c r="T403" s="5"/>
      <c r="U403" s="5"/>
      <c r="V403" s="5"/>
      <c r="W403" s="5"/>
      <c r="X403" s="5"/>
      <c r="Y403" s="5"/>
      <c r="Z403" s="5"/>
    </row>
    <row r="404" customFormat="false" ht="12.75" hidden="false" customHeight="true" outlineLevel="0" collapsed="false">
      <c r="A404" s="10" t="n">
        <v>151</v>
      </c>
      <c r="B404" s="2" t="n">
        <v>403</v>
      </c>
      <c r="C404" s="2" t="n">
        <f aca="false">'PR-RAS'!D409</f>
        <v>0</v>
      </c>
      <c r="D404" s="2" t="n">
        <f aca="false">'PR-RAS'!E409</f>
        <v>0</v>
      </c>
      <c r="E404" s="2" t="n">
        <v>0</v>
      </c>
      <c r="F404" s="2" t="n">
        <v>0</v>
      </c>
      <c r="G404" s="3" t="n">
        <f aca="false">(B404/1000)*(C404*1+D404*2)</f>
        <v>0</v>
      </c>
      <c r="H404" s="3" t="n">
        <f aca="false">ABS(C404-ROUND(C404,0))+ABS(D404-ROUND(D404,0))</f>
        <v>0</v>
      </c>
      <c r="I404" s="11" t="n">
        <v>0</v>
      </c>
      <c r="J404" s="4"/>
      <c r="K404" s="5"/>
      <c r="L404" s="5"/>
      <c r="M404" s="5"/>
      <c r="N404" s="5"/>
      <c r="O404" s="5"/>
      <c r="P404" s="5"/>
      <c r="Q404" s="5"/>
      <c r="R404" s="5"/>
      <c r="S404" s="5"/>
      <c r="T404" s="5"/>
      <c r="U404" s="5"/>
      <c r="V404" s="5"/>
      <c r="W404" s="5"/>
      <c r="X404" s="5"/>
      <c r="Y404" s="5"/>
      <c r="Z404" s="5"/>
    </row>
    <row r="405" customFormat="false" ht="12.75" hidden="false" customHeight="true" outlineLevel="0" collapsed="false">
      <c r="A405" s="10" t="n">
        <v>151</v>
      </c>
      <c r="B405" s="2" t="n">
        <v>404</v>
      </c>
      <c r="C405" s="2" t="n">
        <f aca="false">'PR-RAS'!D410</f>
        <v>0</v>
      </c>
      <c r="D405" s="2" t="n">
        <f aca="false">'PR-RAS'!E410</f>
        <v>0</v>
      </c>
      <c r="E405" s="2" t="n">
        <v>0</v>
      </c>
      <c r="F405" s="2" t="n">
        <v>0</v>
      </c>
      <c r="G405" s="3" t="n">
        <f aca="false">(B405/1000)*(C405*1+D405*2)</f>
        <v>0</v>
      </c>
      <c r="H405" s="3" t="n">
        <f aca="false">ABS(C405-ROUND(C405,0))+ABS(D405-ROUND(D405,0))</f>
        <v>0</v>
      </c>
      <c r="I405" s="11" t="n">
        <v>0</v>
      </c>
      <c r="J405" s="4"/>
      <c r="K405" s="5"/>
      <c r="L405" s="5"/>
      <c r="M405" s="5"/>
      <c r="N405" s="5"/>
      <c r="O405" s="5"/>
      <c r="P405" s="5"/>
      <c r="Q405" s="5"/>
      <c r="R405" s="5"/>
      <c r="S405" s="5"/>
      <c r="T405" s="5"/>
      <c r="U405" s="5"/>
      <c r="V405" s="5"/>
      <c r="W405" s="5"/>
      <c r="X405" s="5"/>
      <c r="Y405" s="5"/>
      <c r="Z405" s="5"/>
    </row>
    <row r="406" customFormat="false" ht="12.75" hidden="false" customHeight="true" outlineLevel="0" collapsed="false">
      <c r="A406" s="10" t="n">
        <v>151</v>
      </c>
      <c r="B406" s="2" t="n">
        <v>405</v>
      </c>
      <c r="C406" s="2" t="n">
        <f aca="false">'PR-RAS'!D411</f>
        <v>0</v>
      </c>
      <c r="D406" s="2" t="n">
        <f aca="false">'PR-RAS'!E411</f>
        <v>0</v>
      </c>
      <c r="E406" s="2" t="n">
        <v>0</v>
      </c>
      <c r="F406" s="2" t="n">
        <v>0</v>
      </c>
      <c r="G406" s="3" t="n">
        <f aca="false">(B406/1000)*(C406*1+D406*2)</f>
        <v>0</v>
      </c>
      <c r="H406" s="3" t="n">
        <f aca="false">ABS(C406-ROUND(C406,0))+ABS(D406-ROUND(D406,0))</f>
        <v>0</v>
      </c>
      <c r="I406" s="11" t="n">
        <v>0</v>
      </c>
      <c r="J406" s="4"/>
      <c r="K406" s="5"/>
      <c r="L406" s="5"/>
      <c r="M406" s="5"/>
      <c r="N406" s="5"/>
      <c r="O406" s="5"/>
      <c r="P406" s="5"/>
      <c r="Q406" s="5"/>
      <c r="R406" s="5"/>
      <c r="S406" s="5"/>
      <c r="T406" s="5"/>
      <c r="U406" s="5"/>
      <c r="V406" s="5"/>
      <c r="W406" s="5"/>
      <c r="X406" s="5"/>
      <c r="Y406" s="5"/>
      <c r="Z406" s="5"/>
    </row>
    <row r="407" customFormat="false" ht="12.75" hidden="false" customHeight="true" outlineLevel="0" collapsed="false">
      <c r="A407" s="10" t="n">
        <v>151</v>
      </c>
      <c r="B407" s="2" t="n">
        <v>406</v>
      </c>
      <c r="C407" s="2" t="n">
        <f aca="false">'PR-RAS'!D412</f>
        <v>0</v>
      </c>
      <c r="D407" s="2" t="n">
        <f aca="false">'PR-RAS'!E412</f>
        <v>0</v>
      </c>
      <c r="E407" s="2" t="n">
        <v>0</v>
      </c>
      <c r="F407" s="2" t="n">
        <v>0</v>
      </c>
      <c r="G407" s="3" t="n">
        <f aca="false">(B407/1000)*(C407*1+D407*2)</f>
        <v>0</v>
      </c>
      <c r="H407" s="3" t="n">
        <f aca="false">ABS(C407-ROUND(C407,0))+ABS(D407-ROUND(D407,0))</f>
        <v>0</v>
      </c>
      <c r="I407" s="11" t="n">
        <v>0</v>
      </c>
      <c r="J407" s="4"/>
      <c r="K407" s="5"/>
      <c r="L407" s="5"/>
      <c r="M407" s="5"/>
      <c r="N407" s="5"/>
      <c r="O407" s="5"/>
      <c r="P407" s="5"/>
      <c r="Q407" s="5"/>
      <c r="R407" s="5"/>
      <c r="S407" s="5"/>
      <c r="T407" s="5"/>
      <c r="U407" s="5"/>
      <c r="V407" s="5"/>
      <c r="W407" s="5"/>
      <c r="X407" s="5"/>
      <c r="Y407" s="5"/>
      <c r="Z407" s="5"/>
    </row>
    <row r="408" customFormat="false" ht="12.75" hidden="false" customHeight="true" outlineLevel="0" collapsed="false">
      <c r="A408" s="10" t="n">
        <v>151</v>
      </c>
      <c r="B408" s="2" t="n">
        <v>407</v>
      </c>
      <c r="C408" s="2" t="n">
        <f aca="false">'PR-RAS'!D413</f>
        <v>0</v>
      </c>
      <c r="D408" s="2" t="n">
        <f aca="false">'PR-RAS'!E413</f>
        <v>0</v>
      </c>
      <c r="E408" s="2" t="n">
        <v>0</v>
      </c>
      <c r="F408" s="2" t="n">
        <v>0</v>
      </c>
      <c r="G408" s="3" t="n">
        <f aca="false">(B408/1000)*(C408*1+D408*2)</f>
        <v>0</v>
      </c>
      <c r="H408" s="3" t="n">
        <f aca="false">ABS(C408-ROUND(C408,0))+ABS(D408-ROUND(D408,0))</f>
        <v>0</v>
      </c>
      <c r="I408" s="11" t="n">
        <v>0</v>
      </c>
      <c r="J408" s="4"/>
      <c r="K408" s="5"/>
      <c r="L408" s="5"/>
      <c r="M408" s="5"/>
      <c r="N408" s="5"/>
      <c r="O408" s="5"/>
      <c r="P408" s="5"/>
      <c r="Q408" s="5"/>
      <c r="R408" s="5"/>
      <c r="S408" s="5"/>
      <c r="T408" s="5"/>
      <c r="U408" s="5"/>
      <c r="V408" s="5"/>
      <c r="W408" s="5"/>
      <c r="X408" s="5"/>
      <c r="Y408" s="5"/>
      <c r="Z408" s="5"/>
    </row>
    <row r="409" customFormat="false" ht="12.75" hidden="false" customHeight="true" outlineLevel="0" collapsed="false">
      <c r="A409" s="10" t="n">
        <v>151</v>
      </c>
      <c r="B409" s="2" t="n">
        <v>408</v>
      </c>
      <c r="C409" s="2" t="n">
        <f aca="false">'PR-RAS'!D414</f>
        <v>0</v>
      </c>
      <c r="D409" s="2" t="n">
        <f aca="false">'PR-RAS'!E414</f>
        <v>0</v>
      </c>
      <c r="E409" s="2" t="n">
        <v>0</v>
      </c>
      <c r="F409" s="2" t="n">
        <v>0</v>
      </c>
      <c r="G409" s="3" t="n">
        <f aca="false">(B409/1000)*(C409*1+D409*2)</f>
        <v>0</v>
      </c>
      <c r="H409" s="3" t="n">
        <f aca="false">ABS(C409-ROUND(C409,0))+ABS(D409-ROUND(D409,0))</f>
        <v>0</v>
      </c>
      <c r="I409" s="11" t="n">
        <v>0</v>
      </c>
      <c r="J409" s="4"/>
      <c r="K409" s="5"/>
      <c r="L409" s="5"/>
      <c r="M409" s="5"/>
      <c r="N409" s="5"/>
      <c r="O409" s="5"/>
      <c r="P409" s="5"/>
      <c r="Q409" s="5"/>
      <c r="R409" s="5"/>
      <c r="S409" s="5"/>
      <c r="T409" s="5"/>
      <c r="U409" s="5"/>
      <c r="V409" s="5"/>
      <c r="W409" s="5"/>
      <c r="X409" s="5"/>
      <c r="Y409" s="5"/>
      <c r="Z409" s="5"/>
    </row>
    <row r="410" customFormat="false" ht="12.75" hidden="false" customHeight="true" outlineLevel="0" collapsed="false">
      <c r="A410" s="10" t="n">
        <v>151</v>
      </c>
      <c r="B410" s="2" t="n">
        <v>409</v>
      </c>
      <c r="C410" s="2" t="n">
        <f aca="false">'PR-RAS'!D415</f>
        <v>0</v>
      </c>
      <c r="D410" s="2" t="n">
        <f aca="false">'PR-RAS'!E415</f>
        <v>0</v>
      </c>
      <c r="E410" s="2" t="n">
        <v>0</v>
      </c>
      <c r="F410" s="2" t="n">
        <v>0</v>
      </c>
      <c r="G410" s="3" t="n">
        <f aca="false">(B410/1000)*(C410*1+D410*2)</f>
        <v>0</v>
      </c>
      <c r="H410" s="3" t="n">
        <f aca="false">ABS(C410-ROUND(C410,0))+ABS(D410-ROUND(D410,0))</f>
        <v>0</v>
      </c>
      <c r="I410" s="11" t="n">
        <v>0</v>
      </c>
      <c r="J410" s="4"/>
      <c r="K410" s="5"/>
      <c r="L410" s="5"/>
      <c r="M410" s="5"/>
      <c r="N410" s="5"/>
      <c r="O410" s="5"/>
      <c r="P410" s="5"/>
      <c r="Q410" s="5"/>
      <c r="R410" s="5"/>
      <c r="S410" s="5"/>
      <c r="T410" s="5"/>
      <c r="U410" s="5"/>
      <c r="V410" s="5"/>
      <c r="W410" s="5"/>
      <c r="X410" s="5"/>
      <c r="Y410" s="5"/>
      <c r="Z410" s="5"/>
    </row>
    <row r="411" customFormat="false" ht="12.75" hidden="false" customHeight="true" outlineLevel="0" collapsed="false">
      <c r="A411" s="10" t="n">
        <v>151</v>
      </c>
      <c r="B411" s="2" t="n">
        <v>410</v>
      </c>
      <c r="C411" s="2" t="n">
        <f aca="false">'PR-RAS'!D416</f>
        <v>0</v>
      </c>
      <c r="D411" s="2" t="n">
        <f aca="false">'PR-RAS'!E416</f>
        <v>0</v>
      </c>
      <c r="E411" s="2" t="n">
        <v>0</v>
      </c>
      <c r="F411" s="2" t="n">
        <v>0</v>
      </c>
      <c r="G411" s="3" t="n">
        <f aca="false">(B411/1000)*(C411*1+D411*2)</f>
        <v>0</v>
      </c>
      <c r="H411" s="3" t="n">
        <f aca="false">ABS(C411-ROUND(C411,0))+ABS(D411-ROUND(D411,0))</f>
        <v>0</v>
      </c>
      <c r="I411" s="11" t="n">
        <v>0</v>
      </c>
      <c r="J411" s="4"/>
      <c r="K411" s="5"/>
      <c r="L411" s="5"/>
      <c r="M411" s="5"/>
      <c r="N411" s="5"/>
      <c r="O411" s="5"/>
      <c r="P411" s="5"/>
      <c r="Q411" s="5"/>
      <c r="R411" s="5"/>
      <c r="S411" s="5"/>
      <c r="T411" s="5"/>
      <c r="U411" s="5"/>
      <c r="V411" s="5"/>
      <c r="W411" s="5"/>
      <c r="X411" s="5"/>
      <c r="Y411" s="5"/>
      <c r="Z411" s="5"/>
    </row>
    <row r="412" customFormat="false" ht="12.75" hidden="false" customHeight="true" outlineLevel="0" collapsed="false">
      <c r="A412" s="10" t="n">
        <v>151</v>
      </c>
      <c r="B412" s="2" t="n">
        <v>411</v>
      </c>
      <c r="C412" s="2" t="n">
        <f aca="false">'PR-RAS'!D417</f>
        <v>0</v>
      </c>
      <c r="D412" s="2" t="n">
        <f aca="false">'PR-RAS'!E417</f>
        <v>0</v>
      </c>
      <c r="E412" s="2" t="n">
        <v>0</v>
      </c>
      <c r="F412" s="2" t="n">
        <v>0</v>
      </c>
      <c r="G412" s="3" t="n">
        <f aca="false">(B412/1000)*(C412*1+D412*2)</f>
        <v>0</v>
      </c>
      <c r="H412" s="3" t="n">
        <f aca="false">ABS(C412-ROUND(C412,0))+ABS(D412-ROUND(D412,0))</f>
        <v>0</v>
      </c>
      <c r="I412" s="11" t="n">
        <v>0</v>
      </c>
      <c r="J412" s="4"/>
      <c r="K412" s="5"/>
      <c r="L412" s="5"/>
      <c r="M412" s="5"/>
      <c r="N412" s="5"/>
      <c r="O412" s="5"/>
      <c r="P412" s="5"/>
      <c r="Q412" s="5"/>
      <c r="R412" s="5"/>
      <c r="S412" s="5"/>
      <c r="T412" s="5"/>
      <c r="U412" s="5"/>
      <c r="V412" s="5"/>
      <c r="W412" s="5"/>
      <c r="X412" s="5"/>
      <c r="Y412" s="5"/>
      <c r="Z412" s="5"/>
    </row>
    <row r="413" customFormat="false" ht="12.75" hidden="false" customHeight="true" outlineLevel="0" collapsed="false">
      <c r="A413" s="10" t="n">
        <v>151</v>
      </c>
      <c r="B413" s="2" t="n">
        <v>412</v>
      </c>
      <c r="C413" s="2" t="n">
        <f aca="false">'PR-RAS'!D418</f>
        <v>13595.49</v>
      </c>
      <c r="D413" s="2" t="n">
        <f aca="false">'PR-RAS'!E418</f>
        <v>16781.36</v>
      </c>
      <c r="E413" s="2" t="n">
        <v>0</v>
      </c>
      <c r="F413" s="2" t="n">
        <v>0</v>
      </c>
      <c r="G413" s="3" t="n">
        <f aca="false">(B413/1000)*(C413*1+D413*2)</f>
        <v>19429.18252</v>
      </c>
      <c r="H413" s="3" t="n">
        <f aca="false">ABS(C413-ROUND(C413,0))+ABS(D413-ROUND(D413,0))</f>
        <v>0.850000000000364</v>
      </c>
      <c r="I413" s="11" t="n">
        <v>0</v>
      </c>
      <c r="J413" s="4"/>
      <c r="K413" s="5"/>
      <c r="L413" s="5"/>
      <c r="M413" s="5"/>
      <c r="N413" s="5"/>
      <c r="O413" s="5"/>
      <c r="P413" s="5"/>
      <c r="Q413" s="5"/>
      <c r="R413" s="5"/>
      <c r="S413" s="5"/>
      <c r="T413" s="5"/>
      <c r="U413" s="5"/>
      <c r="V413" s="5"/>
      <c r="W413" s="5"/>
      <c r="X413" s="5"/>
      <c r="Y413" s="5"/>
      <c r="Z413" s="5"/>
    </row>
    <row r="414" customFormat="false" ht="12.75" hidden="false" customHeight="true" outlineLevel="0" collapsed="false">
      <c r="A414" s="10" t="n">
        <v>151</v>
      </c>
      <c r="B414" s="2" t="n">
        <v>413</v>
      </c>
      <c r="C414" s="2" t="n">
        <f aca="false">'PR-RAS'!D419</f>
        <v>0</v>
      </c>
      <c r="D414" s="2" t="n">
        <f aca="false">'PR-RAS'!E419</f>
        <v>0</v>
      </c>
      <c r="E414" s="2" t="n">
        <v>0</v>
      </c>
      <c r="F414" s="2" t="n">
        <v>0</v>
      </c>
      <c r="G414" s="3" t="n">
        <f aca="false">(B414/1000)*(C414*1+D414*2)</f>
        <v>0</v>
      </c>
      <c r="H414" s="3" t="n">
        <f aca="false">ABS(C414-ROUND(C414,0))+ABS(D414-ROUND(D414,0))</f>
        <v>0</v>
      </c>
      <c r="I414" s="11" t="n">
        <v>0</v>
      </c>
      <c r="J414" s="4"/>
      <c r="K414" s="5"/>
      <c r="L414" s="5"/>
      <c r="M414" s="5"/>
      <c r="N414" s="5"/>
      <c r="O414" s="5"/>
      <c r="P414" s="5"/>
      <c r="Q414" s="5"/>
      <c r="R414" s="5"/>
      <c r="S414" s="5"/>
      <c r="T414" s="5"/>
      <c r="U414" s="5"/>
      <c r="V414" s="5"/>
      <c r="W414" s="5"/>
      <c r="X414" s="5"/>
      <c r="Y414" s="5"/>
      <c r="Z414" s="5"/>
    </row>
    <row r="415" customFormat="false" ht="12.75" hidden="false" customHeight="true" outlineLevel="0" collapsed="false">
      <c r="A415" s="10" t="n">
        <v>151</v>
      </c>
      <c r="B415" s="2" t="n">
        <v>414</v>
      </c>
      <c r="C415" s="2" t="n">
        <f aca="false">'PR-RAS'!D420</f>
        <v>0</v>
      </c>
      <c r="D415" s="2" t="n">
        <f aca="false">'PR-RAS'!E420</f>
        <v>0</v>
      </c>
      <c r="E415" s="2" t="n">
        <v>0</v>
      </c>
      <c r="F415" s="2" t="n">
        <v>0</v>
      </c>
      <c r="G415" s="3" t="n">
        <f aca="false">(B415/1000)*(C415*1+D415*2)</f>
        <v>0</v>
      </c>
      <c r="H415" s="3" t="n">
        <f aca="false">ABS(C415-ROUND(C415,0))+ABS(D415-ROUND(D415,0))</f>
        <v>0</v>
      </c>
      <c r="I415" s="11" t="n">
        <v>0</v>
      </c>
      <c r="J415" s="4"/>
      <c r="K415" s="5"/>
      <c r="L415" s="5"/>
      <c r="M415" s="5"/>
      <c r="N415" s="5"/>
      <c r="O415" s="5"/>
      <c r="P415" s="5"/>
      <c r="Q415" s="5"/>
      <c r="R415" s="5"/>
      <c r="S415" s="5"/>
      <c r="T415" s="5"/>
      <c r="U415" s="5"/>
      <c r="V415" s="5"/>
      <c r="W415" s="5"/>
      <c r="X415" s="5"/>
      <c r="Y415" s="5"/>
      <c r="Z415" s="5"/>
    </row>
    <row r="416" customFormat="false" ht="12.75" hidden="false" customHeight="true" outlineLevel="0" collapsed="false">
      <c r="A416" s="10" t="n">
        <v>151</v>
      </c>
      <c r="B416" s="2" t="n">
        <v>415</v>
      </c>
      <c r="C416" s="2" t="n">
        <f aca="false">'PR-RAS'!D421</f>
        <v>0</v>
      </c>
      <c r="D416" s="2" t="n">
        <f aca="false">'PR-RAS'!E421</f>
        <v>0</v>
      </c>
      <c r="E416" s="2" t="n">
        <v>0</v>
      </c>
      <c r="F416" s="2" t="n">
        <v>0</v>
      </c>
      <c r="G416" s="3" t="n">
        <f aca="false">(B416/1000)*(C416*1+D416*2)</f>
        <v>0</v>
      </c>
      <c r="H416" s="3" t="n">
        <f aca="false">ABS(C416-ROUND(C416,0))+ABS(D416-ROUND(D416,0))</f>
        <v>0</v>
      </c>
      <c r="I416" s="11" t="n">
        <v>0</v>
      </c>
      <c r="J416" s="4"/>
      <c r="K416" s="5"/>
      <c r="L416" s="5"/>
      <c r="M416" s="5"/>
      <c r="N416" s="5"/>
      <c r="O416" s="5"/>
      <c r="P416" s="5"/>
      <c r="Q416" s="5"/>
      <c r="R416" s="5"/>
      <c r="S416" s="5"/>
      <c r="T416" s="5"/>
      <c r="U416" s="5"/>
      <c r="V416" s="5"/>
      <c r="W416" s="5"/>
      <c r="X416" s="5"/>
      <c r="Y416" s="5"/>
      <c r="Z416" s="5"/>
    </row>
    <row r="417" customFormat="false" ht="12.75" hidden="false" customHeight="true" outlineLevel="0" collapsed="false">
      <c r="A417" s="10" t="n">
        <v>151</v>
      </c>
      <c r="B417" s="2" t="n">
        <v>416</v>
      </c>
      <c r="C417" s="2" t="n">
        <f aca="false">'PR-RAS'!D422</f>
        <v>68297.75</v>
      </c>
      <c r="D417" s="2" t="n">
        <f aca="false">'PR-RAS'!E422</f>
        <v>92035.17</v>
      </c>
      <c r="E417" s="2" t="n">
        <v>0</v>
      </c>
      <c r="F417" s="2" t="n">
        <v>0</v>
      </c>
      <c r="G417" s="3" t="n">
        <f aca="false">(B417/1000)*(C417*1+D417*2)</f>
        <v>104985.12544</v>
      </c>
      <c r="H417" s="3" t="n">
        <f aca="false">ABS(C417-ROUND(C417,0))+ABS(D417-ROUND(D417,0))</f>
        <v>0.420000000012806</v>
      </c>
      <c r="I417" s="11" t="n">
        <v>0</v>
      </c>
      <c r="J417" s="4"/>
      <c r="K417" s="5"/>
      <c r="L417" s="5"/>
      <c r="M417" s="5"/>
      <c r="N417" s="5"/>
      <c r="O417" s="5"/>
      <c r="P417" s="5"/>
      <c r="Q417" s="5"/>
      <c r="R417" s="5"/>
      <c r="S417" s="5"/>
      <c r="T417" s="5"/>
      <c r="U417" s="5"/>
      <c r="V417" s="5"/>
      <c r="W417" s="5"/>
      <c r="X417" s="5"/>
      <c r="Y417" s="5"/>
      <c r="Z417" s="5"/>
    </row>
    <row r="418" customFormat="false" ht="12.75" hidden="false" customHeight="true" outlineLevel="0" collapsed="false">
      <c r="A418" s="10" t="n">
        <v>151</v>
      </c>
      <c r="B418" s="2" t="n">
        <v>417</v>
      </c>
      <c r="C418" s="2" t="n">
        <f aca="false">'PR-RAS'!D423</f>
        <v>68297.75</v>
      </c>
      <c r="D418" s="2" t="n">
        <f aca="false">'PR-RAS'!E423</f>
        <v>97687.54</v>
      </c>
      <c r="E418" s="2" t="n">
        <v>0</v>
      </c>
      <c r="F418" s="2" t="n">
        <v>0</v>
      </c>
      <c r="G418" s="3" t="n">
        <f aca="false">(B418/1000)*(C418*1+D418*2)</f>
        <v>109951.57011</v>
      </c>
      <c r="H418" s="3" t="n">
        <f aca="false">ABS(C418-ROUND(C418,0))+ABS(D418-ROUND(D418,0))</f>
        <v>0.710000000006403</v>
      </c>
      <c r="I418" s="11" t="n">
        <v>0</v>
      </c>
      <c r="J418" s="4"/>
      <c r="K418" s="5"/>
      <c r="L418" s="5"/>
      <c r="M418" s="5"/>
      <c r="N418" s="5"/>
      <c r="O418" s="5"/>
      <c r="P418" s="5"/>
      <c r="Q418" s="5"/>
      <c r="R418" s="5"/>
      <c r="S418" s="5"/>
      <c r="T418" s="5"/>
      <c r="U418" s="5"/>
      <c r="V418" s="5"/>
      <c r="W418" s="5"/>
      <c r="X418" s="5"/>
      <c r="Y418" s="5"/>
      <c r="Z418" s="5"/>
    </row>
    <row r="419" customFormat="false" ht="12.75" hidden="false" customHeight="true" outlineLevel="0" collapsed="false">
      <c r="A419" s="10" t="n">
        <v>151</v>
      </c>
      <c r="B419" s="2" t="n">
        <v>418</v>
      </c>
      <c r="C419" s="2" t="n">
        <f aca="false">'PR-RAS'!D424</f>
        <v>0</v>
      </c>
      <c r="D419" s="2" t="n">
        <f aca="false">'PR-RAS'!E424</f>
        <v>0</v>
      </c>
      <c r="E419" s="2" t="n">
        <v>0</v>
      </c>
      <c r="F419" s="2" t="n">
        <v>0</v>
      </c>
      <c r="G419" s="3" t="n">
        <f aca="false">(B419/1000)*(C419*1+D419*2)</f>
        <v>0</v>
      </c>
      <c r="H419" s="3" t="n">
        <f aca="false">ABS(C419-ROUND(C419,0))+ABS(D419-ROUND(D419,0))</f>
        <v>0</v>
      </c>
      <c r="I419" s="11" t="n">
        <v>0</v>
      </c>
      <c r="J419" s="4"/>
      <c r="K419" s="5"/>
      <c r="L419" s="5"/>
      <c r="M419" s="5"/>
      <c r="N419" s="5"/>
      <c r="O419" s="5"/>
      <c r="P419" s="5"/>
      <c r="Q419" s="5"/>
      <c r="R419" s="5"/>
      <c r="S419" s="5"/>
      <c r="T419" s="5"/>
      <c r="U419" s="5"/>
      <c r="V419" s="5"/>
      <c r="W419" s="5"/>
      <c r="X419" s="5"/>
      <c r="Y419" s="5"/>
      <c r="Z419" s="5"/>
    </row>
    <row r="420" customFormat="false" ht="12.75" hidden="false" customHeight="true" outlineLevel="0" collapsed="false">
      <c r="A420" s="10" t="n">
        <v>151</v>
      </c>
      <c r="B420" s="2" t="n">
        <v>419</v>
      </c>
      <c r="C420" s="2" t="n">
        <f aca="false">'PR-RAS'!D425</f>
        <v>0</v>
      </c>
      <c r="D420" s="2" t="n">
        <f aca="false">'PR-RAS'!E425</f>
        <v>5652.36999999998</v>
      </c>
      <c r="E420" s="2" t="n">
        <v>0</v>
      </c>
      <c r="F420" s="2" t="n">
        <v>0</v>
      </c>
      <c r="G420" s="3" t="n">
        <f aca="false">(B420/1000)*(C420*1+D420*2)</f>
        <v>4736.68605999998</v>
      </c>
      <c r="H420" s="3" t="n">
        <f aca="false">ABS(C420-ROUND(C420,0))+ABS(D420-ROUND(D420,0))</f>
        <v>0.369999999980791</v>
      </c>
      <c r="I420" s="11" t="n">
        <v>0</v>
      </c>
      <c r="J420" s="4"/>
      <c r="K420" s="5"/>
      <c r="L420" s="5"/>
      <c r="M420" s="5"/>
      <c r="N420" s="5"/>
      <c r="O420" s="5"/>
      <c r="P420" s="5"/>
      <c r="Q420" s="5"/>
      <c r="R420" s="5"/>
      <c r="S420" s="5"/>
      <c r="T420" s="5"/>
      <c r="U420" s="5"/>
      <c r="V420" s="5"/>
      <c r="W420" s="5"/>
      <c r="X420" s="5"/>
      <c r="Y420" s="5"/>
      <c r="Z420" s="5"/>
    </row>
    <row r="421" customFormat="false" ht="12.75" hidden="false" customHeight="true" outlineLevel="0" collapsed="false">
      <c r="A421" s="10" t="n">
        <v>151</v>
      </c>
      <c r="B421" s="2" t="n">
        <v>420</v>
      </c>
      <c r="C421" s="2" t="n">
        <f aca="false">'PR-RAS'!D426</f>
        <v>0</v>
      </c>
      <c r="D421" s="2" t="n">
        <f aca="false">'PR-RAS'!E426</f>
        <v>0</v>
      </c>
      <c r="E421" s="2" t="n">
        <v>0</v>
      </c>
      <c r="F421" s="2" t="n">
        <v>0</v>
      </c>
      <c r="G421" s="3" t="n">
        <f aca="false">(B421/1000)*(C421*1+D421*2)</f>
        <v>0</v>
      </c>
      <c r="H421" s="3" t="n">
        <f aca="false">ABS(C421-ROUND(C421,0))+ABS(D421-ROUND(D421,0))</f>
        <v>0</v>
      </c>
      <c r="I421" s="11" t="n">
        <v>0</v>
      </c>
      <c r="J421" s="4"/>
      <c r="K421" s="5"/>
      <c r="L421" s="5"/>
      <c r="M421" s="5"/>
      <c r="N421" s="5"/>
      <c r="O421" s="5"/>
      <c r="P421" s="5"/>
      <c r="Q421" s="5"/>
      <c r="R421" s="5"/>
      <c r="S421" s="5"/>
      <c r="T421" s="5"/>
      <c r="U421" s="5"/>
      <c r="V421" s="5"/>
      <c r="W421" s="5"/>
      <c r="X421" s="5"/>
      <c r="Y421" s="5"/>
      <c r="Z421" s="5"/>
    </row>
    <row r="422" customFormat="false" ht="12.75" hidden="false" customHeight="true" outlineLevel="0" collapsed="false">
      <c r="A422" s="10" t="n">
        <v>151</v>
      </c>
      <c r="B422" s="2" t="n">
        <v>421</v>
      </c>
      <c r="C422" s="2" t="n">
        <f aca="false">'PR-RAS'!D427</f>
        <v>0</v>
      </c>
      <c r="D422" s="2" t="n">
        <f aca="false">'PR-RAS'!E427</f>
        <v>0</v>
      </c>
      <c r="E422" s="2" t="n">
        <v>0</v>
      </c>
      <c r="F422" s="2" t="n">
        <v>0</v>
      </c>
      <c r="G422" s="3" t="n">
        <f aca="false">(B422/1000)*(C422*1+D422*2)</f>
        <v>0</v>
      </c>
      <c r="H422" s="3" t="n">
        <f aca="false">ABS(C422-ROUND(C422,0))+ABS(D422-ROUND(D422,0))</f>
        <v>0</v>
      </c>
      <c r="I422" s="11" t="n">
        <v>0</v>
      </c>
      <c r="J422" s="4"/>
      <c r="K422" s="5"/>
      <c r="L422" s="5"/>
      <c r="M422" s="5"/>
      <c r="N422" s="5"/>
      <c r="O422" s="5"/>
      <c r="P422" s="5"/>
      <c r="Q422" s="5"/>
      <c r="R422" s="5"/>
      <c r="S422" s="5"/>
      <c r="T422" s="5"/>
      <c r="U422" s="5"/>
      <c r="V422" s="5"/>
      <c r="W422" s="5"/>
      <c r="X422" s="5"/>
      <c r="Y422" s="5"/>
      <c r="Z422" s="5"/>
    </row>
    <row r="423" customFormat="false" ht="12.75" hidden="false" customHeight="true" outlineLevel="0" collapsed="false">
      <c r="A423" s="10" t="n">
        <v>151</v>
      </c>
      <c r="B423" s="2" t="n">
        <v>422</v>
      </c>
      <c r="C423" s="2" t="n">
        <f aca="false">'PR-RAS'!D428</f>
        <v>0</v>
      </c>
      <c r="D423" s="2" t="n">
        <f aca="false">'PR-RAS'!E428</f>
        <v>2400</v>
      </c>
      <c r="E423" s="2" t="n">
        <v>0</v>
      </c>
      <c r="F423" s="2" t="n">
        <v>0</v>
      </c>
      <c r="G423" s="3" t="n">
        <f aca="false">(B423/1000)*(C423*1+D423*2)</f>
        <v>2025.6</v>
      </c>
      <c r="H423" s="3" t="n">
        <f aca="false">ABS(C423-ROUND(C423,0))+ABS(D423-ROUND(D423,0))</f>
        <v>0</v>
      </c>
      <c r="I423" s="11" t="n">
        <v>0</v>
      </c>
      <c r="J423" s="4"/>
      <c r="K423" s="5"/>
      <c r="L423" s="5"/>
      <c r="M423" s="5"/>
      <c r="N423" s="5"/>
      <c r="O423" s="5"/>
      <c r="P423" s="5"/>
      <c r="Q423" s="5"/>
      <c r="R423" s="5"/>
      <c r="S423" s="5"/>
      <c r="T423" s="5"/>
      <c r="U423" s="5"/>
      <c r="V423" s="5"/>
      <c r="W423" s="5"/>
      <c r="X423" s="5"/>
      <c r="Y423" s="5"/>
      <c r="Z423" s="5"/>
    </row>
    <row r="424" customFormat="false" ht="12.75" hidden="false" customHeight="true" outlineLevel="0" collapsed="false">
      <c r="A424" s="10" t="n">
        <v>151</v>
      </c>
      <c r="B424" s="2" t="n">
        <v>423</v>
      </c>
      <c r="C424" s="2" t="n">
        <f aca="false">'PR-RAS'!D430</f>
        <v>0</v>
      </c>
      <c r="D424" s="2" t="n">
        <f aca="false">'PR-RAS'!E430</f>
        <v>0</v>
      </c>
      <c r="E424" s="2" t="n">
        <v>0</v>
      </c>
      <c r="F424" s="2" t="n">
        <v>0</v>
      </c>
      <c r="G424" s="3" t="n">
        <f aca="false">(B424/1000)*(C424*1+D424*2)</f>
        <v>0</v>
      </c>
      <c r="H424" s="3" t="n">
        <f aca="false">ABS(C424-ROUND(C424,0))+ABS(D424-ROUND(D424,0))</f>
        <v>0</v>
      </c>
      <c r="I424" s="11" t="n">
        <v>0</v>
      </c>
      <c r="J424" s="4"/>
      <c r="K424" s="5"/>
      <c r="L424" s="5"/>
      <c r="M424" s="5"/>
      <c r="N424" s="5"/>
      <c r="O424" s="5"/>
      <c r="P424" s="5"/>
      <c r="Q424" s="5"/>
      <c r="R424" s="5"/>
      <c r="S424" s="5"/>
      <c r="T424" s="5"/>
      <c r="U424" s="5"/>
      <c r="V424" s="5"/>
      <c r="W424" s="5"/>
      <c r="X424" s="5"/>
      <c r="Y424" s="5"/>
      <c r="Z424" s="5"/>
    </row>
    <row r="425" customFormat="false" ht="12.75" hidden="false" customHeight="true" outlineLevel="0" collapsed="false">
      <c r="A425" s="10" t="n">
        <v>151</v>
      </c>
      <c r="B425" s="2" t="n">
        <v>424</v>
      </c>
      <c r="C425" s="2" t="n">
        <f aca="false">'PR-RAS'!D431</f>
        <v>0</v>
      </c>
      <c r="D425" s="2" t="n">
        <f aca="false">'PR-RAS'!E431</f>
        <v>0</v>
      </c>
      <c r="E425" s="2" t="n">
        <v>0</v>
      </c>
      <c r="F425" s="2" t="n">
        <v>0</v>
      </c>
      <c r="G425" s="3" t="n">
        <f aca="false">(B425/1000)*(C425*1+D425*2)</f>
        <v>0</v>
      </c>
      <c r="H425" s="3" t="n">
        <f aca="false">ABS(C425-ROUND(C425,0))+ABS(D425-ROUND(D425,0))</f>
        <v>0</v>
      </c>
      <c r="I425" s="11" t="n">
        <v>0</v>
      </c>
      <c r="J425" s="4"/>
      <c r="K425" s="5"/>
      <c r="L425" s="5"/>
      <c r="M425" s="5"/>
      <c r="N425" s="5"/>
      <c r="O425" s="5"/>
      <c r="P425" s="5"/>
      <c r="Q425" s="5"/>
      <c r="R425" s="5"/>
      <c r="S425" s="5"/>
      <c r="T425" s="5"/>
      <c r="U425" s="5"/>
      <c r="V425" s="5"/>
      <c r="W425" s="5"/>
      <c r="X425" s="5"/>
      <c r="Y425" s="5"/>
      <c r="Z425" s="5"/>
    </row>
    <row r="426" customFormat="false" ht="12.75" hidden="false" customHeight="true" outlineLevel="0" collapsed="false">
      <c r="A426" s="10" t="n">
        <v>151</v>
      </c>
      <c r="B426" s="2" t="n">
        <v>425</v>
      </c>
      <c r="C426" s="2" t="n">
        <f aca="false">'PR-RAS'!D432</f>
        <v>0</v>
      </c>
      <c r="D426" s="2" t="n">
        <f aca="false">'PR-RAS'!E432</f>
        <v>0</v>
      </c>
      <c r="E426" s="2" t="n">
        <v>0</v>
      </c>
      <c r="F426" s="2" t="n">
        <v>0</v>
      </c>
      <c r="G426" s="3" t="n">
        <f aca="false">(B426/1000)*(C426*1+D426*2)</f>
        <v>0</v>
      </c>
      <c r="H426" s="3" t="n">
        <f aca="false">ABS(C426-ROUND(C426,0))+ABS(D426-ROUND(D426,0))</f>
        <v>0</v>
      </c>
      <c r="I426" s="11" t="n">
        <v>0</v>
      </c>
      <c r="J426" s="4"/>
      <c r="K426" s="5"/>
      <c r="L426" s="5"/>
      <c r="M426" s="5"/>
      <c r="N426" s="5"/>
      <c r="O426" s="5"/>
      <c r="P426" s="5"/>
      <c r="Q426" s="5"/>
      <c r="R426" s="5"/>
      <c r="S426" s="5"/>
      <c r="T426" s="5"/>
      <c r="U426" s="5"/>
      <c r="V426" s="5"/>
      <c r="W426" s="5"/>
      <c r="X426" s="5"/>
      <c r="Y426" s="5"/>
      <c r="Z426" s="5"/>
    </row>
    <row r="427" customFormat="false" ht="12.75" hidden="false" customHeight="true" outlineLevel="0" collapsed="false">
      <c r="A427" s="10" t="n">
        <v>151</v>
      </c>
      <c r="B427" s="2" t="n">
        <v>426</v>
      </c>
      <c r="C427" s="2" t="n">
        <f aca="false">'PR-RAS'!D433</f>
        <v>0</v>
      </c>
      <c r="D427" s="2" t="n">
        <f aca="false">'PR-RAS'!E433</f>
        <v>0</v>
      </c>
      <c r="E427" s="2" t="n">
        <v>0</v>
      </c>
      <c r="F427" s="2" t="n">
        <v>0</v>
      </c>
      <c r="G427" s="3" t="n">
        <f aca="false">(B427/1000)*(C427*1+D427*2)</f>
        <v>0</v>
      </c>
      <c r="H427" s="3" t="n">
        <f aca="false">ABS(C427-ROUND(C427,0))+ABS(D427-ROUND(D427,0))</f>
        <v>0</v>
      </c>
      <c r="I427" s="11" t="n">
        <v>0</v>
      </c>
      <c r="J427" s="4"/>
      <c r="K427" s="5"/>
      <c r="L427" s="5"/>
      <c r="M427" s="5"/>
      <c r="N427" s="5"/>
      <c r="O427" s="5"/>
      <c r="P427" s="5"/>
      <c r="Q427" s="5"/>
      <c r="R427" s="5"/>
      <c r="S427" s="5"/>
      <c r="T427" s="5"/>
      <c r="U427" s="5"/>
      <c r="V427" s="5"/>
      <c r="W427" s="5"/>
      <c r="X427" s="5"/>
      <c r="Y427" s="5"/>
      <c r="Z427" s="5"/>
    </row>
    <row r="428" customFormat="false" ht="12.75" hidden="false" customHeight="true" outlineLevel="0" collapsed="false">
      <c r="A428" s="10" t="n">
        <v>151</v>
      </c>
      <c r="B428" s="2" t="n">
        <v>427</v>
      </c>
      <c r="C428" s="2" t="n">
        <f aca="false">'PR-RAS'!D434</f>
        <v>0</v>
      </c>
      <c r="D428" s="2" t="n">
        <f aca="false">'PR-RAS'!E434</f>
        <v>0</v>
      </c>
      <c r="E428" s="2" t="n">
        <v>0</v>
      </c>
      <c r="F428" s="2" t="n">
        <v>0</v>
      </c>
      <c r="G428" s="3" t="n">
        <f aca="false">(B428/1000)*(C428*1+D428*2)</f>
        <v>0</v>
      </c>
      <c r="H428" s="3" t="n">
        <f aca="false">ABS(C428-ROUND(C428,0))+ABS(D428-ROUND(D428,0))</f>
        <v>0</v>
      </c>
      <c r="I428" s="11" t="n">
        <v>0</v>
      </c>
      <c r="J428" s="4"/>
      <c r="K428" s="5"/>
      <c r="L428" s="5"/>
      <c r="M428" s="5"/>
      <c r="N428" s="5"/>
      <c r="O428" s="5"/>
      <c r="P428" s="5"/>
      <c r="Q428" s="5"/>
      <c r="R428" s="5"/>
      <c r="S428" s="5"/>
      <c r="T428" s="5"/>
      <c r="U428" s="5"/>
      <c r="V428" s="5"/>
      <c r="W428" s="5"/>
      <c r="X428" s="5"/>
      <c r="Y428" s="5"/>
      <c r="Z428" s="5"/>
    </row>
    <row r="429" customFormat="false" ht="12.75" hidden="false" customHeight="true" outlineLevel="0" collapsed="false">
      <c r="A429" s="10" t="n">
        <v>151</v>
      </c>
      <c r="B429" s="2" t="n">
        <v>428</v>
      </c>
      <c r="C429" s="2" t="n">
        <f aca="false">'PR-RAS'!D435</f>
        <v>0</v>
      </c>
      <c r="D429" s="2" t="n">
        <f aca="false">'PR-RAS'!E435</f>
        <v>0</v>
      </c>
      <c r="E429" s="2" t="n">
        <v>0</v>
      </c>
      <c r="F429" s="2" t="n">
        <v>0</v>
      </c>
      <c r="G429" s="3" t="n">
        <f aca="false">(B429/1000)*(C429*1+D429*2)</f>
        <v>0</v>
      </c>
      <c r="H429" s="3" t="n">
        <f aca="false">ABS(C429-ROUND(C429,0))+ABS(D429-ROUND(D429,0))</f>
        <v>0</v>
      </c>
      <c r="I429" s="11" t="n">
        <v>0</v>
      </c>
      <c r="J429" s="4"/>
      <c r="K429" s="5"/>
      <c r="L429" s="5"/>
      <c r="M429" s="5"/>
      <c r="N429" s="5"/>
      <c r="O429" s="5"/>
      <c r="P429" s="5"/>
      <c r="Q429" s="5"/>
      <c r="R429" s="5"/>
      <c r="S429" s="5"/>
      <c r="T429" s="5"/>
      <c r="U429" s="5"/>
      <c r="V429" s="5"/>
      <c r="W429" s="5"/>
      <c r="X429" s="5"/>
      <c r="Y429" s="5"/>
      <c r="Z429" s="5"/>
    </row>
    <row r="430" customFormat="false" ht="12.75" hidden="false" customHeight="true" outlineLevel="0" collapsed="false">
      <c r="A430" s="10" t="n">
        <v>151</v>
      </c>
      <c r="B430" s="2" t="n">
        <v>429</v>
      </c>
      <c r="C430" s="2" t="n">
        <f aca="false">'PR-RAS'!D436</f>
        <v>0</v>
      </c>
      <c r="D430" s="2" t="n">
        <f aca="false">'PR-RAS'!E436</f>
        <v>0</v>
      </c>
      <c r="E430" s="2" t="n">
        <v>0</v>
      </c>
      <c r="F430" s="2" t="n">
        <v>0</v>
      </c>
      <c r="G430" s="3" t="n">
        <f aca="false">(B430/1000)*(C430*1+D430*2)</f>
        <v>0</v>
      </c>
      <c r="H430" s="3" t="n">
        <f aca="false">ABS(C430-ROUND(C430,0))+ABS(D430-ROUND(D430,0))</f>
        <v>0</v>
      </c>
      <c r="I430" s="11" t="n">
        <v>0</v>
      </c>
      <c r="J430" s="4"/>
      <c r="K430" s="5"/>
      <c r="L430" s="5"/>
      <c r="M430" s="5"/>
      <c r="N430" s="5"/>
      <c r="O430" s="5"/>
      <c r="P430" s="5"/>
      <c r="Q430" s="5"/>
      <c r="R430" s="5"/>
      <c r="S430" s="5"/>
      <c r="T430" s="5"/>
      <c r="U430" s="5"/>
      <c r="V430" s="5"/>
      <c r="W430" s="5"/>
      <c r="X430" s="5"/>
      <c r="Y430" s="5"/>
      <c r="Z430" s="5"/>
    </row>
    <row r="431" customFormat="false" ht="12.75" hidden="false" customHeight="true" outlineLevel="0" collapsed="false">
      <c r="A431" s="10" t="n">
        <v>151</v>
      </c>
      <c r="B431" s="2" t="n">
        <v>430</v>
      </c>
      <c r="C431" s="2" t="n">
        <f aca="false">'PR-RAS'!D437</f>
        <v>0</v>
      </c>
      <c r="D431" s="2" t="n">
        <f aca="false">'PR-RAS'!E437</f>
        <v>0</v>
      </c>
      <c r="E431" s="2" t="n">
        <v>0</v>
      </c>
      <c r="F431" s="2" t="n">
        <v>0</v>
      </c>
      <c r="G431" s="3" t="n">
        <f aca="false">(B431/1000)*(C431*1+D431*2)</f>
        <v>0</v>
      </c>
      <c r="H431" s="3" t="n">
        <f aca="false">ABS(C431-ROUND(C431,0))+ABS(D431-ROUND(D431,0))</f>
        <v>0</v>
      </c>
      <c r="I431" s="11" t="n">
        <v>0</v>
      </c>
      <c r="J431" s="4"/>
      <c r="K431" s="5"/>
      <c r="L431" s="5"/>
      <c r="M431" s="5"/>
      <c r="N431" s="5"/>
      <c r="O431" s="5"/>
      <c r="P431" s="5"/>
      <c r="Q431" s="5"/>
      <c r="R431" s="5"/>
      <c r="S431" s="5"/>
      <c r="T431" s="5"/>
      <c r="U431" s="5"/>
      <c r="V431" s="5"/>
      <c r="W431" s="5"/>
      <c r="X431" s="5"/>
      <c r="Y431" s="5"/>
      <c r="Z431" s="5"/>
    </row>
    <row r="432" customFormat="false" ht="12.75" hidden="false" customHeight="true" outlineLevel="0" collapsed="false">
      <c r="A432" s="10" t="n">
        <v>151</v>
      </c>
      <c r="B432" s="2" t="n">
        <v>431</v>
      </c>
      <c r="C432" s="2" t="n">
        <f aca="false">'PR-RAS'!D438</f>
        <v>0</v>
      </c>
      <c r="D432" s="2" t="n">
        <f aca="false">'PR-RAS'!E438</f>
        <v>0</v>
      </c>
      <c r="E432" s="2" t="n">
        <v>0</v>
      </c>
      <c r="F432" s="2" t="n">
        <v>0</v>
      </c>
      <c r="G432" s="3" t="n">
        <f aca="false">(B432/1000)*(C432*1+D432*2)</f>
        <v>0</v>
      </c>
      <c r="H432" s="3" t="n">
        <f aca="false">ABS(C432-ROUND(C432,0))+ABS(D432-ROUND(D432,0))</f>
        <v>0</v>
      </c>
      <c r="I432" s="11" t="n">
        <v>0</v>
      </c>
      <c r="J432" s="4"/>
      <c r="K432" s="5"/>
      <c r="L432" s="5"/>
      <c r="M432" s="5"/>
      <c r="N432" s="5"/>
      <c r="O432" s="5"/>
      <c r="P432" s="5"/>
      <c r="Q432" s="5"/>
      <c r="R432" s="5"/>
      <c r="S432" s="5"/>
      <c r="T432" s="5"/>
      <c r="U432" s="5"/>
      <c r="V432" s="5"/>
      <c r="W432" s="5"/>
      <c r="X432" s="5"/>
      <c r="Y432" s="5"/>
      <c r="Z432" s="5"/>
    </row>
    <row r="433" customFormat="false" ht="12.75" hidden="false" customHeight="true" outlineLevel="0" collapsed="false">
      <c r="A433" s="10" t="n">
        <v>151</v>
      </c>
      <c r="B433" s="2" t="n">
        <v>432</v>
      </c>
      <c r="C433" s="2" t="n">
        <f aca="false">'PR-RAS'!D439</f>
        <v>0</v>
      </c>
      <c r="D433" s="2" t="n">
        <f aca="false">'PR-RAS'!E439</f>
        <v>0</v>
      </c>
      <c r="E433" s="2" t="n">
        <v>0</v>
      </c>
      <c r="F433" s="2" t="n">
        <v>0</v>
      </c>
      <c r="G433" s="3" t="n">
        <f aca="false">(B433/1000)*(C433*1+D433*2)</f>
        <v>0</v>
      </c>
      <c r="H433" s="3" t="n">
        <f aca="false">ABS(C433-ROUND(C433,0))+ABS(D433-ROUND(D433,0))</f>
        <v>0</v>
      </c>
      <c r="I433" s="11" t="n">
        <v>0</v>
      </c>
      <c r="J433" s="4"/>
      <c r="K433" s="5"/>
      <c r="L433" s="5"/>
      <c r="M433" s="5"/>
      <c r="N433" s="5"/>
      <c r="O433" s="5"/>
      <c r="P433" s="5"/>
      <c r="Q433" s="5"/>
      <c r="R433" s="5"/>
      <c r="S433" s="5"/>
      <c r="T433" s="5"/>
      <c r="U433" s="5"/>
      <c r="V433" s="5"/>
      <c r="W433" s="5"/>
      <c r="X433" s="5"/>
      <c r="Y433" s="5"/>
      <c r="Z433" s="5"/>
    </row>
    <row r="434" customFormat="false" ht="12.75" hidden="false" customHeight="true" outlineLevel="0" collapsed="false">
      <c r="A434" s="10" t="n">
        <v>151</v>
      </c>
      <c r="B434" s="2" t="n">
        <v>433</v>
      </c>
      <c r="C434" s="2" t="n">
        <f aca="false">'PR-RAS'!D440</f>
        <v>0</v>
      </c>
      <c r="D434" s="2" t="n">
        <f aca="false">'PR-RAS'!E440</f>
        <v>0</v>
      </c>
      <c r="E434" s="2" t="n">
        <v>0</v>
      </c>
      <c r="F434" s="2" t="n">
        <v>0</v>
      </c>
      <c r="G434" s="3" t="n">
        <f aca="false">(B434/1000)*(C434*1+D434*2)</f>
        <v>0</v>
      </c>
      <c r="H434" s="3" t="n">
        <f aca="false">ABS(C434-ROUND(C434,0))+ABS(D434-ROUND(D434,0))</f>
        <v>0</v>
      </c>
      <c r="I434" s="11" t="n">
        <v>0</v>
      </c>
      <c r="J434" s="4"/>
      <c r="K434" s="5"/>
      <c r="L434" s="5"/>
      <c r="M434" s="5"/>
      <c r="N434" s="5"/>
      <c r="O434" s="5"/>
      <c r="P434" s="5"/>
      <c r="Q434" s="5"/>
      <c r="R434" s="5"/>
      <c r="S434" s="5"/>
      <c r="T434" s="5"/>
      <c r="U434" s="5"/>
      <c r="V434" s="5"/>
      <c r="W434" s="5"/>
      <c r="X434" s="5"/>
      <c r="Y434" s="5"/>
      <c r="Z434" s="5"/>
    </row>
    <row r="435" customFormat="false" ht="12.75" hidden="false" customHeight="true" outlineLevel="0" collapsed="false">
      <c r="A435" s="10" t="n">
        <v>151</v>
      </c>
      <c r="B435" s="2" t="n">
        <v>434</v>
      </c>
      <c r="C435" s="2" t="n">
        <f aca="false">'PR-RAS'!D441</f>
        <v>0</v>
      </c>
      <c r="D435" s="2" t="n">
        <f aca="false">'PR-RAS'!E441</f>
        <v>0</v>
      </c>
      <c r="E435" s="2" t="n">
        <v>0</v>
      </c>
      <c r="F435" s="2" t="n">
        <v>0</v>
      </c>
      <c r="G435" s="3" t="n">
        <f aca="false">(B435/1000)*(C435*1+D435*2)</f>
        <v>0</v>
      </c>
      <c r="H435" s="3" t="n">
        <f aca="false">ABS(C435-ROUND(C435,0))+ABS(D435-ROUND(D435,0))</f>
        <v>0</v>
      </c>
      <c r="I435" s="11" t="n">
        <v>0</v>
      </c>
      <c r="J435" s="4"/>
      <c r="K435" s="5"/>
      <c r="L435" s="5"/>
      <c r="M435" s="5"/>
      <c r="N435" s="5"/>
      <c r="O435" s="5"/>
      <c r="P435" s="5"/>
      <c r="Q435" s="5"/>
      <c r="R435" s="5"/>
      <c r="S435" s="5"/>
      <c r="T435" s="5"/>
      <c r="U435" s="5"/>
      <c r="V435" s="5"/>
      <c r="W435" s="5"/>
      <c r="X435" s="5"/>
      <c r="Y435" s="5"/>
      <c r="Z435" s="5"/>
    </row>
    <row r="436" customFormat="false" ht="12.75" hidden="false" customHeight="true" outlineLevel="0" collapsed="false">
      <c r="A436" s="10" t="n">
        <v>151</v>
      </c>
      <c r="B436" s="2" t="n">
        <v>435</v>
      </c>
      <c r="C436" s="2" t="n">
        <f aca="false">'PR-RAS'!D442</f>
        <v>0</v>
      </c>
      <c r="D436" s="2" t="n">
        <f aca="false">'PR-RAS'!E442</f>
        <v>0</v>
      </c>
      <c r="E436" s="2" t="n">
        <v>0</v>
      </c>
      <c r="F436" s="2" t="n">
        <v>0</v>
      </c>
      <c r="G436" s="3" t="n">
        <f aca="false">(B436/1000)*(C436*1+D436*2)</f>
        <v>0</v>
      </c>
      <c r="H436" s="3" t="n">
        <f aca="false">ABS(C436-ROUND(C436,0))+ABS(D436-ROUND(D436,0))</f>
        <v>0</v>
      </c>
      <c r="I436" s="11" t="n">
        <v>0</v>
      </c>
      <c r="J436" s="4"/>
      <c r="K436" s="5"/>
      <c r="L436" s="5"/>
      <c r="M436" s="5"/>
      <c r="N436" s="5"/>
      <c r="O436" s="5"/>
      <c r="P436" s="5"/>
      <c r="Q436" s="5"/>
      <c r="R436" s="5"/>
      <c r="S436" s="5"/>
      <c r="T436" s="5"/>
      <c r="U436" s="5"/>
      <c r="V436" s="5"/>
      <c r="W436" s="5"/>
      <c r="X436" s="5"/>
      <c r="Y436" s="5"/>
      <c r="Z436" s="5"/>
    </row>
    <row r="437" customFormat="false" ht="12.75" hidden="false" customHeight="true" outlineLevel="0" collapsed="false">
      <c r="A437" s="10" t="n">
        <v>151</v>
      </c>
      <c r="B437" s="2" t="n">
        <v>436</v>
      </c>
      <c r="C437" s="2" t="n">
        <f aca="false">'PR-RAS'!D443</f>
        <v>0</v>
      </c>
      <c r="D437" s="2" t="n">
        <f aca="false">'PR-RAS'!E443</f>
        <v>0</v>
      </c>
      <c r="E437" s="2" t="n">
        <v>0</v>
      </c>
      <c r="F437" s="2" t="n">
        <v>0</v>
      </c>
      <c r="G437" s="3" t="n">
        <f aca="false">(B437/1000)*(C437*1+D437*2)</f>
        <v>0</v>
      </c>
      <c r="H437" s="3" t="n">
        <f aca="false">ABS(C437-ROUND(C437,0))+ABS(D437-ROUND(D437,0))</f>
        <v>0</v>
      </c>
      <c r="I437" s="11" t="n">
        <v>0</v>
      </c>
      <c r="J437" s="4"/>
      <c r="K437" s="5"/>
      <c r="L437" s="5"/>
      <c r="M437" s="5"/>
      <c r="N437" s="5"/>
      <c r="O437" s="5"/>
      <c r="P437" s="5"/>
      <c r="Q437" s="5"/>
      <c r="R437" s="5"/>
      <c r="S437" s="5"/>
      <c r="T437" s="5"/>
      <c r="U437" s="5"/>
      <c r="V437" s="5"/>
      <c r="W437" s="5"/>
      <c r="X437" s="5"/>
      <c r="Y437" s="5"/>
      <c r="Z437" s="5"/>
    </row>
    <row r="438" customFormat="false" ht="12.75" hidden="false" customHeight="true" outlineLevel="0" collapsed="false">
      <c r="A438" s="10" t="n">
        <v>151</v>
      </c>
      <c r="B438" s="2" t="n">
        <v>437</v>
      </c>
      <c r="C438" s="2" t="n">
        <f aca="false">'PR-RAS'!D444</f>
        <v>0</v>
      </c>
      <c r="D438" s="2" t="n">
        <f aca="false">'PR-RAS'!E444</f>
        <v>0</v>
      </c>
      <c r="E438" s="2" t="n">
        <v>0</v>
      </c>
      <c r="F438" s="2" t="n">
        <v>0</v>
      </c>
      <c r="G438" s="3" t="n">
        <f aca="false">(B438/1000)*(C438*1+D438*2)</f>
        <v>0</v>
      </c>
      <c r="H438" s="3" t="n">
        <f aca="false">ABS(C438-ROUND(C438,0))+ABS(D438-ROUND(D438,0))</f>
        <v>0</v>
      </c>
      <c r="I438" s="11" t="n">
        <v>0</v>
      </c>
      <c r="J438" s="4"/>
      <c r="K438" s="5"/>
      <c r="L438" s="5"/>
      <c r="M438" s="5"/>
      <c r="N438" s="5"/>
      <c r="O438" s="5"/>
      <c r="P438" s="5"/>
      <c r="Q438" s="5"/>
      <c r="R438" s="5"/>
      <c r="S438" s="5"/>
      <c r="T438" s="5"/>
      <c r="U438" s="5"/>
      <c r="V438" s="5"/>
      <c r="W438" s="5"/>
      <c r="X438" s="5"/>
      <c r="Y438" s="5"/>
      <c r="Z438" s="5"/>
    </row>
    <row r="439" customFormat="false" ht="12.75" hidden="false" customHeight="true" outlineLevel="0" collapsed="false">
      <c r="A439" s="10" t="n">
        <v>151</v>
      </c>
      <c r="B439" s="2" t="n">
        <v>438</v>
      </c>
      <c r="C439" s="2" t="n">
        <f aca="false">'PR-RAS'!D445</f>
        <v>0</v>
      </c>
      <c r="D439" s="2" t="n">
        <f aca="false">'PR-RAS'!E445</f>
        <v>0</v>
      </c>
      <c r="E439" s="2" t="n">
        <v>0</v>
      </c>
      <c r="F439" s="2" t="n">
        <v>0</v>
      </c>
      <c r="G439" s="3" t="n">
        <f aca="false">(B439/1000)*(C439*1+D439*2)</f>
        <v>0</v>
      </c>
      <c r="H439" s="3" t="n">
        <f aca="false">ABS(C439-ROUND(C439,0))+ABS(D439-ROUND(D439,0))</f>
        <v>0</v>
      </c>
      <c r="I439" s="11" t="n">
        <v>0</v>
      </c>
      <c r="J439" s="4"/>
      <c r="K439" s="5"/>
      <c r="L439" s="5"/>
      <c r="M439" s="5"/>
      <c r="N439" s="5"/>
      <c r="O439" s="5"/>
      <c r="P439" s="5"/>
      <c r="Q439" s="5"/>
      <c r="R439" s="5"/>
      <c r="S439" s="5"/>
      <c r="T439" s="5"/>
      <c r="U439" s="5"/>
      <c r="V439" s="5"/>
      <c r="W439" s="5"/>
      <c r="X439" s="5"/>
      <c r="Y439" s="5"/>
      <c r="Z439" s="5"/>
    </row>
    <row r="440" customFormat="false" ht="12.75" hidden="false" customHeight="true" outlineLevel="0" collapsed="false">
      <c r="A440" s="10" t="n">
        <v>151</v>
      </c>
      <c r="B440" s="2" t="n">
        <v>439</v>
      </c>
      <c r="C440" s="2" t="n">
        <f aca="false">'PR-RAS'!D446</f>
        <v>0</v>
      </c>
      <c r="D440" s="2" t="n">
        <f aca="false">'PR-RAS'!E446</f>
        <v>0</v>
      </c>
      <c r="E440" s="2" t="n">
        <v>0</v>
      </c>
      <c r="F440" s="2" t="n">
        <v>0</v>
      </c>
      <c r="G440" s="3" t="n">
        <f aca="false">(B440/1000)*(C440*1+D440*2)</f>
        <v>0</v>
      </c>
      <c r="H440" s="3" t="n">
        <f aca="false">ABS(C440-ROUND(C440,0))+ABS(D440-ROUND(D440,0))</f>
        <v>0</v>
      </c>
      <c r="I440" s="11" t="n">
        <v>0</v>
      </c>
      <c r="J440" s="4"/>
      <c r="K440" s="5"/>
      <c r="L440" s="5"/>
      <c r="M440" s="5"/>
      <c r="N440" s="5"/>
      <c r="O440" s="5"/>
      <c r="P440" s="5"/>
      <c r="Q440" s="5"/>
      <c r="R440" s="5"/>
      <c r="S440" s="5"/>
      <c r="T440" s="5"/>
      <c r="U440" s="5"/>
      <c r="V440" s="5"/>
      <c r="W440" s="5"/>
      <c r="X440" s="5"/>
      <c r="Y440" s="5"/>
      <c r="Z440" s="5"/>
    </row>
    <row r="441" customFormat="false" ht="12.75" hidden="false" customHeight="true" outlineLevel="0" collapsed="false">
      <c r="A441" s="10" t="n">
        <v>151</v>
      </c>
      <c r="B441" s="2" t="n">
        <v>440</v>
      </c>
      <c r="C441" s="2" t="n">
        <f aca="false">'PR-RAS'!D447</f>
        <v>0</v>
      </c>
      <c r="D441" s="2" t="n">
        <f aca="false">'PR-RAS'!E447</f>
        <v>0</v>
      </c>
      <c r="E441" s="2" t="n">
        <v>0</v>
      </c>
      <c r="F441" s="2" t="n">
        <v>0</v>
      </c>
      <c r="G441" s="3" t="n">
        <f aca="false">(B441/1000)*(C441*1+D441*2)</f>
        <v>0</v>
      </c>
      <c r="H441" s="3" t="n">
        <f aca="false">ABS(C441-ROUND(C441,0))+ABS(D441-ROUND(D441,0))</f>
        <v>0</v>
      </c>
      <c r="I441" s="11" t="n">
        <v>0</v>
      </c>
      <c r="J441" s="4"/>
      <c r="K441" s="5"/>
      <c r="L441" s="5"/>
      <c r="M441" s="5"/>
      <c r="N441" s="5"/>
      <c r="O441" s="5"/>
      <c r="P441" s="5"/>
      <c r="Q441" s="5"/>
      <c r="R441" s="5"/>
      <c r="S441" s="5"/>
      <c r="T441" s="5"/>
      <c r="U441" s="5"/>
      <c r="V441" s="5"/>
      <c r="W441" s="5"/>
      <c r="X441" s="5"/>
      <c r="Y441" s="5"/>
      <c r="Z441" s="5"/>
    </row>
    <row r="442" customFormat="false" ht="12.75" hidden="false" customHeight="true" outlineLevel="0" collapsed="false">
      <c r="A442" s="10" t="n">
        <v>151</v>
      </c>
      <c r="B442" s="2" t="n">
        <v>441</v>
      </c>
      <c r="C442" s="2" t="n">
        <f aca="false">'PR-RAS'!D448</f>
        <v>0</v>
      </c>
      <c r="D442" s="2" t="n">
        <f aca="false">'PR-RAS'!E448</f>
        <v>0</v>
      </c>
      <c r="E442" s="2" t="n">
        <v>0</v>
      </c>
      <c r="F442" s="2" t="n">
        <v>0</v>
      </c>
      <c r="G442" s="3" t="n">
        <f aca="false">(B442/1000)*(C442*1+D442*2)</f>
        <v>0</v>
      </c>
      <c r="H442" s="3" t="n">
        <f aca="false">ABS(C442-ROUND(C442,0))+ABS(D442-ROUND(D442,0))</f>
        <v>0</v>
      </c>
      <c r="I442" s="11" t="n">
        <v>0</v>
      </c>
      <c r="J442" s="4"/>
      <c r="K442" s="5"/>
      <c r="L442" s="5"/>
      <c r="M442" s="5"/>
      <c r="N442" s="5"/>
      <c r="O442" s="5"/>
      <c r="P442" s="5"/>
      <c r="Q442" s="5"/>
      <c r="R442" s="5"/>
      <c r="S442" s="5"/>
      <c r="T442" s="5"/>
      <c r="U442" s="5"/>
      <c r="V442" s="5"/>
      <c r="W442" s="5"/>
      <c r="X442" s="5"/>
      <c r="Y442" s="5"/>
      <c r="Z442" s="5"/>
    </row>
    <row r="443" customFormat="false" ht="12.75" hidden="false" customHeight="true" outlineLevel="0" collapsed="false">
      <c r="A443" s="10" t="n">
        <v>151</v>
      </c>
      <c r="B443" s="2" t="n">
        <v>442</v>
      </c>
      <c r="C443" s="2" t="n">
        <f aca="false">'PR-RAS'!D449</f>
        <v>0</v>
      </c>
      <c r="D443" s="2" t="n">
        <f aca="false">'PR-RAS'!E449</f>
        <v>0</v>
      </c>
      <c r="E443" s="2" t="n">
        <v>0</v>
      </c>
      <c r="F443" s="2" t="n">
        <v>0</v>
      </c>
      <c r="G443" s="3" t="n">
        <f aca="false">(B443/1000)*(C443*1+D443*2)</f>
        <v>0</v>
      </c>
      <c r="H443" s="3" t="n">
        <f aca="false">ABS(C443-ROUND(C443,0))+ABS(D443-ROUND(D443,0))</f>
        <v>0</v>
      </c>
      <c r="I443" s="11" t="n">
        <v>0</v>
      </c>
      <c r="J443" s="4"/>
      <c r="K443" s="5"/>
      <c r="L443" s="5"/>
      <c r="M443" s="5"/>
      <c r="N443" s="5"/>
      <c r="O443" s="5"/>
      <c r="P443" s="5"/>
      <c r="Q443" s="5"/>
      <c r="R443" s="5"/>
      <c r="S443" s="5"/>
      <c r="T443" s="5"/>
      <c r="U443" s="5"/>
      <c r="V443" s="5"/>
      <c r="W443" s="5"/>
      <c r="X443" s="5"/>
      <c r="Y443" s="5"/>
      <c r="Z443" s="5"/>
    </row>
    <row r="444" customFormat="false" ht="12.75" hidden="false" customHeight="true" outlineLevel="0" collapsed="false">
      <c r="A444" s="10" t="n">
        <v>151</v>
      </c>
      <c r="B444" s="2" t="n">
        <v>443</v>
      </c>
      <c r="C444" s="2" t="n">
        <f aca="false">'PR-RAS'!D450</f>
        <v>0</v>
      </c>
      <c r="D444" s="2" t="n">
        <f aca="false">'PR-RAS'!E450</f>
        <v>0</v>
      </c>
      <c r="E444" s="2" t="n">
        <v>0</v>
      </c>
      <c r="F444" s="2" t="n">
        <v>0</v>
      </c>
      <c r="G444" s="3" t="n">
        <f aca="false">(B444/1000)*(C444*1+D444*2)</f>
        <v>0</v>
      </c>
      <c r="H444" s="3" t="n">
        <f aca="false">ABS(C444-ROUND(C444,0))+ABS(D444-ROUND(D444,0))</f>
        <v>0</v>
      </c>
      <c r="I444" s="11" t="n">
        <v>0</v>
      </c>
      <c r="J444" s="4"/>
      <c r="K444" s="5"/>
      <c r="L444" s="5"/>
      <c r="M444" s="5"/>
      <c r="N444" s="5"/>
      <c r="O444" s="5"/>
      <c r="P444" s="5"/>
      <c r="Q444" s="5"/>
      <c r="R444" s="5"/>
      <c r="S444" s="5"/>
      <c r="T444" s="5"/>
      <c r="U444" s="5"/>
      <c r="V444" s="5"/>
      <c r="W444" s="5"/>
      <c r="X444" s="5"/>
      <c r="Y444" s="5"/>
      <c r="Z444" s="5"/>
    </row>
    <row r="445" customFormat="false" ht="12.75" hidden="false" customHeight="true" outlineLevel="0" collapsed="false">
      <c r="A445" s="10" t="n">
        <v>151</v>
      </c>
      <c r="B445" s="2" t="n">
        <v>444</v>
      </c>
      <c r="C445" s="2" t="n">
        <f aca="false">'PR-RAS'!D451</f>
        <v>0</v>
      </c>
      <c r="D445" s="2" t="n">
        <f aca="false">'PR-RAS'!E451</f>
        <v>0</v>
      </c>
      <c r="E445" s="2" t="n">
        <v>0</v>
      </c>
      <c r="F445" s="2" t="n">
        <v>0</v>
      </c>
      <c r="G445" s="3" t="n">
        <f aca="false">(B445/1000)*(C445*1+D445*2)</f>
        <v>0</v>
      </c>
      <c r="H445" s="3" t="n">
        <f aca="false">ABS(C445-ROUND(C445,0))+ABS(D445-ROUND(D445,0))</f>
        <v>0</v>
      </c>
      <c r="I445" s="11" t="n">
        <v>0</v>
      </c>
      <c r="J445" s="4"/>
      <c r="K445" s="5"/>
      <c r="L445" s="5"/>
      <c r="M445" s="5"/>
      <c r="N445" s="5"/>
      <c r="O445" s="5"/>
      <c r="P445" s="5"/>
      <c r="Q445" s="5"/>
      <c r="R445" s="5"/>
      <c r="S445" s="5"/>
      <c r="T445" s="5"/>
      <c r="U445" s="5"/>
      <c r="V445" s="5"/>
      <c r="W445" s="5"/>
      <c r="X445" s="5"/>
      <c r="Y445" s="5"/>
      <c r="Z445" s="5"/>
    </row>
    <row r="446" customFormat="false" ht="12.75" hidden="false" customHeight="true" outlineLevel="0" collapsed="false">
      <c r="A446" s="10" t="n">
        <v>151</v>
      </c>
      <c r="B446" s="2" t="n">
        <v>445</v>
      </c>
      <c r="C446" s="2" t="n">
        <f aca="false">'PR-RAS'!D452</f>
        <v>0</v>
      </c>
      <c r="D446" s="2" t="n">
        <f aca="false">'PR-RAS'!E452</f>
        <v>0</v>
      </c>
      <c r="E446" s="2" t="n">
        <v>0</v>
      </c>
      <c r="F446" s="2" t="n">
        <v>0</v>
      </c>
      <c r="G446" s="3" t="n">
        <f aca="false">(B446/1000)*(C446*1+D446*2)</f>
        <v>0</v>
      </c>
      <c r="H446" s="3" t="n">
        <f aca="false">ABS(C446-ROUND(C446,0))+ABS(D446-ROUND(D446,0))</f>
        <v>0</v>
      </c>
      <c r="I446" s="11" t="n">
        <v>0</v>
      </c>
      <c r="J446" s="4"/>
      <c r="K446" s="5"/>
      <c r="L446" s="5"/>
      <c r="M446" s="5"/>
      <c r="N446" s="5"/>
      <c r="O446" s="5"/>
      <c r="P446" s="5"/>
      <c r="Q446" s="5"/>
      <c r="R446" s="5"/>
      <c r="S446" s="5"/>
      <c r="T446" s="5"/>
      <c r="U446" s="5"/>
      <c r="V446" s="5"/>
      <c r="W446" s="5"/>
      <c r="X446" s="5"/>
      <c r="Y446" s="5"/>
      <c r="Z446" s="5"/>
    </row>
    <row r="447" customFormat="false" ht="12.75" hidden="false" customHeight="true" outlineLevel="0" collapsed="false">
      <c r="A447" s="10" t="n">
        <v>151</v>
      </c>
      <c r="B447" s="2" t="n">
        <v>446</v>
      </c>
      <c r="C447" s="2" t="n">
        <f aca="false">'PR-RAS'!D453</f>
        <v>0</v>
      </c>
      <c r="D447" s="2" t="n">
        <f aca="false">'PR-RAS'!E453</f>
        <v>0</v>
      </c>
      <c r="E447" s="2" t="n">
        <v>0</v>
      </c>
      <c r="F447" s="2" t="n">
        <v>0</v>
      </c>
      <c r="G447" s="3" t="n">
        <f aca="false">(B447/1000)*(C447*1+D447*2)</f>
        <v>0</v>
      </c>
      <c r="H447" s="3" t="n">
        <f aca="false">ABS(C447-ROUND(C447,0))+ABS(D447-ROUND(D447,0))</f>
        <v>0</v>
      </c>
      <c r="I447" s="11" t="n">
        <v>0</v>
      </c>
      <c r="J447" s="4"/>
      <c r="K447" s="5"/>
      <c r="L447" s="5"/>
      <c r="M447" s="5"/>
      <c r="N447" s="5"/>
      <c r="O447" s="5"/>
      <c r="P447" s="5"/>
      <c r="Q447" s="5"/>
      <c r="R447" s="5"/>
      <c r="S447" s="5"/>
      <c r="T447" s="5"/>
      <c r="U447" s="5"/>
      <c r="V447" s="5"/>
      <c r="W447" s="5"/>
      <c r="X447" s="5"/>
      <c r="Y447" s="5"/>
      <c r="Z447" s="5"/>
    </row>
    <row r="448" customFormat="false" ht="12.75" hidden="false" customHeight="true" outlineLevel="0" collapsed="false">
      <c r="A448" s="10" t="n">
        <v>151</v>
      </c>
      <c r="B448" s="2" t="n">
        <v>447</v>
      </c>
      <c r="C448" s="2" t="n">
        <f aca="false">'PR-RAS'!D454</f>
        <v>0</v>
      </c>
      <c r="D448" s="2" t="n">
        <f aca="false">'PR-RAS'!E454</f>
        <v>0</v>
      </c>
      <c r="E448" s="2" t="n">
        <v>0</v>
      </c>
      <c r="F448" s="2" t="n">
        <v>0</v>
      </c>
      <c r="G448" s="3" t="n">
        <f aca="false">(B448/1000)*(C448*1+D448*2)</f>
        <v>0</v>
      </c>
      <c r="H448" s="3" t="n">
        <f aca="false">ABS(C448-ROUND(C448,0))+ABS(D448-ROUND(D448,0))</f>
        <v>0</v>
      </c>
      <c r="I448" s="11" t="n">
        <v>0</v>
      </c>
      <c r="J448" s="4"/>
      <c r="K448" s="5"/>
      <c r="L448" s="5"/>
      <c r="M448" s="5"/>
      <c r="N448" s="5"/>
      <c r="O448" s="5"/>
      <c r="P448" s="5"/>
      <c r="Q448" s="5"/>
      <c r="R448" s="5"/>
      <c r="S448" s="5"/>
      <c r="T448" s="5"/>
      <c r="U448" s="5"/>
      <c r="V448" s="5"/>
      <c r="W448" s="5"/>
      <c r="X448" s="5"/>
      <c r="Y448" s="5"/>
      <c r="Z448" s="5"/>
    </row>
    <row r="449" customFormat="false" ht="12.75" hidden="false" customHeight="true" outlineLevel="0" collapsed="false">
      <c r="A449" s="10" t="n">
        <v>151</v>
      </c>
      <c r="B449" s="2" t="n">
        <v>448</v>
      </c>
      <c r="C449" s="2" t="n">
        <f aca="false">'PR-RAS'!D455</f>
        <v>0</v>
      </c>
      <c r="D449" s="2" t="n">
        <f aca="false">'PR-RAS'!E455</f>
        <v>0</v>
      </c>
      <c r="E449" s="2" t="n">
        <v>0</v>
      </c>
      <c r="F449" s="2" t="n">
        <v>0</v>
      </c>
      <c r="G449" s="3" t="n">
        <f aca="false">(B449/1000)*(C449*1+D449*2)</f>
        <v>0</v>
      </c>
      <c r="H449" s="3" t="n">
        <f aca="false">ABS(C449-ROUND(C449,0))+ABS(D449-ROUND(D449,0))</f>
        <v>0</v>
      </c>
      <c r="I449" s="11" t="n">
        <v>0</v>
      </c>
      <c r="J449" s="4"/>
      <c r="K449" s="5"/>
      <c r="L449" s="5"/>
      <c r="M449" s="5"/>
      <c r="N449" s="5"/>
      <c r="O449" s="5"/>
      <c r="P449" s="5"/>
      <c r="Q449" s="5"/>
      <c r="R449" s="5"/>
      <c r="S449" s="5"/>
      <c r="T449" s="5"/>
      <c r="U449" s="5"/>
      <c r="V449" s="5"/>
      <c r="W449" s="5"/>
      <c r="X449" s="5"/>
      <c r="Y449" s="5"/>
      <c r="Z449" s="5"/>
    </row>
    <row r="450" customFormat="false" ht="12.75" hidden="false" customHeight="true" outlineLevel="0" collapsed="false">
      <c r="A450" s="10" t="n">
        <v>151</v>
      </c>
      <c r="B450" s="2" t="n">
        <v>449</v>
      </c>
      <c r="C450" s="2" t="n">
        <f aca="false">'PR-RAS'!D456</f>
        <v>0</v>
      </c>
      <c r="D450" s="2" t="n">
        <f aca="false">'PR-RAS'!E456</f>
        <v>0</v>
      </c>
      <c r="E450" s="2" t="n">
        <v>0</v>
      </c>
      <c r="F450" s="2" t="n">
        <v>0</v>
      </c>
      <c r="G450" s="3" t="n">
        <f aca="false">(B450/1000)*(C450*1+D450*2)</f>
        <v>0</v>
      </c>
      <c r="H450" s="3" t="n">
        <f aca="false">ABS(C450-ROUND(C450,0))+ABS(D450-ROUND(D450,0))</f>
        <v>0</v>
      </c>
      <c r="I450" s="11" t="n">
        <v>0</v>
      </c>
      <c r="J450" s="4"/>
      <c r="K450" s="5"/>
      <c r="L450" s="5"/>
      <c r="M450" s="5"/>
      <c r="N450" s="5"/>
      <c r="O450" s="5"/>
      <c r="P450" s="5"/>
      <c r="Q450" s="5"/>
      <c r="R450" s="5"/>
      <c r="S450" s="5"/>
      <c r="T450" s="5"/>
      <c r="U450" s="5"/>
      <c r="V450" s="5"/>
      <c r="W450" s="5"/>
      <c r="X450" s="5"/>
      <c r="Y450" s="5"/>
      <c r="Z450" s="5"/>
    </row>
    <row r="451" customFormat="false" ht="12.75" hidden="false" customHeight="true" outlineLevel="0" collapsed="false">
      <c r="A451" s="10" t="n">
        <v>151</v>
      </c>
      <c r="B451" s="2" t="n">
        <v>450</v>
      </c>
      <c r="C451" s="2" t="n">
        <f aca="false">'PR-RAS'!D457</f>
        <v>0</v>
      </c>
      <c r="D451" s="2" t="n">
        <f aca="false">'PR-RAS'!E457</f>
        <v>0</v>
      </c>
      <c r="E451" s="2" t="n">
        <v>0</v>
      </c>
      <c r="F451" s="2" t="n">
        <v>0</v>
      </c>
      <c r="G451" s="3" t="n">
        <f aca="false">(B451/1000)*(C451*1+D451*2)</f>
        <v>0</v>
      </c>
      <c r="H451" s="3" t="n">
        <f aca="false">ABS(C451-ROUND(C451,0))+ABS(D451-ROUND(D451,0))</f>
        <v>0</v>
      </c>
      <c r="I451" s="11" t="n">
        <v>0</v>
      </c>
      <c r="J451" s="4"/>
      <c r="K451" s="5"/>
      <c r="L451" s="5"/>
      <c r="M451" s="5"/>
      <c r="N451" s="5"/>
      <c r="O451" s="5"/>
      <c r="P451" s="5"/>
      <c r="Q451" s="5"/>
      <c r="R451" s="5"/>
      <c r="S451" s="5"/>
      <c r="T451" s="5"/>
      <c r="U451" s="5"/>
      <c r="V451" s="5"/>
      <c r="W451" s="5"/>
      <c r="X451" s="5"/>
      <c r="Y451" s="5"/>
      <c r="Z451" s="5"/>
    </row>
    <row r="452" customFormat="false" ht="12.75" hidden="false" customHeight="true" outlineLevel="0" collapsed="false">
      <c r="A452" s="10" t="n">
        <v>151</v>
      </c>
      <c r="B452" s="2" t="n">
        <v>451</v>
      </c>
      <c r="C452" s="2" t="n">
        <f aca="false">'PR-RAS'!D458</f>
        <v>0</v>
      </c>
      <c r="D452" s="2" t="n">
        <f aca="false">'PR-RAS'!E458</f>
        <v>0</v>
      </c>
      <c r="E452" s="2" t="n">
        <v>0</v>
      </c>
      <c r="F452" s="2" t="n">
        <v>0</v>
      </c>
      <c r="G452" s="3" t="n">
        <f aca="false">(B452/1000)*(C452*1+D452*2)</f>
        <v>0</v>
      </c>
      <c r="H452" s="3" t="n">
        <f aca="false">ABS(C452-ROUND(C452,0))+ABS(D452-ROUND(D452,0))</f>
        <v>0</v>
      </c>
      <c r="I452" s="11" t="n">
        <v>0</v>
      </c>
      <c r="J452" s="4"/>
      <c r="K452" s="5"/>
      <c r="L452" s="5"/>
      <c r="M452" s="5"/>
      <c r="N452" s="5"/>
      <c r="O452" s="5"/>
      <c r="P452" s="5"/>
      <c r="Q452" s="5"/>
      <c r="R452" s="5"/>
      <c r="S452" s="5"/>
      <c r="T452" s="5"/>
      <c r="U452" s="5"/>
      <c r="V452" s="5"/>
      <c r="W452" s="5"/>
      <c r="X452" s="5"/>
      <c r="Y452" s="5"/>
      <c r="Z452" s="5"/>
    </row>
    <row r="453" customFormat="false" ht="12.75" hidden="false" customHeight="true" outlineLevel="0" collapsed="false">
      <c r="A453" s="10" t="n">
        <v>151</v>
      </c>
      <c r="B453" s="2" t="n">
        <v>452</v>
      </c>
      <c r="C453" s="2" t="n">
        <f aca="false">'PR-RAS'!D459</f>
        <v>0</v>
      </c>
      <c r="D453" s="2" t="n">
        <f aca="false">'PR-RAS'!E459</f>
        <v>0</v>
      </c>
      <c r="E453" s="2" t="n">
        <v>0</v>
      </c>
      <c r="F453" s="2" t="n">
        <v>0</v>
      </c>
      <c r="G453" s="3" t="n">
        <f aca="false">(B453/1000)*(C453*1+D453*2)</f>
        <v>0</v>
      </c>
      <c r="H453" s="3" t="n">
        <f aca="false">ABS(C453-ROUND(C453,0))+ABS(D453-ROUND(D453,0))</f>
        <v>0</v>
      </c>
      <c r="I453" s="11" t="n">
        <v>0</v>
      </c>
      <c r="J453" s="4"/>
      <c r="K453" s="5"/>
      <c r="L453" s="5"/>
      <c r="M453" s="5"/>
      <c r="N453" s="5"/>
      <c r="O453" s="5"/>
      <c r="P453" s="5"/>
      <c r="Q453" s="5"/>
      <c r="R453" s="5"/>
      <c r="S453" s="5"/>
      <c r="T453" s="5"/>
      <c r="U453" s="5"/>
      <c r="V453" s="5"/>
      <c r="W453" s="5"/>
      <c r="X453" s="5"/>
      <c r="Y453" s="5"/>
      <c r="Z453" s="5"/>
    </row>
    <row r="454" customFormat="false" ht="12.75" hidden="false" customHeight="true" outlineLevel="0" collapsed="false">
      <c r="A454" s="10" t="n">
        <v>151</v>
      </c>
      <c r="B454" s="2" t="n">
        <v>453</v>
      </c>
      <c r="C454" s="2" t="n">
        <f aca="false">'PR-RAS'!D460</f>
        <v>0</v>
      </c>
      <c r="D454" s="2" t="n">
        <f aca="false">'PR-RAS'!E460</f>
        <v>0</v>
      </c>
      <c r="E454" s="2" t="n">
        <v>0</v>
      </c>
      <c r="F454" s="2" t="n">
        <v>0</v>
      </c>
      <c r="G454" s="3" t="n">
        <f aca="false">(B454/1000)*(C454*1+D454*2)</f>
        <v>0</v>
      </c>
      <c r="H454" s="3" t="n">
        <f aca="false">ABS(C454-ROUND(C454,0))+ABS(D454-ROUND(D454,0))</f>
        <v>0</v>
      </c>
      <c r="I454" s="11" t="n">
        <v>0</v>
      </c>
      <c r="J454" s="4"/>
      <c r="K454" s="5"/>
      <c r="L454" s="5"/>
      <c r="M454" s="5"/>
      <c r="N454" s="5"/>
      <c r="O454" s="5"/>
      <c r="P454" s="5"/>
      <c r="Q454" s="5"/>
      <c r="R454" s="5"/>
      <c r="S454" s="5"/>
      <c r="T454" s="5"/>
      <c r="U454" s="5"/>
      <c r="V454" s="5"/>
      <c r="W454" s="5"/>
      <c r="X454" s="5"/>
      <c r="Y454" s="5"/>
      <c r="Z454" s="5"/>
    </row>
    <row r="455" customFormat="false" ht="12.75" hidden="false" customHeight="true" outlineLevel="0" collapsed="false">
      <c r="A455" s="10" t="n">
        <v>151</v>
      </c>
      <c r="B455" s="2" t="n">
        <v>454</v>
      </c>
      <c r="C455" s="2" t="n">
        <f aca="false">'PR-RAS'!D461</f>
        <v>0</v>
      </c>
      <c r="D455" s="2" t="n">
        <f aca="false">'PR-RAS'!E461</f>
        <v>0</v>
      </c>
      <c r="E455" s="2" t="n">
        <v>0</v>
      </c>
      <c r="F455" s="2" t="n">
        <v>0</v>
      </c>
      <c r="G455" s="3" t="n">
        <f aca="false">(B455/1000)*(C455*1+D455*2)</f>
        <v>0</v>
      </c>
      <c r="H455" s="3" t="n">
        <f aca="false">ABS(C455-ROUND(C455,0))+ABS(D455-ROUND(D455,0))</f>
        <v>0</v>
      </c>
      <c r="I455" s="11" t="n">
        <v>0</v>
      </c>
      <c r="J455" s="4"/>
      <c r="K455" s="5"/>
      <c r="L455" s="5"/>
      <c r="M455" s="5"/>
      <c r="N455" s="5"/>
      <c r="O455" s="5"/>
      <c r="P455" s="5"/>
      <c r="Q455" s="5"/>
      <c r="R455" s="5"/>
      <c r="S455" s="5"/>
      <c r="T455" s="5"/>
      <c r="U455" s="5"/>
      <c r="V455" s="5"/>
      <c r="W455" s="5"/>
      <c r="X455" s="5"/>
      <c r="Y455" s="5"/>
      <c r="Z455" s="5"/>
    </row>
    <row r="456" customFormat="false" ht="12.75" hidden="false" customHeight="true" outlineLevel="0" collapsed="false">
      <c r="A456" s="10" t="n">
        <v>151</v>
      </c>
      <c r="B456" s="2" t="n">
        <v>455</v>
      </c>
      <c r="C456" s="2" t="n">
        <f aca="false">'PR-RAS'!D462</f>
        <v>0</v>
      </c>
      <c r="D456" s="2" t="n">
        <f aca="false">'PR-RAS'!E462</f>
        <v>0</v>
      </c>
      <c r="E456" s="2" t="n">
        <v>0</v>
      </c>
      <c r="F456" s="2" t="n">
        <v>0</v>
      </c>
      <c r="G456" s="3" t="n">
        <f aca="false">(B456/1000)*(C456*1+D456*2)</f>
        <v>0</v>
      </c>
      <c r="H456" s="3" t="n">
        <f aca="false">ABS(C456-ROUND(C456,0))+ABS(D456-ROUND(D456,0))</f>
        <v>0</v>
      </c>
      <c r="I456" s="11" t="n">
        <v>0</v>
      </c>
      <c r="J456" s="4"/>
      <c r="K456" s="5"/>
      <c r="L456" s="5"/>
      <c r="M456" s="5"/>
      <c r="N456" s="5"/>
      <c r="O456" s="5"/>
      <c r="P456" s="5"/>
      <c r="Q456" s="5"/>
      <c r="R456" s="5"/>
      <c r="S456" s="5"/>
      <c r="T456" s="5"/>
      <c r="U456" s="5"/>
      <c r="V456" s="5"/>
      <c r="W456" s="5"/>
      <c r="X456" s="5"/>
      <c r="Y456" s="5"/>
      <c r="Z456" s="5"/>
    </row>
    <row r="457" customFormat="false" ht="12.75" hidden="false" customHeight="true" outlineLevel="0" collapsed="false">
      <c r="A457" s="10" t="n">
        <v>151</v>
      </c>
      <c r="B457" s="2" t="n">
        <v>456</v>
      </c>
      <c r="C457" s="2" t="n">
        <f aca="false">'PR-RAS'!D463</f>
        <v>0</v>
      </c>
      <c r="D457" s="2" t="n">
        <f aca="false">'PR-RAS'!E463</f>
        <v>0</v>
      </c>
      <c r="E457" s="2" t="n">
        <v>0</v>
      </c>
      <c r="F457" s="2" t="n">
        <v>0</v>
      </c>
      <c r="G457" s="3" t="n">
        <f aca="false">(B457/1000)*(C457*1+D457*2)</f>
        <v>0</v>
      </c>
      <c r="H457" s="3" t="n">
        <f aca="false">ABS(C457-ROUND(C457,0))+ABS(D457-ROUND(D457,0))</f>
        <v>0</v>
      </c>
      <c r="I457" s="11" t="n">
        <v>0</v>
      </c>
      <c r="J457" s="4"/>
      <c r="K457" s="5"/>
      <c r="L457" s="5"/>
      <c r="M457" s="5"/>
      <c r="N457" s="5"/>
      <c r="O457" s="5"/>
      <c r="P457" s="5"/>
      <c r="Q457" s="5"/>
      <c r="R457" s="5"/>
      <c r="S457" s="5"/>
      <c r="T457" s="5"/>
      <c r="U457" s="5"/>
      <c r="V457" s="5"/>
      <c r="W457" s="5"/>
      <c r="X457" s="5"/>
      <c r="Y457" s="5"/>
      <c r="Z457" s="5"/>
    </row>
    <row r="458" customFormat="false" ht="12.75" hidden="false" customHeight="true" outlineLevel="0" collapsed="false">
      <c r="A458" s="10" t="n">
        <v>151</v>
      </c>
      <c r="B458" s="2" t="n">
        <v>457</v>
      </c>
      <c r="C458" s="2" t="n">
        <f aca="false">'PR-RAS'!D464</f>
        <v>0</v>
      </c>
      <c r="D458" s="2" t="n">
        <f aca="false">'PR-RAS'!E464</f>
        <v>0</v>
      </c>
      <c r="E458" s="2" t="n">
        <v>0</v>
      </c>
      <c r="F458" s="2" t="n">
        <v>0</v>
      </c>
      <c r="G458" s="3" t="n">
        <f aca="false">(B458/1000)*(C458*1+D458*2)</f>
        <v>0</v>
      </c>
      <c r="H458" s="3" t="n">
        <f aca="false">ABS(C458-ROUND(C458,0))+ABS(D458-ROUND(D458,0))</f>
        <v>0</v>
      </c>
      <c r="I458" s="11" t="n">
        <v>0</v>
      </c>
      <c r="J458" s="4"/>
      <c r="K458" s="5"/>
      <c r="L458" s="5"/>
      <c r="M458" s="5"/>
      <c r="N458" s="5"/>
      <c r="O458" s="5"/>
      <c r="P458" s="5"/>
      <c r="Q458" s="5"/>
      <c r="R458" s="5"/>
      <c r="S458" s="5"/>
      <c r="T458" s="5"/>
      <c r="U458" s="5"/>
      <c r="V458" s="5"/>
      <c r="W458" s="5"/>
      <c r="X458" s="5"/>
      <c r="Y458" s="5"/>
      <c r="Z458" s="5"/>
    </row>
    <row r="459" customFormat="false" ht="12.75" hidden="false" customHeight="true" outlineLevel="0" collapsed="false">
      <c r="A459" s="10" t="n">
        <v>151</v>
      </c>
      <c r="B459" s="2" t="n">
        <v>458</v>
      </c>
      <c r="C459" s="2" t="n">
        <f aca="false">'PR-RAS'!D465</f>
        <v>0</v>
      </c>
      <c r="D459" s="2" t="n">
        <f aca="false">'PR-RAS'!E465</f>
        <v>0</v>
      </c>
      <c r="E459" s="2" t="n">
        <v>0</v>
      </c>
      <c r="F459" s="2" t="n">
        <v>0</v>
      </c>
      <c r="G459" s="3" t="n">
        <f aca="false">(B459/1000)*(C459*1+D459*2)</f>
        <v>0</v>
      </c>
      <c r="H459" s="3" t="n">
        <f aca="false">ABS(C459-ROUND(C459,0))+ABS(D459-ROUND(D459,0))</f>
        <v>0</v>
      </c>
      <c r="I459" s="11" t="n">
        <v>0</v>
      </c>
      <c r="J459" s="4"/>
      <c r="K459" s="5"/>
      <c r="L459" s="5"/>
      <c r="M459" s="5"/>
      <c r="N459" s="5"/>
      <c r="O459" s="5"/>
      <c r="P459" s="5"/>
      <c r="Q459" s="5"/>
      <c r="R459" s="5"/>
      <c r="S459" s="5"/>
      <c r="T459" s="5"/>
      <c r="U459" s="5"/>
      <c r="V459" s="5"/>
      <c r="W459" s="5"/>
      <c r="X459" s="5"/>
      <c r="Y459" s="5"/>
      <c r="Z459" s="5"/>
    </row>
    <row r="460" customFormat="false" ht="12.75" hidden="false" customHeight="true" outlineLevel="0" collapsed="false">
      <c r="A460" s="10" t="n">
        <v>151</v>
      </c>
      <c r="B460" s="2" t="n">
        <v>459</v>
      </c>
      <c r="C460" s="2" t="n">
        <f aca="false">'PR-RAS'!D466</f>
        <v>0</v>
      </c>
      <c r="D460" s="2" t="n">
        <f aca="false">'PR-RAS'!E466</f>
        <v>0</v>
      </c>
      <c r="E460" s="2" t="n">
        <v>0</v>
      </c>
      <c r="F460" s="2" t="n">
        <v>0</v>
      </c>
      <c r="G460" s="3" t="n">
        <f aca="false">(B460/1000)*(C460*1+D460*2)</f>
        <v>0</v>
      </c>
      <c r="H460" s="3" t="n">
        <f aca="false">ABS(C460-ROUND(C460,0))+ABS(D460-ROUND(D460,0))</f>
        <v>0</v>
      </c>
      <c r="I460" s="11" t="n">
        <v>0</v>
      </c>
      <c r="J460" s="4"/>
      <c r="K460" s="5"/>
      <c r="L460" s="5"/>
      <c r="M460" s="5"/>
      <c r="N460" s="5"/>
      <c r="O460" s="5"/>
      <c r="P460" s="5"/>
      <c r="Q460" s="5"/>
      <c r="R460" s="5"/>
      <c r="S460" s="5"/>
      <c r="T460" s="5"/>
      <c r="U460" s="5"/>
      <c r="V460" s="5"/>
      <c r="W460" s="5"/>
      <c r="X460" s="5"/>
      <c r="Y460" s="5"/>
      <c r="Z460" s="5"/>
    </row>
    <row r="461" customFormat="false" ht="12.75" hidden="false" customHeight="true" outlineLevel="0" collapsed="false">
      <c r="A461" s="10" t="n">
        <v>151</v>
      </c>
      <c r="B461" s="2" t="n">
        <v>460</v>
      </c>
      <c r="C461" s="2" t="n">
        <f aca="false">'PR-RAS'!D467</f>
        <v>0</v>
      </c>
      <c r="D461" s="2" t="n">
        <f aca="false">'PR-RAS'!E467</f>
        <v>0</v>
      </c>
      <c r="E461" s="2" t="n">
        <v>0</v>
      </c>
      <c r="F461" s="2" t="n">
        <v>0</v>
      </c>
      <c r="G461" s="3" t="n">
        <f aca="false">(B461/1000)*(C461*1+D461*2)</f>
        <v>0</v>
      </c>
      <c r="H461" s="3" t="n">
        <f aca="false">ABS(C461-ROUND(C461,0))+ABS(D461-ROUND(D461,0))</f>
        <v>0</v>
      </c>
      <c r="I461" s="11" t="n">
        <v>0</v>
      </c>
      <c r="J461" s="4"/>
      <c r="K461" s="5"/>
      <c r="L461" s="5"/>
      <c r="M461" s="5"/>
      <c r="N461" s="5"/>
      <c r="O461" s="5"/>
      <c r="P461" s="5"/>
      <c r="Q461" s="5"/>
      <c r="R461" s="5"/>
      <c r="S461" s="5"/>
      <c r="T461" s="5"/>
      <c r="U461" s="5"/>
      <c r="V461" s="5"/>
      <c r="W461" s="5"/>
      <c r="X461" s="5"/>
      <c r="Y461" s="5"/>
      <c r="Z461" s="5"/>
    </row>
    <row r="462" customFormat="false" ht="12.75" hidden="false" customHeight="true" outlineLevel="0" collapsed="false">
      <c r="A462" s="10" t="n">
        <v>151</v>
      </c>
      <c r="B462" s="2" t="n">
        <v>461</v>
      </c>
      <c r="C462" s="2" t="n">
        <f aca="false">'PR-RAS'!D468</f>
        <v>0</v>
      </c>
      <c r="D462" s="2" t="n">
        <f aca="false">'PR-RAS'!E468</f>
        <v>0</v>
      </c>
      <c r="E462" s="2" t="n">
        <v>0</v>
      </c>
      <c r="F462" s="2" t="n">
        <v>0</v>
      </c>
      <c r="G462" s="3" t="n">
        <f aca="false">(B462/1000)*(C462*1+D462*2)</f>
        <v>0</v>
      </c>
      <c r="H462" s="3" t="n">
        <f aca="false">ABS(C462-ROUND(C462,0))+ABS(D462-ROUND(D462,0))</f>
        <v>0</v>
      </c>
      <c r="I462" s="11" t="n">
        <v>0</v>
      </c>
      <c r="J462" s="4"/>
      <c r="K462" s="5"/>
      <c r="L462" s="5"/>
      <c r="M462" s="5"/>
      <c r="N462" s="5"/>
      <c r="O462" s="5"/>
      <c r="P462" s="5"/>
      <c r="Q462" s="5"/>
      <c r="R462" s="5"/>
      <c r="S462" s="5"/>
      <c r="T462" s="5"/>
      <c r="U462" s="5"/>
      <c r="V462" s="5"/>
      <c r="W462" s="5"/>
      <c r="X462" s="5"/>
      <c r="Y462" s="5"/>
      <c r="Z462" s="5"/>
    </row>
    <row r="463" customFormat="false" ht="12.75" hidden="false" customHeight="true" outlineLevel="0" collapsed="false">
      <c r="A463" s="10" t="n">
        <v>151</v>
      </c>
      <c r="B463" s="2" t="n">
        <v>462</v>
      </c>
      <c r="C463" s="2" t="n">
        <f aca="false">'PR-RAS'!D469</f>
        <v>0</v>
      </c>
      <c r="D463" s="2" t="n">
        <f aca="false">'PR-RAS'!E469</f>
        <v>0</v>
      </c>
      <c r="E463" s="2" t="n">
        <v>0</v>
      </c>
      <c r="F463" s="2" t="n">
        <v>0</v>
      </c>
      <c r="G463" s="3" t="n">
        <f aca="false">(B463/1000)*(C463*1+D463*2)</f>
        <v>0</v>
      </c>
      <c r="H463" s="3" t="n">
        <f aca="false">ABS(C463-ROUND(C463,0))+ABS(D463-ROUND(D463,0))</f>
        <v>0</v>
      </c>
      <c r="I463" s="11" t="n">
        <v>0</v>
      </c>
      <c r="J463" s="4"/>
      <c r="K463" s="5"/>
      <c r="L463" s="5"/>
      <c r="M463" s="5"/>
      <c r="N463" s="5"/>
      <c r="O463" s="5"/>
      <c r="P463" s="5"/>
      <c r="Q463" s="5"/>
      <c r="R463" s="5"/>
      <c r="S463" s="5"/>
      <c r="T463" s="5"/>
      <c r="U463" s="5"/>
      <c r="V463" s="5"/>
      <c r="W463" s="5"/>
      <c r="X463" s="5"/>
      <c r="Y463" s="5"/>
      <c r="Z463" s="5"/>
    </row>
    <row r="464" customFormat="false" ht="12.75" hidden="false" customHeight="true" outlineLevel="0" collapsed="false">
      <c r="A464" s="10" t="n">
        <v>151</v>
      </c>
      <c r="B464" s="2" t="n">
        <v>463</v>
      </c>
      <c r="C464" s="2" t="n">
        <f aca="false">'PR-RAS'!D470</f>
        <v>0</v>
      </c>
      <c r="D464" s="2" t="n">
        <f aca="false">'PR-RAS'!E470</f>
        <v>0</v>
      </c>
      <c r="E464" s="2" t="n">
        <v>0</v>
      </c>
      <c r="F464" s="2" t="n">
        <v>0</v>
      </c>
      <c r="G464" s="3" t="n">
        <f aca="false">(B464/1000)*(C464*1+D464*2)</f>
        <v>0</v>
      </c>
      <c r="H464" s="3" t="n">
        <f aca="false">ABS(C464-ROUND(C464,0))+ABS(D464-ROUND(D464,0))</f>
        <v>0</v>
      </c>
      <c r="I464" s="11" t="n">
        <v>0</v>
      </c>
      <c r="J464" s="4"/>
      <c r="K464" s="5"/>
      <c r="L464" s="5"/>
      <c r="M464" s="5"/>
      <c r="N464" s="5"/>
      <c r="O464" s="5"/>
      <c r="P464" s="5"/>
      <c r="Q464" s="5"/>
      <c r="R464" s="5"/>
      <c r="S464" s="5"/>
      <c r="T464" s="5"/>
      <c r="U464" s="5"/>
      <c r="V464" s="5"/>
      <c r="W464" s="5"/>
      <c r="X464" s="5"/>
      <c r="Y464" s="5"/>
      <c r="Z464" s="5"/>
    </row>
    <row r="465" customFormat="false" ht="12.75" hidden="false" customHeight="true" outlineLevel="0" collapsed="false">
      <c r="A465" s="10" t="n">
        <v>151</v>
      </c>
      <c r="B465" s="2" t="n">
        <v>464</v>
      </c>
      <c r="C465" s="2" t="n">
        <f aca="false">'PR-RAS'!D471</f>
        <v>0</v>
      </c>
      <c r="D465" s="2" t="n">
        <f aca="false">'PR-RAS'!E471</f>
        <v>0</v>
      </c>
      <c r="E465" s="2" t="n">
        <v>0</v>
      </c>
      <c r="F465" s="2" t="n">
        <v>0</v>
      </c>
      <c r="G465" s="3" t="n">
        <f aca="false">(B465/1000)*(C465*1+D465*2)</f>
        <v>0</v>
      </c>
      <c r="H465" s="3" t="n">
        <f aca="false">ABS(C465-ROUND(C465,0))+ABS(D465-ROUND(D465,0))</f>
        <v>0</v>
      </c>
      <c r="I465" s="11" t="n">
        <v>0</v>
      </c>
      <c r="J465" s="4"/>
      <c r="K465" s="5"/>
      <c r="L465" s="5"/>
      <c r="M465" s="5"/>
      <c r="N465" s="5"/>
      <c r="O465" s="5"/>
      <c r="P465" s="5"/>
      <c r="Q465" s="5"/>
      <c r="R465" s="5"/>
      <c r="S465" s="5"/>
      <c r="T465" s="5"/>
      <c r="U465" s="5"/>
      <c r="V465" s="5"/>
      <c r="W465" s="5"/>
      <c r="X465" s="5"/>
      <c r="Y465" s="5"/>
      <c r="Z465" s="5"/>
    </row>
    <row r="466" customFormat="false" ht="12.75" hidden="false" customHeight="true" outlineLevel="0" collapsed="false">
      <c r="A466" s="10" t="n">
        <v>151</v>
      </c>
      <c r="B466" s="2" t="n">
        <v>465</v>
      </c>
      <c r="C466" s="2" t="n">
        <f aca="false">'PR-RAS'!D472</f>
        <v>0</v>
      </c>
      <c r="D466" s="2" t="n">
        <f aca="false">'PR-RAS'!E472</f>
        <v>0</v>
      </c>
      <c r="E466" s="2" t="n">
        <v>0</v>
      </c>
      <c r="F466" s="2" t="n">
        <v>0</v>
      </c>
      <c r="G466" s="3" t="n">
        <f aca="false">(B466/1000)*(C466*1+D466*2)</f>
        <v>0</v>
      </c>
      <c r="H466" s="3" t="n">
        <f aca="false">ABS(C466-ROUND(C466,0))+ABS(D466-ROUND(D466,0))</f>
        <v>0</v>
      </c>
      <c r="I466" s="11" t="n">
        <v>0</v>
      </c>
      <c r="J466" s="4"/>
      <c r="K466" s="5"/>
      <c r="L466" s="5"/>
      <c r="M466" s="5"/>
      <c r="N466" s="5"/>
      <c r="O466" s="5"/>
      <c r="P466" s="5"/>
      <c r="Q466" s="5"/>
      <c r="R466" s="5"/>
      <c r="S466" s="5"/>
      <c r="T466" s="5"/>
      <c r="U466" s="5"/>
      <c r="V466" s="5"/>
      <c r="W466" s="5"/>
      <c r="X466" s="5"/>
      <c r="Y466" s="5"/>
      <c r="Z466" s="5"/>
    </row>
    <row r="467" customFormat="false" ht="12.75" hidden="false" customHeight="true" outlineLevel="0" collapsed="false">
      <c r="A467" s="10" t="n">
        <v>151</v>
      </c>
      <c r="B467" s="2" t="n">
        <v>466</v>
      </c>
      <c r="C467" s="2" t="n">
        <f aca="false">'PR-RAS'!D473</f>
        <v>0</v>
      </c>
      <c r="D467" s="2" t="n">
        <f aca="false">'PR-RAS'!E473</f>
        <v>0</v>
      </c>
      <c r="E467" s="2" t="n">
        <v>0</v>
      </c>
      <c r="F467" s="2" t="n">
        <v>0</v>
      </c>
      <c r="G467" s="3" t="n">
        <f aca="false">(B467/1000)*(C467*1+D467*2)</f>
        <v>0</v>
      </c>
      <c r="H467" s="3" t="n">
        <f aca="false">ABS(C467-ROUND(C467,0))+ABS(D467-ROUND(D467,0))</f>
        <v>0</v>
      </c>
      <c r="I467" s="11" t="n">
        <v>0</v>
      </c>
      <c r="J467" s="4"/>
      <c r="K467" s="5"/>
      <c r="L467" s="5"/>
      <c r="M467" s="5"/>
      <c r="N467" s="5"/>
      <c r="O467" s="5"/>
      <c r="P467" s="5"/>
      <c r="Q467" s="5"/>
      <c r="R467" s="5"/>
      <c r="S467" s="5"/>
      <c r="T467" s="5"/>
      <c r="U467" s="5"/>
      <c r="V467" s="5"/>
      <c r="W467" s="5"/>
      <c r="X467" s="5"/>
      <c r="Y467" s="5"/>
      <c r="Z467" s="5"/>
    </row>
    <row r="468" customFormat="false" ht="12.75" hidden="false" customHeight="true" outlineLevel="0" collapsed="false">
      <c r="A468" s="10" t="n">
        <v>151</v>
      </c>
      <c r="B468" s="2" t="n">
        <v>467</v>
      </c>
      <c r="C468" s="2" t="n">
        <f aca="false">'PR-RAS'!D474</f>
        <v>0</v>
      </c>
      <c r="D468" s="2" t="n">
        <f aca="false">'PR-RAS'!E474</f>
        <v>0</v>
      </c>
      <c r="E468" s="2" t="n">
        <v>0</v>
      </c>
      <c r="F468" s="2" t="n">
        <v>0</v>
      </c>
      <c r="G468" s="3" t="n">
        <f aca="false">(B468/1000)*(C468*1+D468*2)</f>
        <v>0</v>
      </c>
      <c r="H468" s="3" t="n">
        <f aca="false">ABS(C468-ROUND(C468,0))+ABS(D468-ROUND(D468,0))</f>
        <v>0</v>
      </c>
      <c r="I468" s="11" t="n">
        <v>0</v>
      </c>
      <c r="J468" s="4"/>
      <c r="K468" s="5"/>
      <c r="L468" s="5"/>
      <c r="M468" s="5"/>
      <c r="N468" s="5"/>
      <c r="O468" s="5"/>
      <c r="P468" s="5"/>
      <c r="Q468" s="5"/>
      <c r="R468" s="5"/>
      <c r="S468" s="5"/>
      <c r="T468" s="5"/>
      <c r="U468" s="5"/>
      <c r="V468" s="5"/>
      <c r="W468" s="5"/>
      <c r="X468" s="5"/>
      <c r="Y468" s="5"/>
      <c r="Z468" s="5"/>
    </row>
    <row r="469" customFormat="false" ht="12.75" hidden="false" customHeight="true" outlineLevel="0" collapsed="false">
      <c r="A469" s="10" t="n">
        <v>151</v>
      </c>
      <c r="B469" s="2" t="n">
        <v>468</v>
      </c>
      <c r="C469" s="2" t="n">
        <f aca="false">'PR-RAS'!D475</f>
        <v>0</v>
      </c>
      <c r="D469" s="2" t="n">
        <f aca="false">'PR-RAS'!E475</f>
        <v>0</v>
      </c>
      <c r="E469" s="2" t="n">
        <v>0</v>
      </c>
      <c r="F469" s="2" t="n">
        <v>0</v>
      </c>
      <c r="G469" s="3" t="n">
        <f aca="false">(B469/1000)*(C469*1+D469*2)</f>
        <v>0</v>
      </c>
      <c r="H469" s="3" t="n">
        <f aca="false">ABS(C469-ROUND(C469,0))+ABS(D469-ROUND(D469,0))</f>
        <v>0</v>
      </c>
      <c r="I469" s="11" t="n">
        <v>0</v>
      </c>
      <c r="J469" s="4"/>
      <c r="K469" s="5"/>
      <c r="L469" s="5"/>
      <c r="M469" s="5"/>
      <c r="N469" s="5"/>
      <c r="O469" s="5"/>
      <c r="P469" s="5"/>
      <c r="Q469" s="5"/>
      <c r="R469" s="5"/>
      <c r="S469" s="5"/>
      <c r="T469" s="5"/>
      <c r="U469" s="5"/>
      <c r="V469" s="5"/>
      <c r="W469" s="5"/>
      <c r="X469" s="5"/>
      <c r="Y469" s="5"/>
      <c r="Z469" s="5"/>
    </row>
    <row r="470" customFormat="false" ht="12.75" hidden="false" customHeight="true" outlineLevel="0" collapsed="false">
      <c r="A470" s="10" t="n">
        <v>151</v>
      </c>
      <c r="B470" s="2" t="n">
        <v>469</v>
      </c>
      <c r="C470" s="2" t="n">
        <f aca="false">'PR-RAS'!D476</f>
        <v>0</v>
      </c>
      <c r="D470" s="2" t="n">
        <f aca="false">'PR-RAS'!E476</f>
        <v>0</v>
      </c>
      <c r="E470" s="2" t="n">
        <v>0</v>
      </c>
      <c r="F470" s="2" t="n">
        <v>0</v>
      </c>
      <c r="G470" s="3" t="n">
        <f aca="false">(B470/1000)*(C470*1+D470*2)</f>
        <v>0</v>
      </c>
      <c r="H470" s="3" t="n">
        <f aca="false">ABS(C470-ROUND(C470,0))+ABS(D470-ROUND(D470,0))</f>
        <v>0</v>
      </c>
      <c r="I470" s="11" t="n">
        <v>0</v>
      </c>
      <c r="J470" s="4"/>
      <c r="K470" s="5"/>
      <c r="L470" s="5"/>
      <c r="M470" s="5"/>
      <c r="N470" s="5"/>
      <c r="O470" s="5"/>
      <c r="P470" s="5"/>
      <c r="Q470" s="5"/>
      <c r="R470" s="5"/>
      <c r="S470" s="5"/>
      <c r="T470" s="5"/>
      <c r="U470" s="5"/>
      <c r="V470" s="5"/>
      <c r="W470" s="5"/>
      <c r="X470" s="5"/>
      <c r="Y470" s="5"/>
      <c r="Z470" s="5"/>
    </row>
    <row r="471" customFormat="false" ht="12.75" hidden="false" customHeight="true" outlineLevel="0" collapsed="false">
      <c r="A471" s="10" t="n">
        <v>151</v>
      </c>
      <c r="B471" s="2" t="n">
        <v>470</v>
      </c>
      <c r="C471" s="2" t="n">
        <f aca="false">'PR-RAS'!D477</f>
        <v>0</v>
      </c>
      <c r="D471" s="2" t="n">
        <f aca="false">'PR-RAS'!E477</f>
        <v>0</v>
      </c>
      <c r="E471" s="2" t="n">
        <v>0</v>
      </c>
      <c r="F471" s="2" t="n">
        <v>0</v>
      </c>
      <c r="G471" s="3" t="n">
        <f aca="false">(B471/1000)*(C471*1+D471*2)</f>
        <v>0</v>
      </c>
      <c r="H471" s="3" t="n">
        <f aca="false">ABS(C471-ROUND(C471,0))+ABS(D471-ROUND(D471,0))</f>
        <v>0</v>
      </c>
      <c r="I471" s="11" t="n">
        <v>0</v>
      </c>
      <c r="J471" s="4"/>
      <c r="K471" s="5"/>
      <c r="L471" s="5"/>
      <c r="M471" s="5"/>
      <c r="N471" s="5"/>
      <c r="O471" s="5"/>
      <c r="P471" s="5"/>
      <c r="Q471" s="5"/>
      <c r="R471" s="5"/>
      <c r="S471" s="5"/>
      <c r="T471" s="5"/>
      <c r="U471" s="5"/>
      <c r="V471" s="5"/>
      <c r="W471" s="5"/>
      <c r="X471" s="5"/>
      <c r="Y471" s="5"/>
      <c r="Z471" s="5"/>
    </row>
    <row r="472" customFormat="false" ht="12.75" hidden="false" customHeight="true" outlineLevel="0" collapsed="false">
      <c r="A472" s="10" t="n">
        <v>151</v>
      </c>
      <c r="B472" s="2" t="n">
        <v>471</v>
      </c>
      <c r="C472" s="2" t="n">
        <f aca="false">'PR-RAS'!D478</f>
        <v>0</v>
      </c>
      <c r="D472" s="2" t="n">
        <f aca="false">'PR-RAS'!E478</f>
        <v>0</v>
      </c>
      <c r="E472" s="2" t="n">
        <v>0</v>
      </c>
      <c r="F472" s="2" t="n">
        <v>0</v>
      </c>
      <c r="G472" s="3" t="n">
        <f aca="false">(B472/1000)*(C472*1+D472*2)</f>
        <v>0</v>
      </c>
      <c r="H472" s="3" t="n">
        <f aca="false">ABS(C472-ROUND(C472,0))+ABS(D472-ROUND(D472,0))</f>
        <v>0</v>
      </c>
      <c r="I472" s="11" t="n">
        <v>0</v>
      </c>
      <c r="J472" s="4"/>
      <c r="K472" s="5"/>
      <c r="L472" s="5"/>
      <c r="M472" s="5"/>
      <c r="N472" s="5"/>
      <c r="O472" s="5"/>
      <c r="P472" s="5"/>
      <c r="Q472" s="5"/>
      <c r="R472" s="5"/>
      <c r="S472" s="5"/>
      <c r="T472" s="5"/>
      <c r="U472" s="5"/>
      <c r="V472" s="5"/>
      <c r="W472" s="5"/>
      <c r="X472" s="5"/>
      <c r="Y472" s="5"/>
      <c r="Z472" s="5"/>
    </row>
    <row r="473" customFormat="false" ht="12.75" hidden="false" customHeight="true" outlineLevel="0" collapsed="false">
      <c r="A473" s="10" t="n">
        <v>151</v>
      </c>
      <c r="B473" s="2" t="n">
        <v>472</v>
      </c>
      <c r="C473" s="2" t="n">
        <f aca="false">'PR-RAS'!D479</f>
        <v>0</v>
      </c>
      <c r="D473" s="2" t="n">
        <f aca="false">'PR-RAS'!E479</f>
        <v>0</v>
      </c>
      <c r="E473" s="2" t="n">
        <v>0</v>
      </c>
      <c r="F473" s="2" t="n">
        <v>0</v>
      </c>
      <c r="G473" s="3" t="n">
        <f aca="false">(B473/1000)*(C473*1+D473*2)</f>
        <v>0</v>
      </c>
      <c r="H473" s="3" t="n">
        <f aca="false">ABS(C473-ROUND(C473,0))+ABS(D473-ROUND(D473,0))</f>
        <v>0</v>
      </c>
      <c r="I473" s="11" t="n">
        <v>0</v>
      </c>
      <c r="J473" s="4"/>
      <c r="K473" s="5"/>
      <c r="L473" s="5"/>
      <c r="M473" s="5"/>
      <c r="N473" s="5"/>
      <c r="O473" s="5"/>
      <c r="P473" s="5"/>
      <c r="Q473" s="5"/>
      <c r="R473" s="5"/>
      <c r="S473" s="5"/>
      <c r="T473" s="5"/>
      <c r="U473" s="5"/>
      <c r="V473" s="5"/>
      <c r="W473" s="5"/>
      <c r="X473" s="5"/>
      <c r="Y473" s="5"/>
      <c r="Z473" s="5"/>
    </row>
    <row r="474" customFormat="false" ht="12.75" hidden="false" customHeight="true" outlineLevel="0" collapsed="false">
      <c r="A474" s="10" t="n">
        <v>151</v>
      </c>
      <c r="B474" s="2" t="n">
        <v>473</v>
      </c>
      <c r="C474" s="2" t="n">
        <f aca="false">'PR-RAS'!D480</f>
        <v>0</v>
      </c>
      <c r="D474" s="2" t="n">
        <f aca="false">'PR-RAS'!E480</f>
        <v>0</v>
      </c>
      <c r="E474" s="2" t="n">
        <v>0</v>
      </c>
      <c r="F474" s="2" t="n">
        <v>0</v>
      </c>
      <c r="G474" s="3" t="n">
        <f aca="false">(B474/1000)*(C474*1+D474*2)</f>
        <v>0</v>
      </c>
      <c r="H474" s="3" t="n">
        <f aca="false">ABS(C474-ROUND(C474,0))+ABS(D474-ROUND(D474,0))</f>
        <v>0</v>
      </c>
      <c r="I474" s="11" t="n">
        <v>0</v>
      </c>
      <c r="J474" s="4"/>
      <c r="K474" s="5"/>
      <c r="L474" s="5"/>
      <c r="M474" s="5"/>
      <c r="N474" s="5"/>
      <c r="O474" s="5"/>
      <c r="P474" s="5"/>
      <c r="Q474" s="5"/>
      <c r="R474" s="5"/>
      <c r="S474" s="5"/>
      <c r="T474" s="5"/>
      <c r="U474" s="5"/>
      <c r="V474" s="5"/>
      <c r="W474" s="5"/>
      <c r="X474" s="5"/>
      <c r="Y474" s="5"/>
      <c r="Z474" s="5"/>
    </row>
    <row r="475" customFormat="false" ht="12.75" hidden="false" customHeight="true" outlineLevel="0" collapsed="false">
      <c r="A475" s="10" t="n">
        <v>151</v>
      </c>
      <c r="B475" s="2" t="n">
        <v>474</v>
      </c>
      <c r="C475" s="2" t="n">
        <f aca="false">'PR-RAS'!D481</f>
        <v>0</v>
      </c>
      <c r="D475" s="2" t="n">
        <f aca="false">'PR-RAS'!E481</f>
        <v>0</v>
      </c>
      <c r="E475" s="2" t="n">
        <v>0</v>
      </c>
      <c r="F475" s="2" t="n">
        <v>0</v>
      </c>
      <c r="G475" s="3" t="n">
        <f aca="false">(B475/1000)*(C475*1+D475*2)</f>
        <v>0</v>
      </c>
      <c r="H475" s="3" t="n">
        <f aca="false">ABS(C475-ROUND(C475,0))+ABS(D475-ROUND(D475,0))</f>
        <v>0</v>
      </c>
      <c r="I475" s="11" t="n">
        <v>0</v>
      </c>
      <c r="J475" s="4"/>
      <c r="K475" s="5"/>
      <c r="L475" s="5"/>
      <c r="M475" s="5"/>
      <c r="N475" s="5"/>
      <c r="O475" s="5"/>
      <c r="P475" s="5"/>
      <c r="Q475" s="5"/>
      <c r="R475" s="5"/>
      <c r="S475" s="5"/>
      <c r="T475" s="5"/>
      <c r="U475" s="5"/>
      <c r="V475" s="5"/>
      <c r="W475" s="5"/>
      <c r="X475" s="5"/>
      <c r="Y475" s="5"/>
      <c r="Z475" s="5"/>
    </row>
    <row r="476" customFormat="false" ht="12.75" hidden="false" customHeight="true" outlineLevel="0" collapsed="false">
      <c r="A476" s="10" t="n">
        <v>151</v>
      </c>
      <c r="B476" s="2" t="n">
        <v>475</v>
      </c>
      <c r="C476" s="2" t="n">
        <f aca="false">'PR-RAS'!D482</f>
        <v>0</v>
      </c>
      <c r="D476" s="2" t="n">
        <f aca="false">'PR-RAS'!E482</f>
        <v>0</v>
      </c>
      <c r="E476" s="2" t="n">
        <v>0</v>
      </c>
      <c r="F476" s="2" t="n">
        <v>0</v>
      </c>
      <c r="G476" s="3" t="n">
        <f aca="false">(B476/1000)*(C476*1+D476*2)</f>
        <v>0</v>
      </c>
      <c r="H476" s="3" t="n">
        <f aca="false">ABS(C476-ROUND(C476,0))+ABS(D476-ROUND(D476,0))</f>
        <v>0</v>
      </c>
      <c r="I476" s="11" t="n">
        <v>0</v>
      </c>
      <c r="J476" s="4"/>
      <c r="K476" s="5"/>
      <c r="L476" s="5"/>
      <c r="M476" s="5"/>
      <c r="N476" s="5"/>
      <c r="O476" s="5"/>
      <c r="P476" s="5"/>
      <c r="Q476" s="5"/>
      <c r="R476" s="5"/>
      <c r="S476" s="5"/>
      <c r="T476" s="5"/>
      <c r="U476" s="5"/>
      <c r="V476" s="5"/>
      <c r="W476" s="5"/>
      <c r="X476" s="5"/>
      <c r="Y476" s="5"/>
      <c r="Z476" s="5"/>
    </row>
    <row r="477" customFormat="false" ht="12.75" hidden="false" customHeight="true" outlineLevel="0" collapsed="false">
      <c r="A477" s="10" t="n">
        <v>151</v>
      </c>
      <c r="B477" s="2" t="n">
        <v>476</v>
      </c>
      <c r="C477" s="2" t="n">
        <f aca="false">'PR-RAS'!D483</f>
        <v>0</v>
      </c>
      <c r="D477" s="2" t="n">
        <f aca="false">'PR-RAS'!E483</f>
        <v>0</v>
      </c>
      <c r="E477" s="2" t="n">
        <v>0</v>
      </c>
      <c r="F477" s="2" t="n">
        <v>0</v>
      </c>
      <c r="G477" s="3" t="n">
        <f aca="false">(B477/1000)*(C477*1+D477*2)</f>
        <v>0</v>
      </c>
      <c r="H477" s="3" t="n">
        <f aca="false">ABS(C477-ROUND(C477,0))+ABS(D477-ROUND(D477,0))</f>
        <v>0</v>
      </c>
      <c r="I477" s="11" t="n">
        <v>0</v>
      </c>
      <c r="J477" s="4"/>
      <c r="K477" s="5"/>
      <c r="L477" s="5"/>
      <c r="M477" s="5"/>
      <c r="N477" s="5"/>
      <c r="O477" s="5"/>
      <c r="P477" s="5"/>
      <c r="Q477" s="5"/>
      <c r="R477" s="5"/>
      <c r="S477" s="5"/>
      <c r="T477" s="5"/>
      <c r="U477" s="5"/>
      <c r="V477" s="5"/>
      <c r="W477" s="5"/>
      <c r="X477" s="5"/>
      <c r="Y477" s="5"/>
      <c r="Z477" s="5"/>
    </row>
    <row r="478" customFormat="false" ht="12.75" hidden="false" customHeight="true" outlineLevel="0" collapsed="false">
      <c r="A478" s="10" t="n">
        <v>151</v>
      </c>
      <c r="B478" s="2" t="n">
        <v>477</v>
      </c>
      <c r="C478" s="2" t="n">
        <f aca="false">'PR-RAS'!D484</f>
        <v>0</v>
      </c>
      <c r="D478" s="2" t="n">
        <f aca="false">'PR-RAS'!E484</f>
        <v>0</v>
      </c>
      <c r="E478" s="2" t="n">
        <v>0</v>
      </c>
      <c r="F478" s="2" t="n">
        <v>0</v>
      </c>
      <c r="G478" s="3" t="n">
        <f aca="false">(B478/1000)*(C478*1+D478*2)</f>
        <v>0</v>
      </c>
      <c r="H478" s="3" t="n">
        <f aca="false">ABS(C478-ROUND(C478,0))+ABS(D478-ROUND(D478,0))</f>
        <v>0</v>
      </c>
      <c r="I478" s="11" t="n">
        <v>0</v>
      </c>
      <c r="J478" s="4"/>
      <c r="K478" s="5"/>
      <c r="L478" s="5"/>
      <c r="M478" s="5"/>
      <c r="N478" s="5"/>
      <c r="O478" s="5"/>
      <c r="P478" s="5"/>
      <c r="Q478" s="5"/>
      <c r="R478" s="5"/>
      <c r="S478" s="5"/>
      <c r="T478" s="5"/>
      <c r="U478" s="5"/>
      <c r="V478" s="5"/>
      <c r="W478" s="5"/>
      <c r="X478" s="5"/>
      <c r="Y478" s="5"/>
      <c r="Z478" s="5"/>
    </row>
    <row r="479" customFormat="false" ht="12.75" hidden="false" customHeight="true" outlineLevel="0" collapsed="false">
      <c r="A479" s="10" t="n">
        <v>151</v>
      </c>
      <c r="B479" s="2" t="n">
        <v>478</v>
      </c>
      <c r="C479" s="2" t="n">
        <f aca="false">'PR-RAS'!D485</f>
        <v>0</v>
      </c>
      <c r="D479" s="2" t="n">
        <f aca="false">'PR-RAS'!E485</f>
        <v>0</v>
      </c>
      <c r="E479" s="2" t="n">
        <v>0</v>
      </c>
      <c r="F479" s="2" t="n">
        <v>0</v>
      </c>
      <c r="G479" s="3" t="n">
        <f aca="false">(B479/1000)*(C479*1+D479*2)</f>
        <v>0</v>
      </c>
      <c r="H479" s="3" t="n">
        <f aca="false">ABS(C479-ROUND(C479,0))+ABS(D479-ROUND(D479,0))</f>
        <v>0</v>
      </c>
      <c r="I479" s="11" t="n">
        <v>0</v>
      </c>
      <c r="J479" s="4"/>
      <c r="K479" s="5"/>
      <c r="L479" s="5"/>
      <c r="M479" s="5"/>
      <c r="N479" s="5"/>
      <c r="O479" s="5"/>
      <c r="P479" s="5"/>
      <c r="Q479" s="5"/>
      <c r="R479" s="5"/>
      <c r="S479" s="5"/>
      <c r="T479" s="5"/>
      <c r="U479" s="5"/>
      <c r="V479" s="5"/>
      <c r="W479" s="5"/>
      <c r="X479" s="5"/>
      <c r="Y479" s="5"/>
      <c r="Z479" s="5"/>
    </row>
    <row r="480" customFormat="false" ht="12.75" hidden="false" customHeight="true" outlineLevel="0" collapsed="false">
      <c r="A480" s="10" t="n">
        <v>151</v>
      </c>
      <c r="B480" s="2" t="n">
        <v>479</v>
      </c>
      <c r="C480" s="2" t="n">
        <f aca="false">'PR-RAS'!D486</f>
        <v>0</v>
      </c>
      <c r="D480" s="2" t="n">
        <f aca="false">'PR-RAS'!E486</f>
        <v>0</v>
      </c>
      <c r="E480" s="2" t="n">
        <v>0</v>
      </c>
      <c r="F480" s="2" t="n">
        <v>0</v>
      </c>
      <c r="G480" s="3" t="n">
        <f aca="false">(B480/1000)*(C480*1+D480*2)</f>
        <v>0</v>
      </c>
      <c r="H480" s="3" t="n">
        <f aca="false">ABS(C480-ROUND(C480,0))+ABS(D480-ROUND(D480,0))</f>
        <v>0</v>
      </c>
      <c r="I480" s="11" t="n">
        <v>0</v>
      </c>
      <c r="J480" s="4"/>
      <c r="K480" s="5"/>
      <c r="L480" s="5"/>
      <c r="M480" s="5"/>
      <c r="N480" s="5"/>
      <c r="O480" s="5"/>
      <c r="P480" s="5"/>
      <c r="Q480" s="5"/>
      <c r="R480" s="5"/>
      <c r="S480" s="5"/>
      <c r="T480" s="5"/>
      <c r="U480" s="5"/>
      <c r="V480" s="5"/>
      <c r="W480" s="5"/>
      <c r="X480" s="5"/>
      <c r="Y480" s="5"/>
      <c r="Z480" s="5"/>
    </row>
    <row r="481" customFormat="false" ht="12.75" hidden="false" customHeight="true" outlineLevel="0" collapsed="false">
      <c r="A481" s="10" t="n">
        <v>151</v>
      </c>
      <c r="B481" s="2" t="n">
        <v>480</v>
      </c>
      <c r="C481" s="2" t="n">
        <f aca="false">'PR-RAS'!D487</f>
        <v>0</v>
      </c>
      <c r="D481" s="2" t="n">
        <f aca="false">'PR-RAS'!E487</f>
        <v>0</v>
      </c>
      <c r="E481" s="2" t="n">
        <v>0</v>
      </c>
      <c r="F481" s="2" t="n">
        <v>0</v>
      </c>
      <c r="G481" s="3" t="n">
        <f aca="false">(B481/1000)*(C481*1+D481*2)</f>
        <v>0</v>
      </c>
      <c r="H481" s="3" t="n">
        <f aca="false">ABS(C481-ROUND(C481,0))+ABS(D481-ROUND(D481,0))</f>
        <v>0</v>
      </c>
      <c r="I481" s="11" t="n">
        <v>0</v>
      </c>
      <c r="J481" s="4"/>
      <c r="K481" s="5"/>
      <c r="L481" s="5"/>
      <c r="M481" s="5"/>
      <c r="N481" s="5"/>
      <c r="O481" s="5"/>
      <c r="P481" s="5"/>
      <c r="Q481" s="5"/>
      <c r="R481" s="5"/>
      <c r="S481" s="5"/>
      <c r="T481" s="5"/>
      <c r="U481" s="5"/>
      <c r="V481" s="5"/>
      <c r="W481" s="5"/>
      <c r="X481" s="5"/>
      <c r="Y481" s="5"/>
      <c r="Z481" s="5"/>
    </row>
    <row r="482" customFormat="false" ht="12.75" hidden="false" customHeight="true" outlineLevel="0" collapsed="false">
      <c r="A482" s="10" t="n">
        <v>151</v>
      </c>
      <c r="B482" s="2" t="n">
        <v>481</v>
      </c>
      <c r="C482" s="2" t="n">
        <f aca="false">'PR-RAS'!D488</f>
        <v>0</v>
      </c>
      <c r="D482" s="2" t="n">
        <f aca="false">'PR-RAS'!E488</f>
        <v>0</v>
      </c>
      <c r="E482" s="2" t="n">
        <v>0</v>
      </c>
      <c r="F482" s="2" t="n">
        <v>0</v>
      </c>
      <c r="G482" s="3" t="n">
        <f aca="false">(B482/1000)*(C482*1+D482*2)</f>
        <v>0</v>
      </c>
      <c r="H482" s="3" t="n">
        <f aca="false">ABS(C482-ROUND(C482,0))+ABS(D482-ROUND(D482,0))</f>
        <v>0</v>
      </c>
      <c r="I482" s="11" t="n">
        <v>0</v>
      </c>
      <c r="J482" s="4"/>
      <c r="K482" s="5"/>
      <c r="L482" s="5"/>
      <c r="M482" s="5"/>
      <c r="N482" s="5"/>
      <c r="O482" s="5"/>
      <c r="P482" s="5"/>
      <c r="Q482" s="5"/>
      <c r="R482" s="5"/>
      <c r="S482" s="5"/>
      <c r="T482" s="5"/>
      <c r="U482" s="5"/>
      <c r="V482" s="5"/>
      <c r="W482" s="5"/>
      <c r="X482" s="5"/>
      <c r="Y482" s="5"/>
      <c r="Z482" s="5"/>
    </row>
    <row r="483" customFormat="false" ht="12.75" hidden="false" customHeight="true" outlineLevel="0" collapsed="false">
      <c r="A483" s="10" t="n">
        <v>151</v>
      </c>
      <c r="B483" s="2" t="n">
        <v>482</v>
      </c>
      <c r="C483" s="2" t="n">
        <f aca="false">'PR-RAS'!D489</f>
        <v>0</v>
      </c>
      <c r="D483" s="2" t="n">
        <f aca="false">'PR-RAS'!E489</f>
        <v>0</v>
      </c>
      <c r="E483" s="2" t="n">
        <v>0</v>
      </c>
      <c r="F483" s="2" t="n">
        <v>0</v>
      </c>
      <c r="G483" s="3" t="n">
        <f aca="false">(B483/1000)*(C483*1+D483*2)</f>
        <v>0</v>
      </c>
      <c r="H483" s="3" t="n">
        <f aca="false">ABS(C483-ROUND(C483,0))+ABS(D483-ROUND(D483,0))</f>
        <v>0</v>
      </c>
      <c r="I483" s="11" t="n">
        <v>0</v>
      </c>
      <c r="J483" s="4"/>
      <c r="K483" s="5"/>
      <c r="L483" s="5"/>
      <c r="M483" s="5"/>
      <c r="N483" s="5"/>
      <c r="O483" s="5"/>
      <c r="P483" s="5"/>
      <c r="Q483" s="5"/>
      <c r="R483" s="5"/>
      <c r="S483" s="5"/>
      <c r="T483" s="5"/>
      <c r="U483" s="5"/>
      <c r="V483" s="5"/>
      <c r="W483" s="5"/>
      <c r="X483" s="5"/>
      <c r="Y483" s="5"/>
      <c r="Z483" s="5"/>
    </row>
    <row r="484" customFormat="false" ht="12.75" hidden="false" customHeight="true" outlineLevel="0" collapsed="false">
      <c r="A484" s="10" t="n">
        <v>151</v>
      </c>
      <c r="B484" s="2" t="n">
        <v>483</v>
      </c>
      <c r="C484" s="2" t="n">
        <f aca="false">'PR-RAS'!D490</f>
        <v>0</v>
      </c>
      <c r="D484" s="2" t="n">
        <f aca="false">'PR-RAS'!E490</f>
        <v>0</v>
      </c>
      <c r="E484" s="2" t="n">
        <v>0</v>
      </c>
      <c r="F484" s="2" t="n">
        <v>0</v>
      </c>
      <c r="G484" s="3" t="n">
        <f aca="false">(B484/1000)*(C484*1+D484*2)</f>
        <v>0</v>
      </c>
      <c r="H484" s="3" t="n">
        <f aca="false">ABS(C484-ROUND(C484,0))+ABS(D484-ROUND(D484,0))</f>
        <v>0</v>
      </c>
      <c r="I484" s="11" t="n">
        <v>0</v>
      </c>
      <c r="J484" s="4"/>
      <c r="K484" s="5"/>
      <c r="L484" s="5"/>
      <c r="M484" s="5"/>
      <c r="N484" s="5"/>
      <c r="O484" s="5"/>
      <c r="P484" s="5"/>
      <c r="Q484" s="5"/>
      <c r="R484" s="5"/>
      <c r="S484" s="5"/>
      <c r="T484" s="5"/>
      <c r="U484" s="5"/>
      <c r="V484" s="5"/>
      <c r="W484" s="5"/>
      <c r="X484" s="5"/>
      <c r="Y484" s="5"/>
      <c r="Z484" s="5"/>
    </row>
    <row r="485" customFormat="false" ht="12.75" hidden="false" customHeight="true" outlineLevel="0" collapsed="false">
      <c r="A485" s="10" t="n">
        <v>151</v>
      </c>
      <c r="B485" s="2" t="n">
        <v>484</v>
      </c>
      <c r="C485" s="2" t="n">
        <f aca="false">'PR-RAS'!D491</f>
        <v>0</v>
      </c>
      <c r="D485" s="2" t="n">
        <f aca="false">'PR-RAS'!E491</f>
        <v>0</v>
      </c>
      <c r="E485" s="2" t="n">
        <v>0</v>
      </c>
      <c r="F485" s="2" t="n">
        <v>0</v>
      </c>
      <c r="G485" s="3" t="n">
        <f aca="false">(B485/1000)*(C485*1+D485*2)</f>
        <v>0</v>
      </c>
      <c r="H485" s="3" t="n">
        <f aca="false">ABS(C485-ROUND(C485,0))+ABS(D485-ROUND(D485,0))</f>
        <v>0</v>
      </c>
      <c r="I485" s="11" t="n">
        <v>0</v>
      </c>
      <c r="J485" s="4"/>
      <c r="K485" s="5"/>
      <c r="L485" s="5"/>
      <c r="M485" s="5"/>
      <c r="N485" s="5"/>
      <c r="O485" s="5"/>
      <c r="P485" s="5"/>
      <c r="Q485" s="5"/>
      <c r="R485" s="5"/>
      <c r="S485" s="5"/>
      <c r="T485" s="5"/>
      <c r="U485" s="5"/>
      <c r="V485" s="5"/>
      <c r="W485" s="5"/>
      <c r="X485" s="5"/>
      <c r="Y485" s="5"/>
      <c r="Z485" s="5"/>
    </row>
    <row r="486" customFormat="false" ht="12.75" hidden="false" customHeight="true" outlineLevel="0" collapsed="false">
      <c r="A486" s="10" t="n">
        <v>151</v>
      </c>
      <c r="B486" s="2" t="n">
        <v>485</v>
      </c>
      <c r="C486" s="2" t="n">
        <f aca="false">'PR-RAS'!D492</f>
        <v>0</v>
      </c>
      <c r="D486" s="2" t="n">
        <f aca="false">'PR-RAS'!E492</f>
        <v>0</v>
      </c>
      <c r="E486" s="2" t="n">
        <v>0</v>
      </c>
      <c r="F486" s="2" t="n">
        <v>0</v>
      </c>
      <c r="G486" s="3" t="n">
        <f aca="false">(B486/1000)*(C486*1+D486*2)</f>
        <v>0</v>
      </c>
      <c r="H486" s="3" t="n">
        <f aca="false">ABS(C486-ROUND(C486,0))+ABS(D486-ROUND(D486,0))</f>
        <v>0</v>
      </c>
      <c r="I486" s="11" t="n">
        <v>0</v>
      </c>
      <c r="J486" s="4"/>
      <c r="K486" s="5"/>
      <c r="L486" s="5"/>
      <c r="M486" s="5"/>
      <c r="N486" s="5"/>
      <c r="O486" s="5"/>
      <c r="P486" s="5"/>
      <c r="Q486" s="5"/>
      <c r="R486" s="5"/>
      <c r="S486" s="5"/>
      <c r="T486" s="5"/>
      <c r="U486" s="5"/>
      <c r="V486" s="5"/>
      <c r="W486" s="5"/>
      <c r="X486" s="5"/>
      <c r="Y486" s="5"/>
      <c r="Z486" s="5"/>
    </row>
    <row r="487" customFormat="false" ht="12.75" hidden="false" customHeight="true" outlineLevel="0" collapsed="false">
      <c r="A487" s="10" t="n">
        <v>151</v>
      </c>
      <c r="B487" s="2" t="n">
        <v>486</v>
      </c>
      <c r="C487" s="2" t="n">
        <f aca="false">'PR-RAS'!D493</f>
        <v>0</v>
      </c>
      <c r="D487" s="2" t="n">
        <f aca="false">'PR-RAS'!E493</f>
        <v>0</v>
      </c>
      <c r="E487" s="2" t="n">
        <v>0</v>
      </c>
      <c r="F487" s="2" t="n">
        <v>0</v>
      </c>
      <c r="G487" s="3" t="n">
        <f aca="false">(B487/1000)*(C487*1+D487*2)</f>
        <v>0</v>
      </c>
      <c r="H487" s="3" t="n">
        <f aca="false">ABS(C487-ROUND(C487,0))+ABS(D487-ROUND(D487,0))</f>
        <v>0</v>
      </c>
      <c r="I487" s="11" t="n">
        <v>0</v>
      </c>
      <c r="J487" s="4"/>
      <c r="K487" s="5"/>
      <c r="L487" s="5"/>
      <c r="M487" s="5"/>
      <c r="N487" s="5"/>
      <c r="O487" s="5"/>
      <c r="P487" s="5"/>
      <c r="Q487" s="5"/>
      <c r="R487" s="5"/>
      <c r="S487" s="5"/>
      <c r="T487" s="5"/>
      <c r="U487" s="5"/>
      <c r="V487" s="5"/>
      <c r="W487" s="5"/>
      <c r="X487" s="5"/>
      <c r="Y487" s="5"/>
      <c r="Z487" s="5"/>
    </row>
    <row r="488" customFormat="false" ht="12.75" hidden="false" customHeight="true" outlineLevel="0" collapsed="false">
      <c r="A488" s="10" t="n">
        <v>151</v>
      </c>
      <c r="B488" s="2" t="n">
        <v>487</v>
      </c>
      <c r="C488" s="2" t="n">
        <f aca="false">'PR-RAS'!D494</f>
        <v>0</v>
      </c>
      <c r="D488" s="2" t="n">
        <f aca="false">'PR-RAS'!E494</f>
        <v>0</v>
      </c>
      <c r="E488" s="2" t="n">
        <v>0</v>
      </c>
      <c r="F488" s="2" t="n">
        <v>0</v>
      </c>
      <c r="G488" s="3" t="n">
        <f aca="false">(B488/1000)*(C488*1+D488*2)</f>
        <v>0</v>
      </c>
      <c r="H488" s="3" t="n">
        <f aca="false">ABS(C488-ROUND(C488,0))+ABS(D488-ROUND(D488,0))</f>
        <v>0</v>
      </c>
      <c r="I488" s="11" t="n">
        <v>0</v>
      </c>
      <c r="J488" s="4"/>
      <c r="K488" s="5"/>
      <c r="L488" s="5"/>
      <c r="M488" s="5"/>
      <c r="N488" s="5"/>
      <c r="O488" s="5"/>
      <c r="P488" s="5"/>
      <c r="Q488" s="5"/>
      <c r="R488" s="5"/>
      <c r="S488" s="5"/>
      <c r="T488" s="5"/>
      <c r="U488" s="5"/>
      <c r="V488" s="5"/>
      <c r="W488" s="5"/>
      <c r="X488" s="5"/>
      <c r="Y488" s="5"/>
      <c r="Z488" s="5"/>
    </row>
    <row r="489" customFormat="false" ht="12.75" hidden="false" customHeight="true" outlineLevel="0" collapsed="false">
      <c r="A489" s="10" t="n">
        <v>151</v>
      </c>
      <c r="B489" s="2" t="n">
        <v>488</v>
      </c>
      <c r="C489" s="2" t="n">
        <f aca="false">'PR-RAS'!D495</f>
        <v>0</v>
      </c>
      <c r="D489" s="2" t="n">
        <f aca="false">'PR-RAS'!E495</f>
        <v>0</v>
      </c>
      <c r="E489" s="2" t="n">
        <v>0</v>
      </c>
      <c r="F489" s="2" t="n">
        <v>0</v>
      </c>
      <c r="G489" s="3" t="n">
        <f aca="false">(B489/1000)*(C489*1+D489*2)</f>
        <v>0</v>
      </c>
      <c r="H489" s="3" t="n">
        <f aca="false">ABS(C489-ROUND(C489,0))+ABS(D489-ROUND(D489,0))</f>
        <v>0</v>
      </c>
      <c r="I489" s="11" t="n">
        <v>0</v>
      </c>
      <c r="J489" s="4"/>
      <c r="K489" s="5"/>
      <c r="L489" s="5"/>
      <c r="M489" s="5"/>
      <c r="N489" s="5"/>
      <c r="O489" s="5"/>
      <c r="P489" s="5"/>
      <c r="Q489" s="5"/>
      <c r="R489" s="5"/>
      <c r="S489" s="5"/>
      <c r="T489" s="5"/>
      <c r="U489" s="5"/>
      <c r="V489" s="5"/>
      <c r="W489" s="5"/>
      <c r="X489" s="5"/>
      <c r="Y489" s="5"/>
      <c r="Z489" s="5"/>
    </row>
    <row r="490" customFormat="false" ht="12.75" hidden="false" customHeight="true" outlineLevel="0" collapsed="false">
      <c r="A490" s="10" t="n">
        <v>151</v>
      </c>
      <c r="B490" s="2" t="n">
        <v>489</v>
      </c>
      <c r="C490" s="2" t="n">
        <f aca="false">'PR-RAS'!D496</f>
        <v>0</v>
      </c>
      <c r="D490" s="2" t="n">
        <f aca="false">'PR-RAS'!E496</f>
        <v>0</v>
      </c>
      <c r="E490" s="2" t="n">
        <v>0</v>
      </c>
      <c r="F490" s="2" t="n">
        <v>0</v>
      </c>
      <c r="G490" s="3" t="n">
        <f aca="false">(B490/1000)*(C490*1+D490*2)</f>
        <v>0</v>
      </c>
      <c r="H490" s="3" t="n">
        <f aca="false">ABS(C490-ROUND(C490,0))+ABS(D490-ROUND(D490,0))</f>
        <v>0</v>
      </c>
      <c r="I490" s="11" t="n">
        <v>0</v>
      </c>
      <c r="J490" s="4"/>
      <c r="K490" s="5"/>
      <c r="L490" s="5"/>
      <c r="M490" s="5"/>
      <c r="N490" s="5"/>
      <c r="O490" s="5"/>
      <c r="P490" s="5"/>
      <c r="Q490" s="5"/>
      <c r="R490" s="5"/>
      <c r="S490" s="5"/>
      <c r="T490" s="5"/>
      <c r="U490" s="5"/>
      <c r="V490" s="5"/>
      <c r="W490" s="5"/>
      <c r="X490" s="5"/>
      <c r="Y490" s="5"/>
      <c r="Z490" s="5"/>
    </row>
    <row r="491" customFormat="false" ht="12.75" hidden="false" customHeight="true" outlineLevel="0" collapsed="false">
      <c r="A491" s="10" t="n">
        <v>151</v>
      </c>
      <c r="B491" s="2" t="n">
        <v>490</v>
      </c>
      <c r="C491" s="2" t="n">
        <f aca="false">'PR-RAS'!D497</f>
        <v>0</v>
      </c>
      <c r="D491" s="2" t="n">
        <f aca="false">'PR-RAS'!E497</f>
        <v>0</v>
      </c>
      <c r="E491" s="2" t="n">
        <v>0</v>
      </c>
      <c r="F491" s="2" t="n">
        <v>0</v>
      </c>
      <c r="G491" s="3" t="n">
        <f aca="false">(B491/1000)*(C491*1+D491*2)</f>
        <v>0</v>
      </c>
      <c r="H491" s="3" t="n">
        <f aca="false">ABS(C491-ROUND(C491,0))+ABS(D491-ROUND(D491,0))</f>
        <v>0</v>
      </c>
      <c r="I491" s="11" t="n">
        <v>0</v>
      </c>
      <c r="J491" s="4"/>
      <c r="K491" s="5"/>
      <c r="L491" s="5"/>
      <c r="M491" s="5"/>
      <c r="N491" s="5"/>
      <c r="O491" s="5"/>
      <c r="P491" s="5"/>
      <c r="Q491" s="5"/>
      <c r="R491" s="5"/>
      <c r="S491" s="5"/>
      <c r="T491" s="5"/>
      <c r="U491" s="5"/>
      <c r="V491" s="5"/>
      <c r="W491" s="5"/>
      <c r="X491" s="5"/>
      <c r="Y491" s="5"/>
      <c r="Z491" s="5"/>
    </row>
    <row r="492" customFormat="false" ht="12.75" hidden="false" customHeight="true" outlineLevel="0" collapsed="false">
      <c r="A492" s="10" t="n">
        <v>151</v>
      </c>
      <c r="B492" s="2" t="n">
        <v>491</v>
      </c>
      <c r="C492" s="2" t="n">
        <f aca="false">'PR-RAS'!D498</f>
        <v>0</v>
      </c>
      <c r="D492" s="2" t="n">
        <f aca="false">'PR-RAS'!E498</f>
        <v>0</v>
      </c>
      <c r="E492" s="2" t="n">
        <v>0</v>
      </c>
      <c r="F492" s="2" t="n">
        <v>0</v>
      </c>
      <c r="G492" s="3" t="n">
        <f aca="false">(B492/1000)*(C492*1+D492*2)</f>
        <v>0</v>
      </c>
      <c r="H492" s="3" t="n">
        <f aca="false">ABS(C492-ROUND(C492,0))+ABS(D492-ROUND(D492,0))</f>
        <v>0</v>
      </c>
      <c r="I492" s="11" t="n">
        <v>0</v>
      </c>
      <c r="J492" s="4"/>
      <c r="K492" s="5"/>
      <c r="L492" s="5"/>
      <c r="M492" s="5"/>
      <c r="N492" s="5"/>
      <c r="O492" s="5"/>
      <c r="P492" s="5"/>
      <c r="Q492" s="5"/>
      <c r="R492" s="5"/>
      <c r="S492" s="5"/>
      <c r="T492" s="5"/>
      <c r="U492" s="5"/>
      <c r="V492" s="5"/>
      <c r="W492" s="5"/>
      <c r="X492" s="5"/>
      <c r="Y492" s="5"/>
      <c r="Z492" s="5"/>
    </row>
    <row r="493" customFormat="false" ht="12.75" hidden="false" customHeight="true" outlineLevel="0" collapsed="false">
      <c r="A493" s="10" t="n">
        <v>151</v>
      </c>
      <c r="B493" s="2" t="n">
        <v>492</v>
      </c>
      <c r="C493" s="2" t="n">
        <f aca="false">'PR-RAS'!D499</f>
        <v>0</v>
      </c>
      <c r="D493" s="2" t="n">
        <f aca="false">'PR-RAS'!E499</f>
        <v>0</v>
      </c>
      <c r="E493" s="2" t="n">
        <v>0</v>
      </c>
      <c r="F493" s="2" t="n">
        <v>0</v>
      </c>
      <c r="G493" s="3" t="n">
        <f aca="false">(B493/1000)*(C493*1+D493*2)</f>
        <v>0</v>
      </c>
      <c r="H493" s="3" t="n">
        <f aca="false">ABS(C493-ROUND(C493,0))+ABS(D493-ROUND(D493,0))</f>
        <v>0</v>
      </c>
      <c r="I493" s="11" t="n">
        <v>0</v>
      </c>
      <c r="J493" s="4"/>
      <c r="K493" s="5"/>
      <c r="L493" s="5"/>
      <c r="M493" s="5"/>
      <c r="N493" s="5"/>
      <c r="O493" s="5"/>
      <c r="P493" s="5"/>
      <c r="Q493" s="5"/>
      <c r="R493" s="5"/>
      <c r="S493" s="5"/>
      <c r="T493" s="5"/>
      <c r="U493" s="5"/>
      <c r="V493" s="5"/>
      <c r="W493" s="5"/>
      <c r="X493" s="5"/>
      <c r="Y493" s="5"/>
      <c r="Z493" s="5"/>
    </row>
    <row r="494" customFormat="false" ht="12.75" hidden="false" customHeight="true" outlineLevel="0" collapsed="false">
      <c r="A494" s="10" t="n">
        <v>151</v>
      </c>
      <c r="B494" s="2" t="n">
        <v>493</v>
      </c>
      <c r="C494" s="2" t="n">
        <f aca="false">'PR-RAS'!D500</f>
        <v>0</v>
      </c>
      <c r="D494" s="2" t="n">
        <f aca="false">'PR-RAS'!E500</f>
        <v>0</v>
      </c>
      <c r="E494" s="2" t="n">
        <v>0</v>
      </c>
      <c r="F494" s="2" t="n">
        <v>0</v>
      </c>
      <c r="G494" s="3" t="n">
        <f aca="false">(B494/1000)*(C494*1+D494*2)</f>
        <v>0</v>
      </c>
      <c r="H494" s="3" t="n">
        <f aca="false">ABS(C494-ROUND(C494,0))+ABS(D494-ROUND(D494,0))</f>
        <v>0</v>
      </c>
      <c r="I494" s="11" t="n">
        <v>0</v>
      </c>
      <c r="J494" s="4"/>
      <c r="K494" s="5"/>
      <c r="L494" s="5"/>
      <c r="M494" s="5"/>
      <c r="N494" s="5"/>
      <c r="O494" s="5"/>
      <c r="P494" s="5"/>
      <c r="Q494" s="5"/>
      <c r="R494" s="5"/>
      <c r="S494" s="5"/>
      <c r="T494" s="5"/>
      <c r="U494" s="5"/>
      <c r="V494" s="5"/>
      <c r="W494" s="5"/>
      <c r="X494" s="5"/>
      <c r="Y494" s="5"/>
      <c r="Z494" s="5"/>
    </row>
    <row r="495" customFormat="false" ht="12.75" hidden="false" customHeight="true" outlineLevel="0" collapsed="false">
      <c r="A495" s="10" t="n">
        <v>151</v>
      </c>
      <c r="B495" s="2" t="n">
        <v>494</v>
      </c>
      <c r="C495" s="2" t="n">
        <f aca="false">'PR-RAS'!D501</f>
        <v>0</v>
      </c>
      <c r="D495" s="2" t="n">
        <f aca="false">'PR-RAS'!E501</f>
        <v>0</v>
      </c>
      <c r="E495" s="2" t="n">
        <v>0</v>
      </c>
      <c r="F495" s="2" t="n">
        <v>0</v>
      </c>
      <c r="G495" s="3" t="n">
        <f aca="false">(B495/1000)*(C495*1+D495*2)</f>
        <v>0</v>
      </c>
      <c r="H495" s="3" t="n">
        <f aca="false">ABS(C495-ROUND(C495,0))+ABS(D495-ROUND(D495,0))</f>
        <v>0</v>
      </c>
      <c r="I495" s="11" t="n">
        <v>0</v>
      </c>
      <c r="J495" s="4"/>
      <c r="K495" s="5"/>
      <c r="L495" s="5"/>
      <c r="M495" s="5"/>
      <c r="N495" s="5"/>
      <c r="O495" s="5"/>
      <c r="P495" s="5"/>
      <c r="Q495" s="5"/>
      <c r="R495" s="5"/>
      <c r="S495" s="5"/>
      <c r="T495" s="5"/>
      <c r="U495" s="5"/>
      <c r="V495" s="5"/>
      <c r="W495" s="5"/>
      <c r="X495" s="5"/>
      <c r="Y495" s="5"/>
      <c r="Z495" s="5"/>
    </row>
    <row r="496" customFormat="false" ht="12.75" hidden="false" customHeight="true" outlineLevel="0" collapsed="false">
      <c r="A496" s="10" t="n">
        <v>151</v>
      </c>
      <c r="B496" s="2" t="n">
        <v>495</v>
      </c>
      <c r="C496" s="2" t="n">
        <f aca="false">'PR-RAS'!D502</f>
        <v>0</v>
      </c>
      <c r="D496" s="2" t="n">
        <f aca="false">'PR-RAS'!E502</f>
        <v>0</v>
      </c>
      <c r="E496" s="2" t="n">
        <v>0</v>
      </c>
      <c r="F496" s="2" t="n">
        <v>0</v>
      </c>
      <c r="G496" s="3" t="n">
        <f aca="false">(B496/1000)*(C496*1+D496*2)</f>
        <v>0</v>
      </c>
      <c r="H496" s="3" t="n">
        <f aca="false">ABS(C496-ROUND(C496,0))+ABS(D496-ROUND(D496,0))</f>
        <v>0</v>
      </c>
      <c r="I496" s="11" t="n">
        <v>0</v>
      </c>
      <c r="J496" s="4"/>
      <c r="K496" s="5"/>
      <c r="L496" s="5"/>
      <c r="M496" s="5"/>
      <c r="N496" s="5"/>
      <c r="O496" s="5"/>
      <c r="P496" s="5"/>
      <c r="Q496" s="5"/>
      <c r="R496" s="5"/>
      <c r="S496" s="5"/>
      <c r="T496" s="5"/>
      <c r="U496" s="5"/>
      <c r="V496" s="5"/>
      <c r="W496" s="5"/>
      <c r="X496" s="5"/>
      <c r="Y496" s="5"/>
      <c r="Z496" s="5"/>
    </row>
    <row r="497" customFormat="false" ht="12.75" hidden="false" customHeight="true" outlineLevel="0" collapsed="false">
      <c r="A497" s="10" t="n">
        <v>151</v>
      </c>
      <c r="B497" s="2" t="n">
        <v>496</v>
      </c>
      <c r="C497" s="2" t="n">
        <f aca="false">'PR-RAS'!D503</f>
        <v>0</v>
      </c>
      <c r="D497" s="2" t="n">
        <f aca="false">'PR-RAS'!E503</f>
        <v>0</v>
      </c>
      <c r="E497" s="2" t="n">
        <v>0</v>
      </c>
      <c r="F497" s="2" t="n">
        <v>0</v>
      </c>
      <c r="G497" s="3" t="n">
        <f aca="false">(B497/1000)*(C497*1+D497*2)</f>
        <v>0</v>
      </c>
      <c r="H497" s="3" t="n">
        <f aca="false">ABS(C497-ROUND(C497,0))+ABS(D497-ROUND(D497,0))</f>
        <v>0</v>
      </c>
      <c r="I497" s="11" t="n">
        <v>0</v>
      </c>
      <c r="J497" s="4"/>
      <c r="K497" s="5"/>
      <c r="L497" s="5"/>
      <c r="M497" s="5"/>
      <c r="N497" s="5"/>
      <c r="O497" s="5"/>
      <c r="P497" s="5"/>
      <c r="Q497" s="5"/>
      <c r="R497" s="5"/>
      <c r="S497" s="5"/>
      <c r="T497" s="5"/>
      <c r="U497" s="5"/>
      <c r="V497" s="5"/>
      <c r="W497" s="5"/>
      <c r="X497" s="5"/>
      <c r="Y497" s="5"/>
      <c r="Z497" s="5"/>
    </row>
    <row r="498" customFormat="false" ht="12.75" hidden="false" customHeight="true" outlineLevel="0" collapsed="false">
      <c r="A498" s="10" t="n">
        <v>151</v>
      </c>
      <c r="B498" s="2" t="n">
        <v>497</v>
      </c>
      <c r="C498" s="2" t="n">
        <f aca="false">'PR-RAS'!D504</f>
        <v>0</v>
      </c>
      <c r="D498" s="2" t="n">
        <f aca="false">'PR-RAS'!E504</f>
        <v>0</v>
      </c>
      <c r="E498" s="2" t="n">
        <v>0</v>
      </c>
      <c r="F498" s="2" t="n">
        <v>0</v>
      </c>
      <c r="G498" s="3" t="n">
        <f aca="false">(B498/1000)*(C498*1+D498*2)</f>
        <v>0</v>
      </c>
      <c r="H498" s="3" t="n">
        <f aca="false">ABS(C498-ROUND(C498,0))+ABS(D498-ROUND(D498,0))</f>
        <v>0</v>
      </c>
      <c r="I498" s="11" t="n">
        <v>0</v>
      </c>
      <c r="J498" s="4"/>
      <c r="K498" s="5"/>
      <c r="L498" s="5"/>
      <c r="M498" s="5"/>
      <c r="N498" s="5"/>
      <c r="O498" s="5"/>
      <c r="P498" s="5"/>
      <c r="Q498" s="5"/>
      <c r="R498" s="5"/>
      <c r="S498" s="5"/>
      <c r="T498" s="5"/>
      <c r="U498" s="5"/>
      <c r="V498" s="5"/>
      <c r="W498" s="5"/>
      <c r="X498" s="5"/>
      <c r="Y498" s="5"/>
      <c r="Z498" s="5"/>
    </row>
    <row r="499" customFormat="false" ht="12.75" hidden="false" customHeight="true" outlineLevel="0" collapsed="false">
      <c r="A499" s="10" t="n">
        <v>151</v>
      </c>
      <c r="B499" s="2" t="n">
        <v>498</v>
      </c>
      <c r="C499" s="2" t="n">
        <f aca="false">'PR-RAS'!D505</f>
        <v>0</v>
      </c>
      <c r="D499" s="2" t="n">
        <f aca="false">'PR-RAS'!E505</f>
        <v>0</v>
      </c>
      <c r="E499" s="2" t="n">
        <v>0</v>
      </c>
      <c r="F499" s="2" t="n">
        <v>0</v>
      </c>
      <c r="G499" s="3" t="n">
        <f aca="false">(B499/1000)*(C499*1+D499*2)</f>
        <v>0</v>
      </c>
      <c r="H499" s="3" t="n">
        <f aca="false">ABS(C499-ROUND(C499,0))+ABS(D499-ROUND(D499,0))</f>
        <v>0</v>
      </c>
      <c r="I499" s="11" t="n">
        <v>0</v>
      </c>
      <c r="J499" s="4"/>
      <c r="K499" s="5"/>
      <c r="L499" s="5"/>
      <c r="M499" s="5"/>
      <c r="N499" s="5"/>
      <c r="O499" s="5"/>
      <c r="P499" s="5"/>
      <c r="Q499" s="5"/>
      <c r="R499" s="5"/>
      <c r="S499" s="5"/>
      <c r="T499" s="5"/>
      <c r="U499" s="5"/>
      <c r="V499" s="5"/>
      <c r="W499" s="5"/>
      <c r="X499" s="5"/>
      <c r="Y499" s="5"/>
      <c r="Z499" s="5"/>
    </row>
    <row r="500" customFormat="false" ht="12.75" hidden="false" customHeight="true" outlineLevel="0" collapsed="false">
      <c r="A500" s="10" t="n">
        <v>151</v>
      </c>
      <c r="B500" s="2" t="n">
        <v>499</v>
      </c>
      <c r="C500" s="2" t="n">
        <f aca="false">'PR-RAS'!D506</f>
        <v>0</v>
      </c>
      <c r="D500" s="2" t="n">
        <f aca="false">'PR-RAS'!E506</f>
        <v>0</v>
      </c>
      <c r="E500" s="2" t="n">
        <v>0</v>
      </c>
      <c r="F500" s="2" t="n">
        <v>0</v>
      </c>
      <c r="G500" s="3" t="n">
        <f aca="false">(B500/1000)*(C500*1+D500*2)</f>
        <v>0</v>
      </c>
      <c r="H500" s="3" t="n">
        <f aca="false">ABS(C500-ROUND(C500,0))+ABS(D500-ROUND(D500,0))</f>
        <v>0</v>
      </c>
      <c r="I500" s="11" t="n">
        <v>0</v>
      </c>
      <c r="J500" s="4"/>
      <c r="K500" s="5"/>
      <c r="L500" s="5"/>
      <c r="M500" s="5"/>
      <c r="N500" s="5"/>
      <c r="O500" s="5"/>
      <c r="P500" s="5"/>
      <c r="Q500" s="5"/>
      <c r="R500" s="5"/>
      <c r="S500" s="5"/>
      <c r="T500" s="5"/>
      <c r="U500" s="5"/>
      <c r="V500" s="5"/>
      <c r="W500" s="5"/>
      <c r="X500" s="5"/>
      <c r="Y500" s="5"/>
      <c r="Z500" s="5"/>
    </row>
    <row r="501" customFormat="false" ht="12.75" hidden="false" customHeight="true" outlineLevel="0" collapsed="false">
      <c r="A501" s="10" t="n">
        <v>151</v>
      </c>
      <c r="B501" s="2" t="n">
        <v>500</v>
      </c>
      <c r="C501" s="2" t="n">
        <f aca="false">'PR-RAS'!D507</f>
        <v>0</v>
      </c>
      <c r="D501" s="2" t="n">
        <f aca="false">'PR-RAS'!E507</f>
        <v>0</v>
      </c>
      <c r="E501" s="2" t="n">
        <v>0</v>
      </c>
      <c r="F501" s="2" t="n">
        <v>0</v>
      </c>
      <c r="G501" s="3" t="n">
        <f aca="false">(B501/1000)*(C501*1+D501*2)</f>
        <v>0</v>
      </c>
      <c r="H501" s="3" t="n">
        <f aca="false">ABS(C501-ROUND(C501,0))+ABS(D501-ROUND(D501,0))</f>
        <v>0</v>
      </c>
      <c r="I501" s="11" t="n">
        <v>0</v>
      </c>
      <c r="J501" s="4"/>
      <c r="K501" s="5"/>
      <c r="L501" s="5"/>
      <c r="M501" s="5"/>
      <c r="N501" s="5"/>
      <c r="O501" s="5"/>
      <c r="P501" s="5"/>
      <c r="Q501" s="5"/>
      <c r="R501" s="5"/>
      <c r="S501" s="5"/>
      <c r="T501" s="5"/>
      <c r="U501" s="5"/>
      <c r="V501" s="5"/>
      <c r="W501" s="5"/>
      <c r="X501" s="5"/>
      <c r="Y501" s="5"/>
      <c r="Z501" s="5"/>
    </row>
    <row r="502" customFormat="false" ht="12.75" hidden="false" customHeight="true" outlineLevel="0" collapsed="false">
      <c r="A502" s="10" t="n">
        <v>151</v>
      </c>
      <c r="B502" s="2" t="n">
        <v>501</v>
      </c>
      <c r="C502" s="2" t="n">
        <f aca="false">'PR-RAS'!D508</f>
        <v>0</v>
      </c>
      <c r="D502" s="2" t="n">
        <f aca="false">'PR-RAS'!E508</f>
        <v>0</v>
      </c>
      <c r="E502" s="2" t="n">
        <v>0</v>
      </c>
      <c r="F502" s="2" t="n">
        <v>0</v>
      </c>
      <c r="G502" s="3" t="n">
        <f aca="false">(B502/1000)*(C502*1+D502*2)</f>
        <v>0</v>
      </c>
      <c r="H502" s="3" t="n">
        <f aca="false">ABS(C502-ROUND(C502,0))+ABS(D502-ROUND(D502,0))</f>
        <v>0</v>
      </c>
      <c r="I502" s="11" t="n">
        <v>0</v>
      </c>
      <c r="J502" s="4"/>
      <c r="K502" s="5"/>
      <c r="L502" s="5"/>
      <c r="M502" s="5"/>
      <c r="N502" s="5"/>
      <c r="O502" s="5"/>
      <c r="P502" s="5"/>
      <c r="Q502" s="5"/>
      <c r="R502" s="5"/>
      <c r="S502" s="5"/>
      <c r="T502" s="5"/>
      <c r="U502" s="5"/>
      <c r="V502" s="5"/>
      <c r="W502" s="5"/>
      <c r="X502" s="5"/>
      <c r="Y502" s="5"/>
      <c r="Z502" s="5"/>
    </row>
    <row r="503" customFormat="false" ht="12.75" hidden="false" customHeight="true" outlineLevel="0" collapsed="false">
      <c r="A503" s="10" t="n">
        <v>151</v>
      </c>
      <c r="B503" s="2" t="n">
        <v>502</v>
      </c>
      <c r="C503" s="2" t="n">
        <f aca="false">'PR-RAS'!D509</f>
        <v>0</v>
      </c>
      <c r="D503" s="2" t="n">
        <f aca="false">'PR-RAS'!E509</f>
        <v>0</v>
      </c>
      <c r="E503" s="2" t="n">
        <v>0</v>
      </c>
      <c r="F503" s="2" t="n">
        <v>0</v>
      </c>
      <c r="G503" s="3" t="n">
        <f aca="false">(B503/1000)*(C503*1+D503*2)</f>
        <v>0</v>
      </c>
      <c r="H503" s="3" t="n">
        <f aca="false">ABS(C503-ROUND(C503,0))+ABS(D503-ROUND(D503,0))</f>
        <v>0</v>
      </c>
      <c r="I503" s="11" t="n">
        <v>0</v>
      </c>
      <c r="J503" s="4"/>
      <c r="K503" s="5"/>
      <c r="L503" s="5"/>
      <c r="M503" s="5"/>
      <c r="N503" s="5"/>
      <c r="O503" s="5"/>
      <c r="P503" s="5"/>
      <c r="Q503" s="5"/>
      <c r="R503" s="5"/>
      <c r="S503" s="5"/>
      <c r="T503" s="5"/>
      <c r="U503" s="5"/>
      <c r="V503" s="5"/>
      <c r="W503" s="5"/>
      <c r="X503" s="5"/>
      <c r="Y503" s="5"/>
      <c r="Z503" s="5"/>
    </row>
    <row r="504" customFormat="false" ht="12.75" hidden="false" customHeight="true" outlineLevel="0" collapsed="false">
      <c r="A504" s="10" t="n">
        <v>151</v>
      </c>
      <c r="B504" s="2" t="n">
        <v>503</v>
      </c>
      <c r="C504" s="2" t="n">
        <f aca="false">'PR-RAS'!D510</f>
        <v>0</v>
      </c>
      <c r="D504" s="2" t="n">
        <f aca="false">'PR-RAS'!E510</f>
        <v>0</v>
      </c>
      <c r="E504" s="2" t="n">
        <v>0</v>
      </c>
      <c r="F504" s="2" t="n">
        <v>0</v>
      </c>
      <c r="G504" s="3" t="n">
        <f aca="false">(B504/1000)*(C504*1+D504*2)</f>
        <v>0</v>
      </c>
      <c r="H504" s="3" t="n">
        <f aca="false">ABS(C504-ROUND(C504,0))+ABS(D504-ROUND(D504,0))</f>
        <v>0</v>
      </c>
      <c r="I504" s="11" t="n">
        <v>0</v>
      </c>
      <c r="J504" s="4"/>
      <c r="K504" s="5"/>
      <c r="L504" s="5"/>
      <c r="M504" s="5"/>
      <c r="N504" s="5"/>
      <c r="O504" s="5"/>
      <c r="P504" s="5"/>
      <c r="Q504" s="5"/>
      <c r="R504" s="5"/>
      <c r="S504" s="5"/>
      <c r="T504" s="5"/>
      <c r="U504" s="5"/>
      <c r="V504" s="5"/>
      <c r="W504" s="5"/>
      <c r="X504" s="5"/>
      <c r="Y504" s="5"/>
      <c r="Z504" s="5"/>
    </row>
    <row r="505" customFormat="false" ht="12.75" hidden="false" customHeight="true" outlineLevel="0" collapsed="false">
      <c r="A505" s="10" t="n">
        <v>151</v>
      </c>
      <c r="B505" s="2" t="n">
        <v>504</v>
      </c>
      <c r="C505" s="2" t="n">
        <f aca="false">'PR-RAS'!D511</f>
        <v>0</v>
      </c>
      <c r="D505" s="2" t="n">
        <f aca="false">'PR-RAS'!E511</f>
        <v>0</v>
      </c>
      <c r="E505" s="2" t="n">
        <v>0</v>
      </c>
      <c r="F505" s="2" t="n">
        <v>0</v>
      </c>
      <c r="G505" s="3" t="n">
        <f aca="false">(B505/1000)*(C505*1+D505*2)</f>
        <v>0</v>
      </c>
      <c r="H505" s="3" t="n">
        <f aca="false">ABS(C505-ROUND(C505,0))+ABS(D505-ROUND(D505,0))</f>
        <v>0</v>
      </c>
      <c r="I505" s="11" t="n">
        <v>0</v>
      </c>
      <c r="J505" s="4"/>
      <c r="K505" s="5"/>
      <c r="L505" s="5"/>
      <c r="M505" s="5"/>
      <c r="N505" s="5"/>
      <c r="O505" s="5"/>
      <c r="P505" s="5"/>
      <c r="Q505" s="5"/>
      <c r="R505" s="5"/>
      <c r="S505" s="5"/>
      <c r="T505" s="5"/>
      <c r="U505" s="5"/>
      <c r="V505" s="5"/>
      <c r="W505" s="5"/>
      <c r="X505" s="5"/>
      <c r="Y505" s="5"/>
      <c r="Z505" s="5"/>
    </row>
    <row r="506" customFormat="false" ht="12.75" hidden="false" customHeight="true" outlineLevel="0" collapsed="false">
      <c r="A506" s="10" t="n">
        <v>151</v>
      </c>
      <c r="B506" s="2" t="n">
        <v>505</v>
      </c>
      <c r="C506" s="2" t="n">
        <f aca="false">'PR-RAS'!D512</f>
        <v>0</v>
      </c>
      <c r="D506" s="2" t="n">
        <f aca="false">'PR-RAS'!E512</f>
        <v>0</v>
      </c>
      <c r="E506" s="2" t="n">
        <v>0</v>
      </c>
      <c r="F506" s="2" t="n">
        <v>0</v>
      </c>
      <c r="G506" s="3" t="n">
        <f aca="false">(B506/1000)*(C506*1+D506*2)</f>
        <v>0</v>
      </c>
      <c r="H506" s="3" t="n">
        <f aca="false">ABS(C506-ROUND(C506,0))+ABS(D506-ROUND(D506,0))</f>
        <v>0</v>
      </c>
      <c r="I506" s="11" t="n">
        <v>0</v>
      </c>
      <c r="J506" s="4"/>
      <c r="K506" s="5"/>
      <c r="L506" s="5"/>
      <c r="M506" s="5"/>
      <c r="N506" s="5"/>
      <c r="O506" s="5"/>
      <c r="P506" s="5"/>
      <c r="Q506" s="5"/>
      <c r="R506" s="5"/>
      <c r="S506" s="5"/>
      <c r="T506" s="5"/>
      <c r="U506" s="5"/>
      <c r="V506" s="5"/>
      <c r="W506" s="5"/>
      <c r="X506" s="5"/>
      <c r="Y506" s="5"/>
      <c r="Z506" s="5"/>
    </row>
    <row r="507" customFormat="false" ht="12.75" hidden="false" customHeight="true" outlineLevel="0" collapsed="false">
      <c r="A507" s="10" t="n">
        <v>151</v>
      </c>
      <c r="B507" s="2" t="n">
        <v>506</v>
      </c>
      <c r="C507" s="2" t="n">
        <f aca="false">'PR-RAS'!D513</f>
        <v>0</v>
      </c>
      <c r="D507" s="2" t="n">
        <f aca="false">'PR-RAS'!E513</f>
        <v>0</v>
      </c>
      <c r="E507" s="2" t="n">
        <v>0</v>
      </c>
      <c r="F507" s="2" t="n">
        <v>0</v>
      </c>
      <c r="G507" s="3" t="n">
        <f aca="false">(B507/1000)*(C507*1+D507*2)</f>
        <v>0</v>
      </c>
      <c r="H507" s="3" t="n">
        <f aca="false">ABS(C507-ROUND(C507,0))+ABS(D507-ROUND(D507,0))</f>
        <v>0</v>
      </c>
      <c r="I507" s="11" t="n">
        <v>0</v>
      </c>
      <c r="J507" s="4"/>
      <c r="K507" s="5"/>
      <c r="L507" s="5"/>
      <c r="M507" s="5"/>
      <c r="N507" s="5"/>
      <c r="O507" s="5"/>
      <c r="P507" s="5"/>
      <c r="Q507" s="5"/>
      <c r="R507" s="5"/>
      <c r="S507" s="5"/>
      <c r="T507" s="5"/>
      <c r="U507" s="5"/>
      <c r="V507" s="5"/>
      <c r="W507" s="5"/>
      <c r="X507" s="5"/>
      <c r="Y507" s="5"/>
      <c r="Z507" s="5"/>
    </row>
    <row r="508" customFormat="false" ht="12.75" hidden="false" customHeight="true" outlineLevel="0" collapsed="false">
      <c r="A508" s="10" t="n">
        <v>151</v>
      </c>
      <c r="B508" s="2" t="n">
        <v>507</v>
      </c>
      <c r="C508" s="2" t="n">
        <f aca="false">'PR-RAS'!D514</f>
        <v>0</v>
      </c>
      <c r="D508" s="2" t="n">
        <f aca="false">'PR-RAS'!E514</f>
        <v>0</v>
      </c>
      <c r="E508" s="2" t="n">
        <v>0</v>
      </c>
      <c r="F508" s="2" t="n">
        <v>0</v>
      </c>
      <c r="G508" s="3" t="n">
        <f aca="false">(B508/1000)*(C508*1+D508*2)</f>
        <v>0</v>
      </c>
      <c r="H508" s="3" t="n">
        <f aca="false">ABS(C508-ROUND(C508,0))+ABS(D508-ROUND(D508,0))</f>
        <v>0</v>
      </c>
      <c r="I508" s="11" t="n">
        <v>0</v>
      </c>
      <c r="J508" s="4"/>
      <c r="K508" s="5"/>
      <c r="L508" s="5"/>
      <c r="M508" s="5"/>
      <c r="N508" s="5"/>
      <c r="O508" s="5"/>
      <c r="P508" s="5"/>
      <c r="Q508" s="5"/>
      <c r="R508" s="5"/>
      <c r="S508" s="5"/>
      <c r="T508" s="5"/>
      <c r="U508" s="5"/>
      <c r="V508" s="5"/>
      <c r="W508" s="5"/>
      <c r="X508" s="5"/>
      <c r="Y508" s="5"/>
      <c r="Z508" s="5"/>
    </row>
    <row r="509" customFormat="false" ht="12.75" hidden="false" customHeight="true" outlineLevel="0" collapsed="false">
      <c r="A509" s="10" t="n">
        <v>151</v>
      </c>
      <c r="B509" s="2" t="n">
        <v>508</v>
      </c>
      <c r="C509" s="2" t="n">
        <f aca="false">'PR-RAS'!D515</f>
        <v>0</v>
      </c>
      <c r="D509" s="2" t="n">
        <f aca="false">'PR-RAS'!E515</f>
        <v>0</v>
      </c>
      <c r="E509" s="2" t="n">
        <v>0</v>
      </c>
      <c r="F509" s="2" t="n">
        <v>0</v>
      </c>
      <c r="G509" s="3" t="n">
        <f aca="false">(B509/1000)*(C509*1+D509*2)</f>
        <v>0</v>
      </c>
      <c r="H509" s="3" t="n">
        <f aca="false">ABS(C509-ROUND(C509,0))+ABS(D509-ROUND(D509,0))</f>
        <v>0</v>
      </c>
      <c r="I509" s="11" t="n">
        <v>0</v>
      </c>
      <c r="J509" s="4"/>
      <c r="K509" s="5"/>
      <c r="L509" s="5"/>
      <c r="M509" s="5"/>
      <c r="N509" s="5"/>
      <c r="O509" s="5"/>
      <c r="P509" s="5"/>
      <c r="Q509" s="5"/>
      <c r="R509" s="5"/>
      <c r="S509" s="5"/>
      <c r="T509" s="5"/>
      <c r="U509" s="5"/>
      <c r="V509" s="5"/>
      <c r="W509" s="5"/>
      <c r="X509" s="5"/>
      <c r="Y509" s="5"/>
      <c r="Z509" s="5"/>
    </row>
    <row r="510" customFormat="false" ht="12.75" hidden="false" customHeight="true" outlineLevel="0" collapsed="false">
      <c r="A510" s="10" t="n">
        <v>151</v>
      </c>
      <c r="B510" s="2" t="n">
        <v>509</v>
      </c>
      <c r="C510" s="2" t="n">
        <f aca="false">'PR-RAS'!D516</f>
        <v>0</v>
      </c>
      <c r="D510" s="2" t="n">
        <f aca="false">'PR-RAS'!E516</f>
        <v>0</v>
      </c>
      <c r="E510" s="2" t="n">
        <v>0</v>
      </c>
      <c r="F510" s="2" t="n">
        <v>0</v>
      </c>
      <c r="G510" s="3" t="n">
        <f aca="false">(B510/1000)*(C510*1+D510*2)</f>
        <v>0</v>
      </c>
      <c r="H510" s="3" t="n">
        <f aca="false">ABS(C510-ROUND(C510,0))+ABS(D510-ROUND(D510,0))</f>
        <v>0</v>
      </c>
      <c r="I510" s="11" t="n">
        <v>0</v>
      </c>
      <c r="J510" s="4"/>
      <c r="K510" s="5"/>
      <c r="L510" s="5"/>
      <c r="M510" s="5"/>
      <c r="N510" s="5"/>
      <c r="O510" s="5"/>
      <c r="P510" s="5"/>
      <c r="Q510" s="5"/>
      <c r="R510" s="5"/>
      <c r="S510" s="5"/>
      <c r="T510" s="5"/>
      <c r="U510" s="5"/>
      <c r="V510" s="5"/>
      <c r="W510" s="5"/>
      <c r="X510" s="5"/>
      <c r="Y510" s="5"/>
      <c r="Z510" s="5"/>
    </row>
    <row r="511" customFormat="false" ht="12.75" hidden="false" customHeight="true" outlineLevel="0" collapsed="false">
      <c r="A511" s="10" t="n">
        <v>151</v>
      </c>
      <c r="B511" s="2" t="n">
        <v>510</v>
      </c>
      <c r="C511" s="2" t="n">
        <f aca="false">'PR-RAS'!D517</f>
        <v>0</v>
      </c>
      <c r="D511" s="2" t="n">
        <f aca="false">'PR-RAS'!E517</f>
        <v>0</v>
      </c>
      <c r="E511" s="2" t="n">
        <v>0</v>
      </c>
      <c r="F511" s="2" t="n">
        <v>0</v>
      </c>
      <c r="G511" s="3" t="n">
        <f aca="false">(B511/1000)*(C511*1+D511*2)</f>
        <v>0</v>
      </c>
      <c r="H511" s="3" t="n">
        <f aca="false">ABS(C511-ROUND(C511,0))+ABS(D511-ROUND(D511,0))</f>
        <v>0</v>
      </c>
      <c r="I511" s="11" t="n">
        <v>0</v>
      </c>
      <c r="J511" s="4"/>
      <c r="K511" s="5"/>
      <c r="L511" s="5"/>
      <c r="M511" s="5"/>
      <c r="N511" s="5"/>
      <c r="O511" s="5"/>
      <c r="P511" s="5"/>
      <c r="Q511" s="5"/>
      <c r="R511" s="5"/>
      <c r="S511" s="5"/>
      <c r="T511" s="5"/>
      <c r="U511" s="5"/>
      <c r="V511" s="5"/>
      <c r="W511" s="5"/>
      <c r="X511" s="5"/>
      <c r="Y511" s="5"/>
      <c r="Z511" s="5"/>
    </row>
    <row r="512" customFormat="false" ht="12.75" hidden="false" customHeight="true" outlineLevel="0" collapsed="false">
      <c r="A512" s="10" t="n">
        <v>151</v>
      </c>
      <c r="B512" s="2" t="n">
        <v>511</v>
      </c>
      <c r="C512" s="2" t="n">
        <f aca="false">'PR-RAS'!D518</f>
        <v>0</v>
      </c>
      <c r="D512" s="2" t="n">
        <f aca="false">'PR-RAS'!E518</f>
        <v>0</v>
      </c>
      <c r="E512" s="2" t="n">
        <v>0</v>
      </c>
      <c r="F512" s="2" t="n">
        <v>0</v>
      </c>
      <c r="G512" s="3" t="n">
        <f aca="false">(B512/1000)*(C512*1+D512*2)</f>
        <v>0</v>
      </c>
      <c r="H512" s="3" t="n">
        <f aca="false">ABS(C512-ROUND(C512,0))+ABS(D512-ROUND(D512,0))</f>
        <v>0</v>
      </c>
      <c r="I512" s="11" t="n">
        <v>0</v>
      </c>
      <c r="J512" s="4"/>
      <c r="K512" s="5"/>
      <c r="L512" s="5"/>
      <c r="M512" s="5"/>
      <c r="N512" s="5"/>
      <c r="O512" s="5"/>
      <c r="P512" s="5"/>
      <c r="Q512" s="5"/>
      <c r="R512" s="5"/>
      <c r="S512" s="5"/>
      <c r="T512" s="5"/>
      <c r="U512" s="5"/>
      <c r="V512" s="5"/>
      <c r="W512" s="5"/>
      <c r="X512" s="5"/>
      <c r="Y512" s="5"/>
      <c r="Z512" s="5"/>
    </row>
    <row r="513" customFormat="false" ht="12.75" hidden="false" customHeight="true" outlineLevel="0" collapsed="false">
      <c r="A513" s="10" t="n">
        <v>151</v>
      </c>
      <c r="B513" s="2" t="n">
        <v>512</v>
      </c>
      <c r="C513" s="2" t="n">
        <f aca="false">'PR-RAS'!D519</f>
        <v>0</v>
      </c>
      <c r="D513" s="2" t="n">
        <f aca="false">'PR-RAS'!E519</f>
        <v>0</v>
      </c>
      <c r="E513" s="2" t="n">
        <v>0</v>
      </c>
      <c r="F513" s="2" t="n">
        <v>0</v>
      </c>
      <c r="G513" s="3" t="n">
        <f aca="false">(B513/1000)*(C513*1+D513*2)</f>
        <v>0</v>
      </c>
      <c r="H513" s="3" t="n">
        <f aca="false">ABS(C513-ROUND(C513,0))+ABS(D513-ROUND(D513,0))</f>
        <v>0</v>
      </c>
      <c r="I513" s="11" t="n">
        <v>0</v>
      </c>
      <c r="J513" s="4"/>
      <c r="K513" s="5"/>
      <c r="L513" s="5"/>
      <c r="M513" s="5"/>
      <c r="N513" s="5"/>
      <c r="O513" s="5"/>
      <c r="P513" s="5"/>
      <c r="Q513" s="5"/>
      <c r="R513" s="5"/>
      <c r="S513" s="5"/>
      <c r="T513" s="5"/>
      <c r="U513" s="5"/>
      <c r="V513" s="5"/>
      <c r="W513" s="5"/>
      <c r="X513" s="5"/>
      <c r="Y513" s="5"/>
      <c r="Z513" s="5"/>
    </row>
    <row r="514" customFormat="false" ht="12.75" hidden="false" customHeight="true" outlineLevel="0" collapsed="false">
      <c r="A514" s="10" t="n">
        <v>151</v>
      </c>
      <c r="B514" s="2" t="n">
        <v>513</v>
      </c>
      <c r="C514" s="2" t="n">
        <f aca="false">'PR-RAS'!D520</f>
        <v>0</v>
      </c>
      <c r="D514" s="2" t="n">
        <f aca="false">'PR-RAS'!E520</f>
        <v>0</v>
      </c>
      <c r="E514" s="2" t="n">
        <v>0</v>
      </c>
      <c r="F514" s="2" t="n">
        <v>0</v>
      </c>
      <c r="G514" s="3" t="n">
        <f aca="false">(B514/1000)*(C514*1+D514*2)</f>
        <v>0</v>
      </c>
      <c r="H514" s="3" t="n">
        <f aca="false">ABS(C514-ROUND(C514,0))+ABS(D514-ROUND(D514,0))</f>
        <v>0</v>
      </c>
      <c r="I514" s="11" t="n">
        <v>0</v>
      </c>
      <c r="J514" s="4"/>
      <c r="K514" s="5"/>
      <c r="L514" s="5"/>
      <c r="M514" s="5"/>
      <c r="N514" s="5"/>
      <c r="O514" s="5"/>
      <c r="P514" s="5"/>
      <c r="Q514" s="5"/>
      <c r="R514" s="5"/>
      <c r="S514" s="5"/>
      <c r="T514" s="5"/>
      <c r="U514" s="5"/>
      <c r="V514" s="5"/>
      <c r="W514" s="5"/>
      <c r="X514" s="5"/>
      <c r="Y514" s="5"/>
      <c r="Z514" s="5"/>
    </row>
    <row r="515" customFormat="false" ht="12.75" hidden="false" customHeight="true" outlineLevel="0" collapsed="false">
      <c r="A515" s="10" t="n">
        <v>151</v>
      </c>
      <c r="B515" s="2" t="n">
        <v>514</v>
      </c>
      <c r="C515" s="2" t="n">
        <f aca="false">'PR-RAS'!D521</f>
        <v>0</v>
      </c>
      <c r="D515" s="2" t="n">
        <f aca="false">'PR-RAS'!E521</f>
        <v>0</v>
      </c>
      <c r="E515" s="2" t="n">
        <v>0</v>
      </c>
      <c r="F515" s="2" t="n">
        <v>0</v>
      </c>
      <c r="G515" s="3" t="n">
        <f aca="false">(B515/1000)*(C515*1+D515*2)</f>
        <v>0</v>
      </c>
      <c r="H515" s="3" t="n">
        <f aca="false">ABS(C515-ROUND(C515,0))+ABS(D515-ROUND(D515,0))</f>
        <v>0</v>
      </c>
      <c r="I515" s="11" t="n">
        <v>0</v>
      </c>
      <c r="J515" s="4"/>
      <c r="K515" s="5"/>
      <c r="L515" s="5"/>
      <c r="M515" s="5"/>
      <c r="N515" s="5"/>
      <c r="O515" s="5"/>
      <c r="P515" s="5"/>
      <c r="Q515" s="5"/>
      <c r="R515" s="5"/>
      <c r="S515" s="5"/>
      <c r="T515" s="5"/>
      <c r="U515" s="5"/>
      <c r="V515" s="5"/>
      <c r="W515" s="5"/>
      <c r="X515" s="5"/>
      <c r="Y515" s="5"/>
      <c r="Z515" s="5"/>
    </row>
    <row r="516" customFormat="false" ht="12.75" hidden="false" customHeight="true" outlineLevel="0" collapsed="false">
      <c r="A516" s="10" t="n">
        <v>151</v>
      </c>
      <c r="B516" s="2" t="n">
        <v>515</v>
      </c>
      <c r="C516" s="2" t="n">
        <f aca="false">'PR-RAS'!D522</f>
        <v>0</v>
      </c>
      <c r="D516" s="2" t="n">
        <f aca="false">'PR-RAS'!E522</f>
        <v>0</v>
      </c>
      <c r="E516" s="2" t="n">
        <v>0</v>
      </c>
      <c r="F516" s="2" t="n">
        <v>0</v>
      </c>
      <c r="G516" s="3" t="n">
        <f aca="false">(B516/1000)*(C516*1+D516*2)</f>
        <v>0</v>
      </c>
      <c r="H516" s="3" t="n">
        <f aca="false">ABS(C516-ROUND(C516,0))+ABS(D516-ROUND(D516,0))</f>
        <v>0</v>
      </c>
      <c r="I516" s="11" t="n">
        <v>0</v>
      </c>
      <c r="J516" s="4"/>
      <c r="K516" s="5"/>
      <c r="L516" s="5"/>
      <c r="M516" s="5"/>
      <c r="N516" s="5"/>
      <c r="O516" s="5"/>
      <c r="P516" s="5"/>
      <c r="Q516" s="5"/>
      <c r="R516" s="5"/>
      <c r="S516" s="5"/>
      <c r="T516" s="5"/>
      <c r="U516" s="5"/>
      <c r="V516" s="5"/>
      <c r="W516" s="5"/>
      <c r="X516" s="5"/>
      <c r="Y516" s="5"/>
      <c r="Z516" s="5"/>
    </row>
    <row r="517" customFormat="false" ht="12.75" hidden="false" customHeight="true" outlineLevel="0" collapsed="false">
      <c r="A517" s="10" t="n">
        <v>151</v>
      </c>
      <c r="B517" s="2" t="n">
        <v>516</v>
      </c>
      <c r="C517" s="2" t="n">
        <f aca="false">'PR-RAS'!D523</f>
        <v>0</v>
      </c>
      <c r="D517" s="2" t="n">
        <f aca="false">'PR-RAS'!E523</f>
        <v>0</v>
      </c>
      <c r="E517" s="2" t="n">
        <v>0</v>
      </c>
      <c r="F517" s="2" t="n">
        <v>0</v>
      </c>
      <c r="G517" s="3" t="n">
        <f aca="false">(B517/1000)*(C517*1+D517*2)</f>
        <v>0</v>
      </c>
      <c r="H517" s="3" t="n">
        <f aca="false">ABS(C517-ROUND(C517,0))+ABS(D517-ROUND(D517,0))</f>
        <v>0</v>
      </c>
      <c r="I517" s="11" t="n">
        <v>0</v>
      </c>
      <c r="J517" s="4"/>
      <c r="K517" s="5"/>
      <c r="L517" s="5"/>
      <c r="M517" s="5"/>
      <c r="N517" s="5"/>
      <c r="O517" s="5"/>
      <c r="P517" s="5"/>
      <c r="Q517" s="5"/>
      <c r="R517" s="5"/>
      <c r="S517" s="5"/>
      <c r="T517" s="5"/>
      <c r="U517" s="5"/>
      <c r="V517" s="5"/>
      <c r="W517" s="5"/>
      <c r="X517" s="5"/>
      <c r="Y517" s="5"/>
      <c r="Z517" s="5"/>
    </row>
    <row r="518" customFormat="false" ht="12.75" hidden="false" customHeight="true" outlineLevel="0" collapsed="false">
      <c r="A518" s="10" t="n">
        <v>151</v>
      </c>
      <c r="B518" s="2" t="n">
        <v>517</v>
      </c>
      <c r="C518" s="2" t="n">
        <f aca="false">'PR-RAS'!D524</f>
        <v>0</v>
      </c>
      <c r="D518" s="2" t="n">
        <f aca="false">'PR-RAS'!E524</f>
        <v>0</v>
      </c>
      <c r="E518" s="2" t="n">
        <v>0</v>
      </c>
      <c r="F518" s="2" t="n">
        <v>0</v>
      </c>
      <c r="G518" s="3" t="n">
        <f aca="false">(B518/1000)*(C518*1+D518*2)</f>
        <v>0</v>
      </c>
      <c r="H518" s="3" t="n">
        <f aca="false">ABS(C518-ROUND(C518,0))+ABS(D518-ROUND(D518,0))</f>
        <v>0</v>
      </c>
      <c r="I518" s="11" t="n">
        <v>0</v>
      </c>
      <c r="J518" s="4"/>
      <c r="K518" s="5"/>
      <c r="L518" s="5"/>
      <c r="M518" s="5"/>
      <c r="N518" s="5"/>
      <c r="O518" s="5"/>
      <c r="P518" s="5"/>
      <c r="Q518" s="5"/>
      <c r="R518" s="5"/>
      <c r="S518" s="5"/>
      <c r="T518" s="5"/>
      <c r="U518" s="5"/>
      <c r="V518" s="5"/>
      <c r="W518" s="5"/>
      <c r="X518" s="5"/>
      <c r="Y518" s="5"/>
      <c r="Z518" s="5"/>
    </row>
    <row r="519" customFormat="false" ht="12.75" hidden="false" customHeight="true" outlineLevel="0" collapsed="false">
      <c r="A519" s="10" t="n">
        <v>151</v>
      </c>
      <c r="B519" s="2" t="n">
        <v>518</v>
      </c>
      <c r="C519" s="2" t="n">
        <f aca="false">'PR-RAS'!D525</f>
        <v>0</v>
      </c>
      <c r="D519" s="2" t="n">
        <f aca="false">'PR-RAS'!E525</f>
        <v>0</v>
      </c>
      <c r="E519" s="2" t="n">
        <v>0</v>
      </c>
      <c r="F519" s="2" t="n">
        <v>0</v>
      </c>
      <c r="G519" s="3" t="n">
        <f aca="false">(B519/1000)*(C519*1+D519*2)</f>
        <v>0</v>
      </c>
      <c r="H519" s="3" t="n">
        <f aca="false">ABS(C519-ROUND(C519,0))+ABS(D519-ROUND(D519,0))</f>
        <v>0</v>
      </c>
      <c r="I519" s="11" t="n">
        <v>0</v>
      </c>
      <c r="J519" s="4"/>
      <c r="K519" s="5"/>
      <c r="L519" s="5"/>
      <c r="M519" s="5"/>
      <c r="N519" s="5"/>
      <c r="O519" s="5"/>
      <c r="P519" s="5"/>
      <c r="Q519" s="5"/>
      <c r="R519" s="5"/>
      <c r="S519" s="5"/>
      <c r="T519" s="5"/>
      <c r="U519" s="5"/>
      <c r="V519" s="5"/>
      <c r="W519" s="5"/>
      <c r="X519" s="5"/>
      <c r="Y519" s="5"/>
      <c r="Z519" s="5"/>
    </row>
    <row r="520" customFormat="false" ht="12.75" hidden="false" customHeight="true" outlineLevel="0" collapsed="false">
      <c r="A520" s="10" t="n">
        <v>151</v>
      </c>
      <c r="B520" s="2" t="n">
        <v>519</v>
      </c>
      <c r="C520" s="2" t="n">
        <f aca="false">'PR-RAS'!D526</f>
        <v>0</v>
      </c>
      <c r="D520" s="2" t="n">
        <f aca="false">'PR-RAS'!E526</f>
        <v>0</v>
      </c>
      <c r="E520" s="2" t="n">
        <v>0</v>
      </c>
      <c r="F520" s="2" t="n">
        <v>0</v>
      </c>
      <c r="G520" s="3" t="n">
        <f aca="false">(B520/1000)*(C520*1+D520*2)</f>
        <v>0</v>
      </c>
      <c r="H520" s="3" t="n">
        <f aca="false">ABS(C520-ROUND(C520,0))+ABS(D520-ROUND(D520,0))</f>
        <v>0</v>
      </c>
      <c r="I520" s="11" t="n">
        <v>0</v>
      </c>
      <c r="J520" s="4"/>
      <c r="K520" s="5"/>
      <c r="L520" s="5"/>
      <c r="M520" s="5"/>
      <c r="N520" s="5"/>
      <c r="O520" s="5"/>
      <c r="P520" s="5"/>
      <c r="Q520" s="5"/>
      <c r="R520" s="5"/>
      <c r="S520" s="5"/>
      <c r="T520" s="5"/>
      <c r="U520" s="5"/>
      <c r="V520" s="5"/>
      <c r="W520" s="5"/>
      <c r="X520" s="5"/>
      <c r="Y520" s="5"/>
      <c r="Z520" s="5"/>
    </row>
    <row r="521" customFormat="false" ht="12.75" hidden="false" customHeight="true" outlineLevel="0" collapsed="false">
      <c r="A521" s="10" t="n">
        <v>151</v>
      </c>
      <c r="B521" s="2" t="n">
        <v>520</v>
      </c>
      <c r="C521" s="2" t="n">
        <f aca="false">'PR-RAS'!D527</f>
        <v>0</v>
      </c>
      <c r="D521" s="2" t="n">
        <f aca="false">'PR-RAS'!E527</f>
        <v>0</v>
      </c>
      <c r="E521" s="2" t="n">
        <v>0</v>
      </c>
      <c r="F521" s="2" t="n">
        <v>0</v>
      </c>
      <c r="G521" s="3" t="n">
        <f aca="false">(B521/1000)*(C521*1+D521*2)</f>
        <v>0</v>
      </c>
      <c r="H521" s="3" t="n">
        <f aca="false">ABS(C521-ROUND(C521,0))+ABS(D521-ROUND(D521,0))</f>
        <v>0</v>
      </c>
      <c r="I521" s="11" t="n">
        <v>0</v>
      </c>
      <c r="J521" s="4"/>
      <c r="K521" s="5"/>
      <c r="L521" s="5"/>
      <c r="M521" s="5"/>
      <c r="N521" s="5"/>
      <c r="O521" s="5"/>
      <c r="P521" s="5"/>
      <c r="Q521" s="5"/>
      <c r="R521" s="5"/>
      <c r="S521" s="5"/>
      <c r="T521" s="5"/>
      <c r="U521" s="5"/>
      <c r="V521" s="5"/>
      <c r="W521" s="5"/>
      <c r="X521" s="5"/>
      <c r="Y521" s="5"/>
      <c r="Z521" s="5"/>
    </row>
    <row r="522" customFormat="false" ht="12.75" hidden="false" customHeight="true" outlineLevel="0" collapsed="false">
      <c r="A522" s="10" t="n">
        <v>151</v>
      </c>
      <c r="B522" s="2" t="n">
        <v>521</v>
      </c>
      <c r="C522" s="2" t="n">
        <f aca="false">'PR-RAS'!D528</f>
        <v>0</v>
      </c>
      <c r="D522" s="2" t="n">
        <f aca="false">'PR-RAS'!E528</f>
        <v>0</v>
      </c>
      <c r="E522" s="2" t="n">
        <v>0</v>
      </c>
      <c r="F522" s="2" t="n">
        <v>0</v>
      </c>
      <c r="G522" s="3" t="n">
        <f aca="false">(B522/1000)*(C522*1+D522*2)</f>
        <v>0</v>
      </c>
      <c r="H522" s="3" t="n">
        <f aca="false">ABS(C522-ROUND(C522,0))+ABS(D522-ROUND(D522,0))</f>
        <v>0</v>
      </c>
      <c r="I522" s="11" t="n">
        <v>0</v>
      </c>
      <c r="J522" s="4"/>
      <c r="K522" s="5"/>
      <c r="L522" s="5"/>
      <c r="M522" s="5"/>
      <c r="N522" s="5"/>
      <c r="O522" s="5"/>
      <c r="P522" s="5"/>
      <c r="Q522" s="5"/>
      <c r="R522" s="5"/>
      <c r="S522" s="5"/>
      <c r="T522" s="5"/>
      <c r="U522" s="5"/>
      <c r="V522" s="5"/>
      <c r="W522" s="5"/>
      <c r="X522" s="5"/>
      <c r="Y522" s="5"/>
      <c r="Z522" s="5"/>
    </row>
    <row r="523" customFormat="false" ht="12.75" hidden="false" customHeight="true" outlineLevel="0" collapsed="false">
      <c r="A523" s="10" t="n">
        <v>151</v>
      </c>
      <c r="B523" s="2" t="n">
        <v>522</v>
      </c>
      <c r="C523" s="2" t="n">
        <f aca="false">'PR-RAS'!D529</f>
        <v>0</v>
      </c>
      <c r="D523" s="2" t="n">
        <f aca="false">'PR-RAS'!E529</f>
        <v>0</v>
      </c>
      <c r="E523" s="2" t="n">
        <v>0</v>
      </c>
      <c r="F523" s="2" t="n">
        <v>0</v>
      </c>
      <c r="G523" s="3" t="n">
        <f aca="false">(B523/1000)*(C523*1+D523*2)</f>
        <v>0</v>
      </c>
      <c r="H523" s="3" t="n">
        <f aca="false">ABS(C523-ROUND(C523,0))+ABS(D523-ROUND(D523,0))</f>
        <v>0</v>
      </c>
      <c r="I523" s="11" t="n">
        <v>0</v>
      </c>
      <c r="J523" s="4"/>
      <c r="K523" s="5"/>
      <c r="L523" s="5"/>
      <c r="M523" s="5"/>
      <c r="N523" s="5"/>
      <c r="O523" s="5"/>
      <c r="P523" s="5"/>
      <c r="Q523" s="5"/>
      <c r="R523" s="5"/>
      <c r="S523" s="5"/>
      <c r="T523" s="5"/>
      <c r="U523" s="5"/>
      <c r="V523" s="5"/>
      <c r="W523" s="5"/>
      <c r="X523" s="5"/>
      <c r="Y523" s="5"/>
      <c r="Z523" s="5"/>
    </row>
    <row r="524" customFormat="false" ht="12.75" hidden="false" customHeight="true" outlineLevel="0" collapsed="false">
      <c r="A524" s="10" t="n">
        <v>151</v>
      </c>
      <c r="B524" s="2" t="n">
        <v>523</v>
      </c>
      <c r="C524" s="2" t="n">
        <f aca="false">'PR-RAS'!D530</f>
        <v>0</v>
      </c>
      <c r="D524" s="2" t="n">
        <f aca="false">'PR-RAS'!E530</f>
        <v>0</v>
      </c>
      <c r="E524" s="2" t="n">
        <v>0</v>
      </c>
      <c r="F524" s="2" t="n">
        <v>0</v>
      </c>
      <c r="G524" s="3" t="n">
        <f aca="false">(B524/1000)*(C524*1+D524*2)</f>
        <v>0</v>
      </c>
      <c r="H524" s="3" t="n">
        <f aca="false">ABS(C524-ROUND(C524,0))+ABS(D524-ROUND(D524,0))</f>
        <v>0</v>
      </c>
      <c r="I524" s="11" t="n">
        <v>0</v>
      </c>
      <c r="J524" s="4"/>
      <c r="K524" s="5"/>
      <c r="L524" s="5"/>
      <c r="M524" s="5"/>
      <c r="N524" s="5"/>
      <c r="O524" s="5"/>
      <c r="P524" s="5"/>
      <c r="Q524" s="5"/>
      <c r="R524" s="5"/>
      <c r="S524" s="5"/>
      <c r="T524" s="5"/>
      <c r="U524" s="5"/>
      <c r="V524" s="5"/>
      <c r="W524" s="5"/>
      <c r="X524" s="5"/>
      <c r="Y524" s="5"/>
      <c r="Z524" s="5"/>
    </row>
    <row r="525" customFormat="false" ht="12.75" hidden="false" customHeight="true" outlineLevel="0" collapsed="false">
      <c r="A525" s="10" t="n">
        <v>151</v>
      </c>
      <c r="B525" s="2" t="n">
        <v>524</v>
      </c>
      <c r="C525" s="2" t="n">
        <f aca="false">'PR-RAS'!D531</f>
        <v>0</v>
      </c>
      <c r="D525" s="2" t="n">
        <f aca="false">'PR-RAS'!E531</f>
        <v>0</v>
      </c>
      <c r="E525" s="2" t="n">
        <v>0</v>
      </c>
      <c r="F525" s="2" t="n">
        <v>0</v>
      </c>
      <c r="G525" s="3" t="n">
        <f aca="false">(B525/1000)*(C525*1+D525*2)</f>
        <v>0</v>
      </c>
      <c r="H525" s="3" t="n">
        <f aca="false">ABS(C525-ROUND(C525,0))+ABS(D525-ROUND(D525,0))</f>
        <v>0</v>
      </c>
      <c r="I525" s="11" t="n">
        <v>0</v>
      </c>
      <c r="J525" s="4"/>
      <c r="K525" s="5"/>
      <c r="L525" s="5"/>
      <c r="M525" s="5"/>
      <c r="N525" s="5"/>
      <c r="O525" s="5"/>
      <c r="P525" s="5"/>
      <c r="Q525" s="5"/>
      <c r="R525" s="5"/>
      <c r="S525" s="5"/>
      <c r="T525" s="5"/>
      <c r="U525" s="5"/>
      <c r="V525" s="5"/>
      <c r="W525" s="5"/>
      <c r="X525" s="5"/>
      <c r="Y525" s="5"/>
      <c r="Z525" s="5"/>
    </row>
    <row r="526" customFormat="false" ht="12.75" hidden="false" customHeight="true" outlineLevel="0" collapsed="false">
      <c r="A526" s="10" t="n">
        <v>151</v>
      </c>
      <c r="B526" s="2" t="n">
        <v>525</v>
      </c>
      <c r="C526" s="2" t="n">
        <f aca="false">'PR-RAS'!D532</f>
        <v>0</v>
      </c>
      <c r="D526" s="2" t="n">
        <f aca="false">'PR-RAS'!E532</f>
        <v>0</v>
      </c>
      <c r="E526" s="2" t="n">
        <v>0</v>
      </c>
      <c r="F526" s="2" t="n">
        <v>0</v>
      </c>
      <c r="G526" s="3" t="n">
        <f aca="false">(B526/1000)*(C526*1+D526*2)</f>
        <v>0</v>
      </c>
      <c r="H526" s="3" t="n">
        <f aca="false">ABS(C526-ROUND(C526,0))+ABS(D526-ROUND(D526,0))</f>
        <v>0</v>
      </c>
      <c r="I526" s="11" t="n">
        <v>0</v>
      </c>
      <c r="J526" s="4"/>
      <c r="K526" s="5"/>
      <c r="L526" s="5"/>
      <c r="M526" s="5"/>
      <c r="N526" s="5"/>
      <c r="O526" s="5"/>
      <c r="P526" s="5"/>
      <c r="Q526" s="5"/>
      <c r="R526" s="5"/>
      <c r="S526" s="5"/>
      <c r="T526" s="5"/>
      <c r="U526" s="5"/>
      <c r="V526" s="5"/>
      <c r="W526" s="5"/>
      <c r="X526" s="5"/>
      <c r="Y526" s="5"/>
      <c r="Z526" s="5"/>
    </row>
    <row r="527" customFormat="false" ht="12.75" hidden="false" customHeight="true" outlineLevel="0" collapsed="false">
      <c r="A527" s="10" t="n">
        <v>151</v>
      </c>
      <c r="B527" s="2" t="n">
        <v>526</v>
      </c>
      <c r="C527" s="2" t="n">
        <f aca="false">'PR-RAS'!D533</f>
        <v>0</v>
      </c>
      <c r="D527" s="2" t="n">
        <f aca="false">'PR-RAS'!E533</f>
        <v>0</v>
      </c>
      <c r="E527" s="2" t="n">
        <v>0</v>
      </c>
      <c r="F527" s="2" t="n">
        <v>0</v>
      </c>
      <c r="G527" s="3" t="n">
        <f aca="false">(B527/1000)*(C527*1+D527*2)</f>
        <v>0</v>
      </c>
      <c r="H527" s="3" t="n">
        <f aca="false">ABS(C527-ROUND(C527,0))+ABS(D527-ROUND(D527,0))</f>
        <v>0</v>
      </c>
      <c r="I527" s="11" t="n">
        <v>0</v>
      </c>
      <c r="J527" s="4"/>
      <c r="K527" s="5"/>
      <c r="L527" s="5"/>
      <c r="M527" s="5"/>
      <c r="N527" s="5"/>
      <c r="O527" s="5"/>
      <c r="P527" s="5"/>
      <c r="Q527" s="5"/>
      <c r="R527" s="5"/>
      <c r="S527" s="5"/>
      <c r="T527" s="5"/>
      <c r="U527" s="5"/>
      <c r="V527" s="5"/>
      <c r="W527" s="5"/>
      <c r="X527" s="5"/>
      <c r="Y527" s="5"/>
      <c r="Z527" s="5"/>
    </row>
    <row r="528" customFormat="false" ht="12.75" hidden="false" customHeight="true" outlineLevel="0" collapsed="false">
      <c r="A528" s="10" t="n">
        <v>151</v>
      </c>
      <c r="B528" s="2" t="n">
        <v>527</v>
      </c>
      <c r="C528" s="2" t="n">
        <f aca="false">'PR-RAS'!D534</f>
        <v>0</v>
      </c>
      <c r="D528" s="2" t="n">
        <f aca="false">'PR-RAS'!E534</f>
        <v>0</v>
      </c>
      <c r="E528" s="2" t="n">
        <v>0</v>
      </c>
      <c r="F528" s="2" t="n">
        <v>0</v>
      </c>
      <c r="G528" s="3" t="n">
        <f aca="false">(B528/1000)*(C528*1+D528*2)</f>
        <v>0</v>
      </c>
      <c r="H528" s="3" t="n">
        <f aca="false">ABS(C528-ROUND(C528,0))+ABS(D528-ROUND(D528,0))</f>
        <v>0</v>
      </c>
      <c r="I528" s="11" t="n">
        <v>0</v>
      </c>
      <c r="J528" s="4"/>
      <c r="K528" s="5"/>
      <c r="L528" s="5"/>
      <c r="M528" s="5"/>
      <c r="N528" s="5"/>
      <c r="O528" s="5"/>
      <c r="P528" s="5"/>
      <c r="Q528" s="5"/>
      <c r="R528" s="5"/>
      <c r="S528" s="5"/>
      <c r="T528" s="5"/>
      <c r="U528" s="5"/>
      <c r="V528" s="5"/>
      <c r="W528" s="5"/>
      <c r="X528" s="5"/>
      <c r="Y528" s="5"/>
      <c r="Z528" s="5"/>
    </row>
    <row r="529" customFormat="false" ht="12.75" hidden="false" customHeight="true" outlineLevel="0" collapsed="false">
      <c r="A529" s="10" t="n">
        <v>151</v>
      </c>
      <c r="B529" s="2" t="n">
        <v>528</v>
      </c>
      <c r="C529" s="2" t="n">
        <f aca="false">'PR-RAS'!D535</f>
        <v>0</v>
      </c>
      <c r="D529" s="2" t="n">
        <f aca="false">'PR-RAS'!E535</f>
        <v>0</v>
      </c>
      <c r="E529" s="2" t="n">
        <v>0</v>
      </c>
      <c r="F529" s="2" t="n">
        <v>0</v>
      </c>
      <c r="G529" s="3" t="n">
        <f aca="false">(B529/1000)*(C529*1+D529*2)</f>
        <v>0</v>
      </c>
      <c r="H529" s="3" t="n">
        <f aca="false">ABS(C529-ROUND(C529,0))+ABS(D529-ROUND(D529,0))</f>
        <v>0</v>
      </c>
      <c r="I529" s="11" t="n">
        <v>0</v>
      </c>
      <c r="J529" s="4"/>
      <c r="K529" s="5"/>
      <c r="L529" s="5"/>
      <c r="M529" s="5"/>
      <c r="N529" s="5"/>
      <c r="O529" s="5"/>
      <c r="P529" s="5"/>
      <c r="Q529" s="5"/>
      <c r="R529" s="5"/>
      <c r="S529" s="5"/>
      <c r="T529" s="5"/>
      <c r="U529" s="5"/>
      <c r="V529" s="5"/>
      <c r="W529" s="5"/>
      <c r="X529" s="5"/>
      <c r="Y529" s="5"/>
      <c r="Z529" s="5"/>
    </row>
    <row r="530" customFormat="false" ht="12.75" hidden="false" customHeight="true" outlineLevel="0" collapsed="false">
      <c r="A530" s="10" t="n">
        <v>151</v>
      </c>
      <c r="B530" s="2" t="n">
        <v>529</v>
      </c>
      <c r="C530" s="2" t="n">
        <f aca="false">'PR-RAS'!D536</f>
        <v>0</v>
      </c>
      <c r="D530" s="2" t="n">
        <f aca="false">'PR-RAS'!E536</f>
        <v>0</v>
      </c>
      <c r="E530" s="2" t="n">
        <v>0</v>
      </c>
      <c r="F530" s="2" t="n">
        <v>0</v>
      </c>
      <c r="G530" s="3" t="n">
        <f aca="false">(B530/1000)*(C530*1+D530*2)</f>
        <v>0</v>
      </c>
      <c r="H530" s="3" t="n">
        <f aca="false">ABS(C530-ROUND(C530,0))+ABS(D530-ROUND(D530,0))</f>
        <v>0</v>
      </c>
      <c r="I530" s="11" t="n">
        <v>0</v>
      </c>
      <c r="J530" s="4"/>
      <c r="K530" s="5"/>
      <c r="L530" s="5"/>
      <c r="M530" s="5"/>
      <c r="N530" s="5"/>
      <c r="O530" s="5"/>
      <c r="P530" s="5"/>
      <c r="Q530" s="5"/>
      <c r="R530" s="5"/>
      <c r="S530" s="5"/>
      <c r="T530" s="5"/>
      <c r="U530" s="5"/>
      <c r="V530" s="5"/>
      <c r="W530" s="5"/>
      <c r="X530" s="5"/>
      <c r="Y530" s="5"/>
      <c r="Z530" s="5"/>
    </row>
    <row r="531" customFormat="false" ht="12.75" hidden="false" customHeight="true" outlineLevel="0" collapsed="false">
      <c r="A531" s="10" t="n">
        <v>151</v>
      </c>
      <c r="B531" s="2" t="n">
        <v>530</v>
      </c>
      <c r="C531" s="2" t="n">
        <f aca="false">'PR-RAS'!D537</f>
        <v>0</v>
      </c>
      <c r="D531" s="2" t="n">
        <f aca="false">'PR-RAS'!E537</f>
        <v>0</v>
      </c>
      <c r="E531" s="2" t="n">
        <v>0</v>
      </c>
      <c r="F531" s="2" t="n">
        <v>0</v>
      </c>
      <c r="G531" s="3" t="n">
        <f aca="false">(B531/1000)*(C531*1+D531*2)</f>
        <v>0</v>
      </c>
      <c r="H531" s="3" t="n">
        <f aca="false">ABS(C531-ROUND(C531,0))+ABS(D531-ROUND(D531,0))</f>
        <v>0</v>
      </c>
      <c r="I531" s="11" t="n">
        <v>0</v>
      </c>
      <c r="J531" s="4"/>
      <c r="K531" s="5"/>
      <c r="L531" s="5"/>
      <c r="M531" s="5"/>
      <c r="N531" s="5"/>
      <c r="O531" s="5"/>
      <c r="P531" s="5"/>
      <c r="Q531" s="5"/>
      <c r="R531" s="5"/>
      <c r="S531" s="5"/>
      <c r="T531" s="5"/>
      <c r="U531" s="5"/>
      <c r="V531" s="5"/>
      <c r="W531" s="5"/>
      <c r="X531" s="5"/>
      <c r="Y531" s="5"/>
      <c r="Z531" s="5"/>
    </row>
    <row r="532" customFormat="false" ht="12.75" hidden="false" customHeight="true" outlineLevel="0" collapsed="false">
      <c r="A532" s="10" t="n">
        <v>151</v>
      </c>
      <c r="B532" s="2" t="n">
        <v>531</v>
      </c>
      <c r="C532" s="2" t="n">
        <f aca="false">'PR-RAS'!D538</f>
        <v>0</v>
      </c>
      <c r="D532" s="2" t="n">
        <f aca="false">'PR-RAS'!E538</f>
        <v>0</v>
      </c>
      <c r="E532" s="2" t="n">
        <v>0</v>
      </c>
      <c r="F532" s="2" t="n">
        <v>0</v>
      </c>
      <c r="G532" s="3" t="n">
        <f aca="false">(B532/1000)*(C532*1+D532*2)</f>
        <v>0</v>
      </c>
      <c r="H532" s="3" t="n">
        <f aca="false">ABS(C532-ROUND(C532,0))+ABS(D532-ROUND(D532,0))</f>
        <v>0</v>
      </c>
      <c r="I532" s="11" t="n">
        <v>0</v>
      </c>
      <c r="J532" s="4"/>
      <c r="K532" s="5"/>
      <c r="L532" s="5"/>
      <c r="M532" s="5"/>
      <c r="N532" s="5"/>
      <c r="O532" s="5"/>
      <c r="P532" s="5"/>
      <c r="Q532" s="5"/>
      <c r="R532" s="5"/>
      <c r="S532" s="5"/>
      <c r="T532" s="5"/>
      <c r="U532" s="5"/>
      <c r="V532" s="5"/>
      <c r="W532" s="5"/>
      <c r="X532" s="5"/>
      <c r="Y532" s="5"/>
      <c r="Z532" s="5"/>
    </row>
    <row r="533" customFormat="false" ht="12.75" hidden="false" customHeight="true" outlineLevel="0" collapsed="false">
      <c r="A533" s="10" t="n">
        <v>151</v>
      </c>
      <c r="B533" s="2" t="n">
        <v>532</v>
      </c>
      <c r="C533" s="2" t="n">
        <f aca="false">'PR-RAS'!D539</f>
        <v>0</v>
      </c>
      <c r="D533" s="2" t="n">
        <f aca="false">'PR-RAS'!E539</f>
        <v>0</v>
      </c>
      <c r="E533" s="2" t="n">
        <v>0</v>
      </c>
      <c r="F533" s="2" t="n">
        <v>0</v>
      </c>
      <c r="G533" s="3" t="n">
        <f aca="false">(B533/1000)*(C533*1+D533*2)</f>
        <v>0</v>
      </c>
      <c r="H533" s="3" t="n">
        <f aca="false">ABS(C533-ROUND(C533,0))+ABS(D533-ROUND(D533,0))</f>
        <v>0</v>
      </c>
      <c r="I533" s="11" t="n">
        <v>0</v>
      </c>
      <c r="J533" s="4"/>
      <c r="K533" s="5"/>
      <c r="L533" s="5"/>
      <c r="M533" s="5"/>
      <c r="N533" s="5"/>
      <c r="O533" s="5"/>
      <c r="P533" s="5"/>
      <c r="Q533" s="5"/>
      <c r="R533" s="5"/>
      <c r="S533" s="5"/>
      <c r="T533" s="5"/>
      <c r="U533" s="5"/>
      <c r="V533" s="5"/>
      <c r="W533" s="5"/>
      <c r="X533" s="5"/>
      <c r="Y533" s="5"/>
      <c r="Z533" s="5"/>
    </row>
    <row r="534" customFormat="false" ht="12.75" hidden="false" customHeight="true" outlineLevel="0" collapsed="false">
      <c r="A534" s="10" t="n">
        <v>151</v>
      </c>
      <c r="B534" s="2" t="n">
        <v>533</v>
      </c>
      <c r="C534" s="2" t="n">
        <f aca="false">'PR-RAS'!D540</f>
        <v>0</v>
      </c>
      <c r="D534" s="2" t="n">
        <f aca="false">'PR-RAS'!E540</f>
        <v>0</v>
      </c>
      <c r="E534" s="2" t="n">
        <v>0</v>
      </c>
      <c r="F534" s="2" t="n">
        <v>0</v>
      </c>
      <c r="G534" s="3" t="n">
        <f aca="false">(B534/1000)*(C534*1+D534*2)</f>
        <v>0</v>
      </c>
      <c r="H534" s="3" t="n">
        <f aca="false">ABS(C534-ROUND(C534,0))+ABS(D534-ROUND(D534,0))</f>
        <v>0</v>
      </c>
      <c r="I534" s="11" t="n">
        <v>0</v>
      </c>
      <c r="J534" s="4"/>
      <c r="K534" s="5"/>
      <c r="L534" s="5"/>
      <c r="M534" s="5"/>
      <c r="N534" s="5"/>
      <c r="O534" s="5"/>
      <c r="P534" s="5"/>
      <c r="Q534" s="5"/>
      <c r="R534" s="5"/>
      <c r="S534" s="5"/>
      <c r="T534" s="5"/>
      <c r="U534" s="5"/>
      <c r="V534" s="5"/>
      <c r="W534" s="5"/>
      <c r="X534" s="5"/>
      <c r="Y534" s="5"/>
      <c r="Z534" s="5"/>
    </row>
    <row r="535" customFormat="false" ht="12.75" hidden="false" customHeight="true" outlineLevel="0" collapsed="false">
      <c r="A535" s="10" t="n">
        <v>151</v>
      </c>
      <c r="B535" s="2" t="n">
        <v>534</v>
      </c>
      <c r="C535" s="2" t="n">
        <f aca="false">'PR-RAS'!D541</f>
        <v>0</v>
      </c>
      <c r="D535" s="2" t="n">
        <f aca="false">'PR-RAS'!E541</f>
        <v>0</v>
      </c>
      <c r="E535" s="2" t="n">
        <v>0</v>
      </c>
      <c r="F535" s="2" t="n">
        <v>0</v>
      </c>
      <c r="G535" s="3" t="n">
        <f aca="false">(B535/1000)*(C535*1+D535*2)</f>
        <v>0</v>
      </c>
      <c r="H535" s="3" t="n">
        <f aca="false">ABS(C535-ROUND(C535,0))+ABS(D535-ROUND(D535,0))</f>
        <v>0</v>
      </c>
      <c r="I535" s="11" t="n">
        <v>0</v>
      </c>
      <c r="J535" s="4"/>
      <c r="K535" s="5"/>
      <c r="L535" s="5"/>
      <c r="M535" s="5"/>
      <c r="N535" s="5"/>
      <c r="O535" s="5"/>
      <c r="P535" s="5"/>
      <c r="Q535" s="5"/>
      <c r="R535" s="5"/>
      <c r="S535" s="5"/>
      <c r="T535" s="5"/>
      <c r="U535" s="5"/>
      <c r="V535" s="5"/>
      <c r="W535" s="5"/>
      <c r="X535" s="5"/>
      <c r="Y535" s="5"/>
      <c r="Z535" s="5"/>
    </row>
    <row r="536" customFormat="false" ht="12.75" hidden="false" customHeight="true" outlineLevel="0" collapsed="false">
      <c r="A536" s="10" t="n">
        <v>151</v>
      </c>
      <c r="B536" s="2" t="n">
        <v>535</v>
      </c>
      <c r="C536" s="2" t="n">
        <f aca="false">'PR-RAS'!D542</f>
        <v>0</v>
      </c>
      <c r="D536" s="2" t="n">
        <f aca="false">'PR-RAS'!E542</f>
        <v>0</v>
      </c>
      <c r="E536" s="2" t="n">
        <v>0</v>
      </c>
      <c r="F536" s="2" t="n">
        <v>0</v>
      </c>
      <c r="G536" s="3" t="n">
        <f aca="false">(B536/1000)*(C536*1+D536*2)</f>
        <v>0</v>
      </c>
      <c r="H536" s="3" t="n">
        <f aca="false">ABS(C536-ROUND(C536,0))+ABS(D536-ROUND(D536,0))</f>
        <v>0</v>
      </c>
      <c r="I536" s="11" t="n">
        <v>0</v>
      </c>
      <c r="J536" s="4"/>
      <c r="K536" s="5"/>
      <c r="L536" s="5"/>
      <c r="M536" s="5"/>
      <c r="N536" s="5"/>
      <c r="O536" s="5"/>
      <c r="P536" s="5"/>
      <c r="Q536" s="5"/>
      <c r="R536" s="5"/>
      <c r="S536" s="5"/>
      <c r="T536" s="5"/>
      <c r="U536" s="5"/>
      <c r="V536" s="5"/>
      <c r="W536" s="5"/>
      <c r="X536" s="5"/>
      <c r="Y536" s="5"/>
      <c r="Z536" s="5"/>
    </row>
    <row r="537" customFormat="false" ht="12.75" hidden="false" customHeight="true" outlineLevel="0" collapsed="false">
      <c r="A537" s="10" t="n">
        <v>151</v>
      </c>
      <c r="B537" s="2" t="n">
        <v>536</v>
      </c>
      <c r="C537" s="2" t="n">
        <f aca="false">'PR-RAS'!D543</f>
        <v>0</v>
      </c>
      <c r="D537" s="2" t="n">
        <f aca="false">'PR-RAS'!E543</f>
        <v>0</v>
      </c>
      <c r="E537" s="2" t="n">
        <v>0</v>
      </c>
      <c r="F537" s="2" t="n">
        <v>0</v>
      </c>
      <c r="G537" s="3" t="n">
        <f aca="false">(B537/1000)*(C537*1+D537*2)</f>
        <v>0</v>
      </c>
      <c r="H537" s="3" t="n">
        <f aca="false">ABS(C537-ROUND(C537,0))+ABS(D537-ROUND(D537,0))</f>
        <v>0</v>
      </c>
      <c r="I537" s="11" t="n">
        <v>0</v>
      </c>
      <c r="J537" s="4"/>
      <c r="K537" s="5"/>
      <c r="L537" s="5"/>
      <c r="M537" s="5"/>
      <c r="N537" s="5"/>
      <c r="O537" s="5"/>
      <c r="P537" s="5"/>
      <c r="Q537" s="5"/>
      <c r="R537" s="5"/>
      <c r="S537" s="5"/>
      <c r="T537" s="5"/>
      <c r="U537" s="5"/>
      <c r="V537" s="5"/>
      <c r="W537" s="5"/>
      <c r="X537" s="5"/>
      <c r="Y537" s="5"/>
      <c r="Z537" s="5"/>
    </row>
    <row r="538" customFormat="false" ht="12.75" hidden="false" customHeight="true" outlineLevel="0" collapsed="false">
      <c r="A538" s="10" t="n">
        <v>151</v>
      </c>
      <c r="B538" s="2" t="n">
        <v>537</v>
      </c>
      <c r="C538" s="2" t="n">
        <f aca="false">'PR-RAS'!D544</f>
        <v>0</v>
      </c>
      <c r="D538" s="2" t="n">
        <f aca="false">'PR-RAS'!E544</f>
        <v>0</v>
      </c>
      <c r="E538" s="2" t="n">
        <v>0</v>
      </c>
      <c r="F538" s="2" t="n">
        <v>0</v>
      </c>
      <c r="G538" s="3" t="n">
        <f aca="false">(B538/1000)*(C538*1+D538*2)</f>
        <v>0</v>
      </c>
      <c r="H538" s="3" t="n">
        <f aca="false">ABS(C538-ROUND(C538,0))+ABS(D538-ROUND(D538,0))</f>
        <v>0</v>
      </c>
      <c r="I538" s="11" t="n">
        <v>0</v>
      </c>
      <c r="J538" s="4"/>
      <c r="K538" s="5"/>
      <c r="L538" s="5"/>
      <c r="M538" s="5"/>
      <c r="N538" s="5"/>
      <c r="O538" s="5"/>
      <c r="P538" s="5"/>
      <c r="Q538" s="5"/>
      <c r="R538" s="5"/>
      <c r="S538" s="5"/>
      <c r="T538" s="5"/>
      <c r="U538" s="5"/>
      <c r="V538" s="5"/>
      <c r="W538" s="5"/>
      <c r="X538" s="5"/>
      <c r="Y538" s="5"/>
      <c r="Z538" s="5"/>
    </row>
    <row r="539" customFormat="false" ht="12.75" hidden="false" customHeight="true" outlineLevel="0" collapsed="false">
      <c r="A539" s="10" t="n">
        <v>151</v>
      </c>
      <c r="B539" s="2" t="n">
        <v>538</v>
      </c>
      <c r="C539" s="2" t="n">
        <f aca="false">'PR-RAS'!D545</f>
        <v>0</v>
      </c>
      <c r="D539" s="2" t="n">
        <f aca="false">'PR-RAS'!E545</f>
        <v>0</v>
      </c>
      <c r="E539" s="2" t="n">
        <v>0</v>
      </c>
      <c r="F539" s="2" t="n">
        <v>0</v>
      </c>
      <c r="G539" s="3" t="n">
        <f aca="false">(B539/1000)*(C539*1+D539*2)</f>
        <v>0</v>
      </c>
      <c r="H539" s="3" t="n">
        <f aca="false">ABS(C539-ROUND(C539,0))+ABS(D539-ROUND(D539,0))</f>
        <v>0</v>
      </c>
      <c r="I539" s="11" t="n">
        <v>0</v>
      </c>
      <c r="J539" s="4"/>
      <c r="K539" s="5"/>
      <c r="L539" s="5"/>
      <c r="M539" s="5"/>
      <c r="N539" s="5"/>
      <c r="O539" s="5"/>
      <c r="P539" s="5"/>
      <c r="Q539" s="5"/>
      <c r="R539" s="5"/>
      <c r="S539" s="5"/>
      <c r="T539" s="5"/>
      <c r="U539" s="5"/>
      <c r="V539" s="5"/>
      <c r="W539" s="5"/>
      <c r="X539" s="5"/>
      <c r="Y539" s="5"/>
      <c r="Z539" s="5"/>
    </row>
    <row r="540" customFormat="false" ht="12.75" hidden="false" customHeight="true" outlineLevel="0" collapsed="false">
      <c r="A540" s="10" t="n">
        <v>151</v>
      </c>
      <c r="B540" s="2" t="n">
        <v>539</v>
      </c>
      <c r="C540" s="2" t="n">
        <f aca="false">'PR-RAS'!D546</f>
        <v>0</v>
      </c>
      <c r="D540" s="2" t="n">
        <f aca="false">'PR-RAS'!E546</f>
        <v>0</v>
      </c>
      <c r="E540" s="2" t="n">
        <v>0</v>
      </c>
      <c r="F540" s="2" t="n">
        <v>0</v>
      </c>
      <c r="G540" s="3" t="n">
        <f aca="false">(B540/1000)*(C540*1+D540*2)</f>
        <v>0</v>
      </c>
      <c r="H540" s="3" t="n">
        <f aca="false">ABS(C540-ROUND(C540,0))+ABS(D540-ROUND(D540,0))</f>
        <v>0</v>
      </c>
      <c r="I540" s="11" t="n">
        <v>0</v>
      </c>
      <c r="J540" s="4"/>
      <c r="K540" s="5"/>
      <c r="L540" s="5"/>
      <c r="M540" s="5"/>
      <c r="N540" s="5"/>
      <c r="O540" s="5"/>
      <c r="P540" s="5"/>
      <c r="Q540" s="5"/>
      <c r="R540" s="5"/>
      <c r="S540" s="5"/>
      <c r="T540" s="5"/>
      <c r="U540" s="5"/>
      <c r="V540" s="5"/>
      <c r="W540" s="5"/>
      <c r="X540" s="5"/>
      <c r="Y540" s="5"/>
      <c r="Z540" s="5"/>
    </row>
    <row r="541" customFormat="false" ht="12.75" hidden="false" customHeight="true" outlineLevel="0" collapsed="false">
      <c r="A541" s="10" t="n">
        <v>151</v>
      </c>
      <c r="B541" s="2" t="n">
        <v>540</v>
      </c>
      <c r="C541" s="2" t="n">
        <f aca="false">'PR-RAS'!D547</f>
        <v>0</v>
      </c>
      <c r="D541" s="2" t="n">
        <f aca="false">'PR-RAS'!E547</f>
        <v>0</v>
      </c>
      <c r="E541" s="2" t="n">
        <v>0</v>
      </c>
      <c r="F541" s="2" t="n">
        <v>0</v>
      </c>
      <c r="G541" s="3" t="n">
        <f aca="false">(B541/1000)*(C541*1+D541*2)</f>
        <v>0</v>
      </c>
      <c r="H541" s="3" t="n">
        <f aca="false">ABS(C541-ROUND(C541,0))+ABS(D541-ROUND(D541,0))</f>
        <v>0</v>
      </c>
      <c r="I541" s="11" t="n">
        <v>0</v>
      </c>
      <c r="J541" s="4"/>
      <c r="K541" s="5"/>
      <c r="L541" s="5"/>
      <c r="M541" s="5"/>
      <c r="N541" s="5"/>
      <c r="O541" s="5"/>
      <c r="P541" s="5"/>
      <c r="Q541" s="5"/>
      <c r="R541" s="5"/>
      <c r="S541" s="5"/>
      <c r="T541" s="5"/>
      <c r="U541" s="5"/>
      <c r="V541" s="5"/>
      <c r="W541" s="5"/>
      <c r="X541" s="5"/>
      <c r="Y541" s="5"/>
      <c r="Z541" s="5"/>
    </row>
    <row r="542" customFormat="false" ht="12.75" hidden="false" customHeight="true" outlineLevel="0" collapsed="false">
      <c r="A542" s="10" t="n">
        <v>151</v>
      </c>
      <c r="B542" s="2" t="n">
        <v>541</v>
      </c>
      <c r="C542" s="2" t="n">
        <f aca="false">'PR-RAS'!D548</f>
        <v>0</v>
      </c>
      <c r="D542" s="2" t="n">
        <f aca="false">'PR-RAS'!E548</f>
        <v>0</v>
      </c>
      <c r="E542" s="2" t="n">
        <v>0</v>
      </c>
      <c r="F542" s="2" t="n">
        <v>0</v>
      </c>
      <c r="G542" s="3" t="n">
        <f aca="false">(B542/1000)*(C542*1+D542*2)</f>
        <v>0</v>
      </c>
      <c r="H542" s="3" t="n">
        <f aca="false">ABS(C542-ROUND(C542,0))+ABS(D542-ROUND(D542,0))</f>
        <v>0</v>
      </c>
      <c r="I542" s="11" t="n">
        <v>0</v>
      </c>
      <c r="J542" s="4"/>
      <c r="K542" s="5"/>
      <c r="L542" s="5"/>
      <c r="M542" s="5"/>
      <c r="N542" s="5"/>
      <c r="O542" s="5"/>
      <c r="P542" s="5"/>
      <c r="Q542" s="5"/>
      <c r="R542" s="5"/>
      <c r="S542" s="5"/>
      <c r="T542" s="5"/>
      <c r="U542" s="5"/>
      <c r="V542" s="5"/>
      <c r="W542" s="5"/>
      <c r="X542" s="5"/>
      <c r="Y542" s="5"/>
      <c r="Z542" s="5"/>
    </row>
    <row r="543" customFormat="false" ht="12.75" hidden="false" customHeight="true" outlineLevel="0" collapsed="false">
      <c r="A543" s="10" t="n">
        <v>151</v>
      </c>
      <c r="B543" s="2" t="n">
        <v>542</v>
      </c>
      <c r="C543" s="2" t="n">
        <f aca="false">'PR-RAS'!D549</f>
        <v>0</v>
      </c>
      <c r="D543" s="2" t="n">
        <f aca="false">'PR-RAS'!E549</f>
        <v>0</v>
      </c>
      <c r="E543" s="2" t="n">
        <v>0</v>
      </c>
      <c r="F543" s="2" t="n">
        <v>0</v>
      </c>
      <c r="G543" s="3" t="n">
        <f aca="false">(B543/1000)*(C543*1+D543*2)</f>
        <v>0</v>
      </c>
      <c r="H543" s="3" t="n">
        <f aca="false">ABS(C543-ROUND(C543,0))+ABS(D543-ROUND(D543,0))</f>
        <v>0</v>
      </c>
      <c r="I543" s="11" t="n">
        <v>0</v>
      </c>
      <c r="J543" s="4"/>
      <c r="K543" s="5"/>
      <c r="L543" s="5"/>
      <c r="M543" s="5"/>
      <c r="N543" s="5"/>
      <c r="O543" s="5"/>
      <c r="P543" s="5"/>
      <c r="Q543" s="5"/>
      <c r="R543" s="5"/>
      <c r="S543" s="5"/>
      <c r="T543" s="5"/>
      <c r="U543" s="5"/>
      <c r="V543" s="5"/>
      <c r="W543" s="5"/>
      <c r="X543" s="5"/>
      <c r="Y543" s="5"/>
      <c r="Z543" s="5"/>
    </row>
    <row r="544" customFormat="false" ht="12.75" hidden="false" customHeight="true" outlineLevel="0" collapsed="false">
      <c r="A544" s="10" t="n">
        <v>151</v>
      </c>
      <c r="B544" s="2" t="n">
        <v>543</v>
      </c>
      <c r="C544" s="2" t="n">
        <f aca="false">'PR-RAS'!D550</f>
        <v>0</v>
      </c>
      <c r="D544" s="2" t="n">
        <f aca="false">'PR-RAS'!E550</f>
        <v>0</v>
      </c>
      <c r="E544" s="2" t="n">
        <v>0</v>
      </c>
      <c r="F544" s="2" t="n">
        <v>0</v>
      </c>
      <c r="G544" s="3" t="n">
        <f aca="false">(B544/1000)*(C544*1+D544*2)</f>
        <v>0</v>
      </c>
      <c r="H544" s="3" t="n">
        <f aca="false">ABS(C544-ROUND(C544,0))+ABS(D544-ROUND(D544,0))</f>
        <v>0</v>
      </c>
      <c r="I544" s="11" t="n">
        <v>0</v>
      </c>
      <c r="J544" s="4"/>
      <c r="K544" s="5"/>
      <c r="L544" s="5"/>
      <c r="M544" s="5"/>
      <c r="N544" s="5"/>
      <c r="O544" s="5"/>
      <c r="P544" s="5"/>
      <c r="Q544" s="5"/>
      <c r="R544" s="5"/>
      <c r="S544" s="5"/>
      <c r="T544" s="5"/>
      <c r="U544" s="5"/>
      <c r="V544" s="5"/>
      <c r="W544" s="5"/>
      <c r="X544" s="5"/>
      <c r="Y544" s="5"/>
      <c r="Z544" s="5"/>
    </row>
    <row r="545" customFormat="false" ht="12.75" hidden="false" customHeight="true" outlineLevel="0" collapsed="false">
      <c r="A545" s="10" t="n">
        <v>151</v>
      </c>
      <c r="B545" s="2" t="n">
        <v>544</v>
      </c>
      <c r="C545" s="2" t="n">
        <f aca="false">'PR-RAS'!D551</f>
        <v>0</v>
      </c>
      <c r="D545" s="2" t="n">
        <f aca="false">'PR-RAS'!E551</f>
        <v>0</v>
      </c>
      <c r="E545" s="2" t="n">
        <v>0</v>
      </c>
      <c r="F545" s="2" t="n">
        <v>0</v>
      </c>
      <c r="G545" s="3" t="n">
        <f aca="false">(B545/1000)*(C545*1+D545*2)</f>
        <v>0</v>
      </c>
      <c r="H545" s="3" t="n">
        <f aca="false">ABS(C545-ROUND(C545,0))+ABS(D545-ROUND(D545,0))</f>
        <v>0</v>
      </c>
      <c r="I545" s="11" t="n">
        <v>0</v>
      </c>
      <c r="J545" s="4"/>
      <c r="K545" s="5"/>
      <c r="L545" s="5"/>
      <c r="M545" s="5"/>
      <c r="N545" s="5"/>
      <c r="O545" s="5"/>
      <c r="P545" s="5"/>
      <c r="Q545" s="5"/>
      <c r="R545" s="5"/>
      <c r="S545" s="5"/>
      <c r="T545" s="5"/>
      <c r="U545" s="5"/>
      <c r="V545" s="5"/>
      <c r="W545" s="5"/>
      <c r="X545" s="5"/>
      <c r="Y545" s="5"/>
      <c r="Z545" s="5"/>
    </row>
    <row r="546" customFormat="false" ht="12.75" hidden="false" customHeight="true" outlineLevel="0" collapsed="false">
      <c r="A546" s="10" t="n">
        <v>151</v>
      </c>
      <c r="B546" s="2" t="n">
        <v>545</v>
      </c>
      <c r="C546" s="2" t="n">
        <f aca="false">'PR-RAS'!D552</f>
        <v>0</v>
      </c>
      <c r="D546" s="2" t="n">
        <f aca="false">'PR-RAS'!E552</f>
        <v>0</v>
      </c>
      <c r="E546" s="2" t="n">
        <v>0</v>
      </c>
      <c r="F546" s="2" t="n">
        <v>0</v>
      </c>
      <c r="G546" s="3" t="n">
        <f aca="false">(B546/1000)*(C546*1+D546*2)</f>
        <v>0</v>
      </c>
      <c r="H546" s="3" t="n">
        <f aca="false">ABS(C546-ROUND(C546,0))+ABS(D546-ROUND(D546,0))</f>
        <v>0</v>
      </c>
      <c r="I546" s="11" t="n">
        <v>0</v>
      </c>
      <c r="J546" s="4"/>
      <c r="K546" s="5"/>
      <c r="L546" s="5"/>
      <c r="M546" s="5"/>
      <c r="N546" s="5"/>
      <c r="O546" s="5"/>
      <c r="P546" s="5"/>
      <c r="Q546" s="5"/>
      <c r="R546" s="5"/>
      <c r="S546" s="5"/>
      <c r="T546" s="5"/>
      <c r="U546" s="5"/>
      <c r="V546" s="5"/>
      <c r="W546" s="5"/>
      <c r="X546" s="5"/>
      <c r="Y546" s="5"/>
      <c r="Z546" s="5"/>
    </row>
    <row r="547" customFormat="false" ht="12.75" hidden="false" customHeight="true" outlineLevel="0" collapsed="false">
      <c r="A547" s="10" t="n">
        <v>151</v>
      </c>
      <c r="B547" s="2" t="n">
        <v>546</v>
      </c>
      <c r="C547" s="2" t="n">
        <f aca="false">'PR-RAS'!D553</f>
        <v>0</v>
      </c>
      <c r="D547" s="2" t="n">
        <f aca="false">'PR-RAS'!E553</f>
        <v>0</v>
      </c>
      <c r="E547" s="2" t="n">
        <v>0</v>
      </c>
      <c r="F547" s="2" t="n">
        <v>0</v>
      </c>
      <c r="G547" s="3" t="n">
        <f aca="false">(B547/1000)*(C547*1+D547*2)</f>
        <v>0</v>
      </c>
      <c r="H547" s="3" t="n">
        <f aca="false">ABS(C547-ROUND(C547,0))+ABS(D547-ROUND(D547,0))</f>
        <v>0</v>
      </c>
      <c r="I547" s="11" t="n">
        <v>0</v>
      </c>
      <c r="J547" s="4"/>
      <c r="K547" s="5"/>
      <c r="L547" s="5"/>
      <c r="M547" s="5"/>
      <c r="N547" s="5"/>
      <c r="O547" s="5"/>
      <c r="P547" s="5"/>
      <c r="Q547" s="5"/>
      <c r="R547" s="5"/>
      <c r="S547" s="5"/>
      <c r="T547" s="5"/>
      <c r="U547" s="5"/>
      <c r="V547" s="5"/>
      <c r="W547" s="5"/>
      <c r="X547" s="5"/>
      <c r="Y547" s="5"/>
      <c r="Z547" s="5"/>
    </row>
    <row r="548" customFormat="false" ht="12.75" hidden="false" customHeight="true" outlineLevel="0" collapsed="false">
      <c r="A548" s="10" t="n">
        <v>151</v>
      </c>
      <c r="B548" s="2" t="n">
        <v>547</v>
      </c>
      <c r="C548" s="2" t="n">
        <f aca="false">'PR-RAS'!D554</f>
        <v>0</v>
      </c>
      <c r="D548" s="2" t="n">
        <f aca="false">'PR-RAS'!E554</f>
        <v>0</v>
      </c>
      <c r="E548" s="2" t="n">
        <v>0</v>
      </c>
      <c r="F548" s="2" t="n">
        <v>0</v>
      </c>
      <c r="G548" s="3" t="n">
        <f aca="false">(B548/1000)*(C548*1+D548*2)</f>
        <v>0</v>
      </c>
      <c r="H548" s="3" t="n">
        <f aca="false">ABS(C548-ROUND(C548,0))+ABS(D548-ROUND(D548,0))</f>
        <v>0</v>
      </c>
      <c r="I548" s="11" t="n">
        <v>0</v>
      </c>
      <c r="J548" s="4"/>
      <c r="K548" s="5"/>
      <c r="L548" s="5"/>
      <c r="M548" s="5"/>
      <c r="N548" s="5"/>
      <c r="O548" s="5"/>
      <c r="P548" s="5"/>
      <c r="Q548" s="5"/>
      <c r="R548" s="5"/>
      <c r="S548" s="5"/>
      <c r="T548" s="5"/>
      <c r="U548" s="5"/>
      <c r="V548" s="5"/>
      <c r="W548" s="5"/>
      <c r="X548" s="5"/>
      <c r="Y548" s="5"/>
      <c r="Z548" s="5"/>
    </row>
    <row r="549" customFormat="false" ht="12.75" hidden="false" customHeight="true" outlineLevel="0" collapsed="false">
      <c r="A549" s="10" t="n">
        <v>151</v>
      </c>
      <c r="B549" s="2" t="n">
        <v>548</v>
      </c>
      <c r="C549" s="2" t="n">
        <f aca="false">'PR-RAS'!D555</f>
        <v>0</v>
      </c>
      <c r="D549" s="2" t="n">
        <f aca="false">'PR-RAS'!E555</f>
        <v>0</v>
      </c>
      <c r="E549" s="2" t="n">
        <v>0</v>
      </c>
      <c r="F549" s="2" t="n">
        <v>0</v>
      </c>
      <c r="G549" s="3" t="n">
        <f aca="false">(B549/1000)*(C549*1+D549*2)</f>
        <v>0</v>
      </c>
      <c r="H549" s="3" t="n">
        <f aca="false">ABS(C549-ROUND(C549,0))+ABS(D549-ROUND(D549,0))</f>
        <v>0</v>
      </c>
      <c r="I549" s="11" t="n">
        <v>0</v>
      </c>
      <c r="J549" s="4"/>
      <c r="K549" s="5"/>
      <c r="L549" s="5"/>
      <c r="M549" s="5"/>
      <c r="N549" s="5"/>
      <c r="O549" s="5"/>
      <c r="P549" s="5"/>
      <c r="Q549" s="5"/>
      <c r="R549" s="5"/>
      <c r="S549" s="5"/>
      <c r="T549" s="5"/>
      <c r="U549" s="5"/>
      <c r="V549" s="5"/>
      <c r="W549" s="5"/>
      <c r="X549" s="5"/>
      <c r="Y549" s="5"/>
      <c r="Z549" s="5"/>
    </row>
    <row r="550" customFormat="false" ht="12.75" hidden="false" customHeight="true" outlineLevel="0" collapsed="false">
      <c r="A550" s="10" t="n">
        <v>151</v>
      </c>
      <c r="B550" s="2" t="n">
        <v>549</v>
      </c>
      <c r="C550" s="2" t="n">
        <f aca="false">'PR-RAS'!D556</f>
        <v>0</v>
      </c>
      <c r="D550" s="2" t="n">
        <f aca="false">'PR-RAS'!E556</f>
        <v>0</v>
      </c>
      <c r="E550" s="2" t="n">
        <v>0</v>
      </c>
      <c r="F550" s="2" t="n">
        <v>0</v>
      </c>
      <c r="G550" s="3" t="n">
        <f aca="false">(B550/1000)*(C550*1+D550*2)</f>
        <v>0</v>
      </c>
      <c r="H550" s="3" t="n">
        <f aca="false">ABS(C550-ROUND(C550,0))+ABS(D550-ROUND(D550,0))</f>
        <v>0</v>
      </c>
      <c r="I550" s="11" t="n">
        <v>0</v>
      </c>
      <c r="J550" s="4"/>
      <c r="K550" s="5"/>
      <c r="L550" s="5"/>
      <c r="M550" s="5"/>
      <c r="N550" s="5"/>
      <c r="O550" s="5"/>
      <c r="P550" s="5"/>
      <c r="Q550" s="5"/>
      <c r="R550" s="5"/>
      <c r="S550" s="5"/>
      <c r="T550" s="5"/>
      <c r="U550" s="5"/>
      <c r="V550" s="5"/>
      <c r="W550" s="5"/>
      <c r="X550" s="5"/>
      <c r="Y550" s="5"/>
      <c r="Z550" s="5"/>
    </row>
    <row r="551" customFormat="false" ht="12.75" hidden="false" customHeight="true" outlineLevel="0" collapsed="false">
      <c r="A551" s="10" t="n">
        <v>151</v>
      </c>
      <c r="B551" s="2" t="n">
        <v>550</v>
      </c>
      <c r="C551" s="2" t="n">
        <f aca="false">'PR-RAS'!D557</f>
        <v>0</v>
      </c>
      <c r="D551" s="2" t="n">
        <f aca="false">'PR-RAS'!E557</f>
        <v>0</v>
      </c>
      <c r="E551" s="2" t="n">
        <v>0</v>
      </c>
      <c r="F551" s="2" t="n">
        <v>0</v>
      </c>
      <c r="G551" s="3" t="n">
        <f aca="false">(B551/1000)*(C551*1+D551*2)</f>
        <v>0</v>
      </c>
      <c r="H551" s="3" t="n">
        <f aca="false">ABS(C551-ROUND(C551,0))+ABS(D551-ROUND(D551,0))</f>
        <v>0</v>
      </c>
      <c r="I551" s="11" t="n">
        <v>0</v>
      </c>
      <c r="J551" s="4"/>
      <c r="K551" s="5"/>
      <c r="L551" s="5"/>
      <c r="M551" s="5"/>
      <c r="N551" s="5"/>
      <c r="O551" s="5"/>
      <c r="P551" s="5"/>
      <c r="Q551" s="5"/>
      <c r="R551" s="5"/>
      <c r="S551" s="5"/>
      <c r="T551" s="5"/>
      <c r="U551" s="5"/>
      <c r="V551" s="5"/>
      <c r="W551" s="5"/>
      <c r="X551" s="5"/>
      <c r="Y551" s="5"/>
      <c r="Z551" s="5"/>
    </row>
    <row r="552" customFormat="false" ht="12.75" hidden="false" customHeight="true" outlineLevel="0" collapsed="false">
      <c r="A552" s="10" t="n">
        <v>151</v>
      </c>
      <c r="B552" s="2" t="n">
        <v>551</v>
      </c>
      <c r="C552" s="2" t="n">
        <f aca="false">'PR-RAS'!D558</f>
        <v>0</v>
      </c>
      <c r="D552" s="2" t="n">
        <f aca="false">'PR-RAS'!E558</f>
        <v>0</v>
      </c>
      <c r="E552" s="2" t="n">
        <v>0</v>
      </c>
      <c r="F552" s="2" t="n">
        <v>0</v>
      </c>
      <c r="G552" s="3" t="n">
        <f aca="false">(B552/1000)*(C552*1+D552*2)</f>
        <v>0</v>
      </c>
      <c r="H552" s="3" t="n">
        <f aca="false">ABS(C552-ROUND(C552,0))+ABS(D552-ROUND(D552,0))</f>
        <v>0</v>
      </c>
      <c r="I552" s="11" t="n">
        <v>0</v>
      </c>
      <c r="J552" s="4"/>
      <c r="K552" s="5"/>
      <c r="L552" s="5"/>
      <c r="M552" s="5"/>
      <c r="N552" s="5"/>
      <c r="O552" s="5"/>
      <c r="P552" s="5"/>
      <c r="Q552" s="5"/>
      <c r="R552" s="5"/>
      <c r="S552" s="5"/>
      <c r="T552" s="5"/>
      <c r="U552" s="5"/>
      <c r="V552" s="5"/>
      <c r="W552" s="5"/>
      <c r="X552" s="5"/>
      <c r="Y552" s="5"/>
      <c r="Z552" s="5"/>
    </row>
    <row r="553" customFormat="false" ht="12.75" hidden="false" customHeight="true" outlineLevel="0" collapsed="false">
      <c r="A553" s="10" t="n">
        <v>151</v>
      </c>
      <c r="B553" s="2" t="n">
        <v>552</v>
      </c>
      <c r="C553" s="2" t="n">
        <f aca="false">'PR-RAS'!D559</f>
        <v>0</v>
      </c>
      <c r="D553" s="2" t="n">
        <f aca="false">'PR-RAS'!E559</f>
        <v>0</v>
      </c>
      <c r="E553" s="2" t="n">
        <v>0</v>
      </c>
      <c r="F553" s="2" t="n">
        <v>0</v>
      </c>
      <c r="G553" s="3" t="n">
        <f aca="false">(B553/1000)*(C553*1+D553*2)</f>
        <v>0</v>
      </c>
      <c r="H553" s="3" t="n">
        <f aca="false">ABS(C553-ROUND(C553,0))+ABS(D553-ROUND(D553,0))</f>
        <v>0</v>
      </c>
      <c r="I553" s="11" t="n">
        <v>0</v>
      </c>
      <c r="J553" s="4"/>
      <c r="K553" s="5"/>
      <c r="L553" s="5"/>
      <c r="M553" s="5"/>
      <c r="N553" s="5"/>
      <c r="O553" s="5"/>
      <c r="P553" s="5"/>
      <c r="Q553" s="5"/>
      <c r="R553" s="5"/>
      <c r="S553" s="5"/>
      <c r="T553" s="5"/>
      <c r="U553" s="5"/>
      <c r="V553" s="5"/>
      <c r="W553" s="5"/>
      <c r="X553" s="5"/>
      <c r="Y553" s="5"/>
      <c r="Z553" s="5"/>
    </row>
    <row r="554" customFormat="false" ht="12.75" hidden="false" customHeight="true" outlineLevel="0" collapsed="false">
      <c r="A554" s="10" t="n">
        <v>151</v>
      </c>
      <c r="B554" s="2" t="n">
        <v>553</v>
      </c>
      <c r="C554" s="2" t="n">
        <f aca="false">'PR-RAS'!D560</f>
        <v>0</v>
      </c>
      <c r="D554" s="2" t="n">
        <f aca="false">'PR-RAS'!E560</f>
        <v>0</v>
      </c>
      <c r="E554" s="2" t="n">
        <v>0</v>
      </c>
      <c r="F554" s="2" t="n">
        <v>0</v>
      </c>
      <c r="G554" s="3" t="n">
        <f aca="false">(B554/1000)*(C554*1+D554*2)</f>
        <v>0</v>
      </c>
      <c r="H554" s="3" t="n">
        <f aca="false">ABS(C554-ROUND(C554,0))+ABS(D554-ROUND(D554,0))</f>
        <v>0</v>
      </c>
      <c r="I554" s="11" t="n">
        <v>0</v>
      </c>
      <c r="J554" s="4"/>
      <c r="K554" s="5"/>
      <c r="L554" s="5"/>
      <c r="M554" s="5"/>
      <c r="N554" s="5"/>
      <c r="O554" s="5"/>
      <c r="P554" s="5"/>
      <c r="Q554" s="5"/>
      <c r="R554" s="5"/>
      <c r="S554" s="5"/>
      <c r="T554" s="5"/>
      <c r="U554" s="5"/>
      <c r="V554" s="5"/>
      <c r="W554" s="5"/>
      <c r="X554" s="5"/>
      <c r="Y554" s="5"/>
      <c r="Z554" s="5"/>
    </row>
    <row r="555" customFormat="false" ht="12.75" hidden="false" customHeight="true" outlineLevel="0" collapsed="false">
      <c r="A555" s="10" t="n">
        <v>151</v>
      </c>
      <c r="B555" s="2" t="n">
        <v>554</v>
      </c>
      <c r="C555" s="2" t="n">
        <f aca="false">'PR-RAS'!D561</f>
        <v>0</v>
      </c>
      <c r="D555" s="2" t="n">
        <f aca="false">'PR-RAS'!E561</f>
        <v>0</v>
      </c>
      <c r="E555" s="2" t="n">
        <v>0</v>
      </c>
      <c r="F555" s="2" t="n">
        <v>0</v>
      </c>
      <c r="G555" s="3" t="n">
        <f aca="false">(B555/1000)*(C555*1+D555*2)</f>
        <v>0</v>
      </c>
      <c r="H555" s="3" t="n">
        <f aca="false">ABS(C555-ROUND(C555,0))+ABS(D555-ROUND(D555,0))</f>
        <v>0</v>
      </c>
      <c r="I555" s="11" t="n">
        <v>0</v>
      </c>
      <c r="J555" s="4"/>
      <c r="K555" s="5"/>
      <c r="L555" s="5"/>
      <c r="M555" s="5"/>
      <c r="N555" s="5"/>
      <c r="O555" s="5"/>
      <c r="P555" s="5"/>
      <c r="Q555" s="5"/>
      <c r="R555" s="5"/>
      <c r="S555" s="5"/>
      <c r="T555" s="5"/>
      <c r="U555" s="5"/>
      <c r="V555" s="5"/>
      <c r="W555" s="5"/>
      <c r="X555" s="5"/>
      <c r="Y555" s="5"/>
      <c r="Z555" s="5"/>
    </row>
    <row r="556" customFormat="false" ht="12.75" hidden="false" customHeight="true" outlineLevel="0" collapsed="false">
      <c r="A556" s="10" t="n">
        <v>151</v>
      </c>
      <c r="B556" s="2" t="n">
        <v>555</v>
      </c>
      <c r="C556" s="2" t="n">
        <f aca="false">'PR-RAS'!D562</f>
        <v>0</v>
      </c>
      <c r="D556" s="2" t="n">
        <f aca="false">'PR-RAS'!E562</f>
        <v>0</v>
      </c>
      <c r="E556" s="2" t="n">
        <v>0</v>
      </c>
      <c r="F556" s="2" t="n">
        <v>0</v>
      </c>
      <c r="G556" s="3" t="n">
        <f aca="false">(B556/1000)*(C556*1+D556*2)</f>
        <v>0</v>
      </c>
      <c r="H556" s="3" t="n">
        <f aca="false">ABS(C556-ROUND(C556,0))+ABS(D556-ROUND(D556,0))</f>
        <v>0</v>
      </c>
      <c r="I556" s="11" t="n">
        <v>0</v>
      </c>
      <c r="J556" s="4"/>
      <c r="K556" s="5"/>
      <c r="L556" s="5"/>
      <c r="M556" s="5"/>
      <c r="N556" s="5"/>
      <c r="O556" s="5"/>
      <c r="P556" s="5"/>
      <c r="Q556" s="5"/>
      <c r="R556" s="5"/>
      <c r="S556" s="5"/>
      <c r="T556" s="5"/>
      <c r="U556" s="5"/>
      <c r="V556" s="5"/>
      <c r="W556" s="5"/>
      <c r="X556" s="5"/>
      <c r="Y556" s="5"/>
      <c r="Z556" s="5"/>
    </row>
    <row r="557" customFormat="false" ht="12.75" hidden="false" customHeight="true" outlineLevel="0" collapsed="false">
      <c r="A557" s="10" t="n">
        <v>151</v>
      </c>
      <c r="B557" s="2" t="n">
        <v>556</v>
      </c>
      <c r="C557" s="2" t="n">
        <f aca="false">'PR-RAS'!D563</f>
        <v>0</v>
      </c>
      <c r="D557" s="2" t="n">
        <f aca="false">'PR-RAS'!E563</f>
        <v>0</v>
      </c>
      <c r="E557" s="2" t="n">
        <v>0</v>
      </c>
      <c r="F557" s="2" t="n">
        <v>0</v>
      </c>
      <c r="G557" s="3" t="n">
        <f aca="false">(B557/1000)*(C557*1+D557*2)</f>
        <v>0</v>
      </c>
      <c r="H557" s="3" t="n">
        <f aca="false">ABS(C557-ROUND(C557,0))+ABS(D557-ROUND(D557,0))</f>
        <v>0</v>
      </c>
      <c r="I557" s="11" t="n">
        <v>0</v>
      </c>
      <c r="J557" s="4"/>
      <c r="K557" s="5"/>
      <c r="L557" s="5"/>
      <c r="M557" s="5"/>
      <c r="N557" s="5"/>
      <c r="O557" s="5"/>
      <c r="P557" s="5"/>
      <c r="Q557" s="5"/>
      <c r="R557" s="5"/>
      <c r="S557" s="5"/>
      <c r="T557" s="5"/>
      <c r="U557" s="5"/>
      <c r="V557" s="5"/>
      <c r="W557" s="5"/>
      <c r="X557" s="5"/>
      <c r="Y557" s="5"/>
      <c r="Z557" s="5"/>
    </row>
    <row r="558" customFormat="false" ht="12.75" hidden="false" customHeight="true" outlineLevel="0" collapsed="false">
      <c r="A558" s="10" t="n">
        <v>151</v>
      </c>
      <c r="B558" s="2" t="n">
        <v>557</v>
      </c>
      <c r="C558" s="2" t="n">
        <f aca="false">'PR-RAS'!D564</f>
        <v>0</v>
      </c>
      <c r="D558" s="2" t="n">
        <f aca="false">'PR-RAS'!E564</f>
        <v>0</v>
      </c>
      <c r="E558" s="2" t="n">
        <v>0</v>
      </c>
      <c r="F558" s="2" t="n">
        <v>0</v>
      </c>
      <c r="G558" s="3" t="n">
        <f aca="false">(B558/1000)*(C558*1+D558*2)</f>
        <v>0</v>
      </c>
      <c r="H558" s="3" t="n">
        <f aca="false">ABS(C558-ROUND(C558,0))+ABS(D558-ROUND(D558,0))</f>
        <v>0</v>
      </c>
      <c r="I558" s="11" t="n">
        <v>0</v>
      </c>
      <c r="J558" s="4"/>
      <c r="K558" s="5"/>
      <c r="L558" s="5"/>
      <c r="M558" s="5"/>
      <c r="N558" s="5"/>
      <c r="O558" s="5"/>
      <c r="P558" s="5"/>
      <c r="Q558" s="5"/>
      <c r="R558" s="5"/>
      <c r="S558" s="5"/>
      <c r="T558" s="5"/>
      <c r="U558" s="5"/>
      <c r="V558" s="5"/>
      <c r="W558" s="5"/>
      <c r="X558" s="5"/>
      <c r="Y558" s="5"/>
      <c r="Z558" s="5"/>
    </row>
    <row r="559" customFormat="false" ht="12.75" hidden="false" customHeight="true" outlineLevel="0" collapsed="false">
      <c r="A559" s="10" t="n">
        <v>151</v>
      </c>
      <c r="B559" s="2" t="n">
        <v>558</v>
      </c>
      <c r="C559" s="2" t="n">
        <f aca="false">'PR-RAS'!D565</f>
        <v>0</v>
      </c>
      <c r="D559" s="2" t="n">
        <f aca="false">'PR-RAS'!E565</f>
        <v>0</v>
      </c>
      <c r="E559" s="2" t="n">
        <v>0</v>
      </c>
      <c r="F559" s="2" t="n">
        <v>0</v>
      </c>
      <c r="G559" s="3" t="n">
        <f aca="false">(B559/1000)*(C559*1+D559*2)</f>
        <v>0</v>
      </c>
      <c r="H559" s="3" t="n">
        <f aca="false">ABS(C559-ROUND(C559,0))+ABS(D559-ROUND(D559,0))</f>
        <v>0</v>
      </c>
      <c r="I559" s="11" t="n">
        <v>0</v>
      </c>
      <c r="J559" s="4"/>
      <c r="K559" s="5"/>
      <c r="L559" s="5"/>
      <c r="M559" s="5"/>
      <c r="N559" s="5"/>
      <c r="O559" s="5"/>
      <c r="P559" s="5"/>
      <c r="Q559" s="5"/>
      <c r="R559" s="5"/>
      <c r="S559" s="5"/>
      <c r="T559" s="5"/>
      <c r="U559" s="5"/>
      <c r="V559" s="5"/>
      <c r="W559" s="5"/>
      <c r="X559" s="5"/>
      <c r="Y559" s="5"/>
      <c r="Z559" s="5"/>
    </row>
    <row r="560" customFormat="false" ht="12.75" hidden="false" customHeight="true" outlineLevel="0" collapsed="false">
      <c r="A560" s="10" t="n">
        <v>151</v>
      </c>
      <c r="B560" s="2" t="n">
        <v>559</v>
      </c>
      <c r="C560" s="2" t="n">
        <f aca="false">'PR-RAS'!D566</f>
        <v>0</v>
      </c>
      <c r="D560" s="2" t="n">
        <f aca="false">'PR-RAS'!E566</f>
        <v>0</v>
      </c>
      <c r="E560" s="2" t="n">
        <v>0</v>
      </c>
      <c r="F560" s="2" t="n">
        <v>0</v>
      </c>
      <c r="G560" s="3" t="n">
        <f aca="false">(B560/1000)*(C560*1+D560*2)</f>
        <v>0</v>
      </c>
      <c r="H560" s="3" t="n">
        <f aca="false">ABS(C560-ROUND(C560,0))+ABS(D560-ROUND(D560,0))</f>
        <v>0</v>
      </c>
      <c r="I560" s="11" t="n">
        <v>0</v>
      </c>
      <c r="J560" s="4"/>
      <c r="K560" s="5"/>
      <c r="L560" s="5"/>
      <c r="M560" s="5"/>
      <c r="N560" s="5"/>
      <c r="O560" s="5"/>
      <c r="P560" s="5"/>
      <c r="Q560" s="5"/>
      <c r="R560" s="5"/>
      <c r="S560" s="5"/>
      <c r="T560" s="5"/>
      <c r="U560" s="5"/>
      <c r="V560" s="5"/>
      <c r="W560" s="5"/>
      <c r="X560" s="5"/>
      <c r="Y560" s="5"/>
      <c r="Z560" s="5"/>
    </row>
    <row r="561" customFormat="false" ht="12.75" hidden="false" customHeight="true" outlineLevel="0" collapsed="false">
      <c r="A561" s="10" t="n">
        <v>151</v>
      </c>
      <c r="B561" s="2" t="n">
        <v>560</v>
      </c>
      <c r="C561" s="2" t="n">
        <f aca="false">'PR-RAS'!D567</f>
        <v>0</v>
      </c>
      <c r="D561" s="2" t="n">
        <f aca="false">'PR-RAS'!E567</f>
        <v>0</v>
      </c>
      <c r="E561" s="2" t="n">
        <v>0</v>
      </c>
      <c r="F561" s="2" t="n">
        <v>0</v>
      </c>
      <c r="G561" s="3" t="n">
        <f aca="false">(B561/1000)*(C561*1+D561*2)</f>
        <v>0</v>
      </c>
      <c r="H561" s="3" t="n">
        <f aca="false">ABS(C561-ROUND(C561,0))+ABS(D561-ROUND(D561,0))</f>
        <v>0</v>
      </c>
      <c r="I561" s="11" t="n">
        <v>0</v>
      </c>
      <c r="J561" s="4"/>
      <c r="K561" s="5"/>
      <c r="L561" s="5"/>
      <c r="M561" s="5"/>
      <c r="N561" s="5"/>
      <c r="O561" s="5"/>
      <c r="P561" s="5"/>
      <c r="Q561" s="5"/>
      <c r="R561" s="5"/>
      <c r="S561" s="5"/>
      <c r="T561" s="5"/>
      <c r="U561" s="5"/>
      <c r="V561" s="5"/>
      <c r="W561" s="5"/>
      <c r="X561" s="5"/>
      <c r="Y561" s="5"/>
      <c r="Z561" s="5"/>
    </row>
    <row r="562" customFormat="false" ht="12.75" hidden="false" customHeight="true" outlineLevel="0" collapsed="false">
      <c r="A562" s="10" t="n">
        <v>151</v>
      </c>
      <c r="B562" s="2" t="n">
        <v>561</v>
      </c>
      <c r="C562" s="2" t="n">
        <f aca="false">'PR-RAS'!D568</f>
        <v>0</v>
      </c>
      <c r="D562" s="2" t="n">
        <f aca="false">'PR-RAS'!E568</f>
        <v>0</v>
      </c>
      <c r="E562" s="2" t="n">
        <v>0</v>
      </c>
      <c r="F562" s="2" t="n">
        <v>0</v>
      </c>
      <c r="G562" s="3" t="n">
        <f aca="false">(B562/1000)*(C562*1+D562*2)</f>
        <v>0</v>
      </c>
      <c r="H562" s="3" t="n">
        <f aca="false">ABS(C562-ROUND(C562,0))+ABS(D562-ROUND(D562,0))</f>
        <v>0</v>
      </c>
      <c r="I562" s="11" t="n">
        <v>0</v>
      </c>
      <c r="J562" s="4"/>
      <c r="K562" s="5"/>
      <c r="L562" s="5"/>
      <c r="M562" s="5"/>
      <c r="N562" s="5"/>
      <c r="O562" s="5"/>
      <c r="P562" s="5"/>
      <c r="Q562" s="5"/>
      <c r="R562" s="5"/>
      <c r="S562" s="5"/>
      <c r="T562" s="5"/>
      <c r="U562" s="5"/>
      <c r="V562" s="5"/>
      <c r="W562" s="5"/>
      <c r="X562" s="5"/>
      <c r="Y562" s="5"/>
      <c r="Z562" s="5"/>
    </row>
    <row r="563" customFormat="false" ht="12.75" hidden="false" customHeight="true" outlineLevel="0" collapsed="false">
      <c r="A563" s="10" t="n">
        <v>151</v>
      </c>
      <c r="B563" s="2" t="n">
        <v>562</v>
      </c>
      <c r="C563" s="2" t="n">
        <f aca="false">'PR-RAS'!D569</f>
        <v>0</v>
      </c>
      <c r="D563" s="2" t="n">
        <f aca="false">'PR-RAS'!E569</f>
        <v>0</v>
      </c>
      <c r="E563" s="2" t="n">
        <v>0</v>
      </c>
      <c r="F563" s="2" t="n">
        <v>0</v>
      </c>
      <c r="G563" s="3" t="n">
        <f aca="false">(B563/1000)*(C563*1+D563*2)</f>
        <v>0</v>
      </c>
      <c r="H563" s="3" t="n">
        <f aca="false">ABS(C563-ROUND(C563,0))+ABS(D563-ROUND(D563,0))</f>
        <v>0</v>
      </c>
      <c r="I563" s="11" t="n">
        <v>0</v>
      </c>
      <c r="J563" s="4"/>
      <c r="K563" s="5"/>
      <c r="L563" s="5"/>
      <c r="M563" s="5"/>
      <c r="N563" s="5"/>
      <c r="O563" s="5"/>
      <c r="P563" s="5"/>
      <c r="Q563" s="5"/>
      <c r="R563" s="5"/>
      <c r="S563" s="5"/>
      <c r="T563" s="5"/>
      <c r="U563" s="5"/>
      <c r="V563" s="5"/>
      <c r="W563" s="5"/>
      <c r="X563" s="5"/>
      <c r="Y563" s="5"/>
      <c r="Z563" s="5"/>
    </row>
    <row r="564" customFormat="false" ht="12.75" hidden="false" customHeight="true" outlineLevel="0" collapsed="false">
      <c r="A564" s="10" t="n">
        <v>151</v>
      </c>
      <c r="B564" s="2" t="n">
        <v>563</v>
      </c>
      <c r="C564" s="2" t="n">
        <f aca="false">'PR-RAS'!D570</f>
        <v>0</v>
      </c>
      <c r="D564" s="2" t="n">
        <f aca="false">'PR-RAS'!E570</f>
        <v>0</v>
      </c>
      <c r="E564" s="2" t="n">
        <v>0</v>
      </c>
      <c r="F564" s="2" t="n">
        <v>0</v>
      </c>
      <c r="G564" s="3" t="n">
        <f aca="false">(B564/1000)*(C564*1+D564*2)</f>
        <v>0</v>
      </c>
      <c r="H564" s="3" t="n">
        <f aca="false">ABS(C564-ROUND(C564,0))+ABS(D564-ROUND(D564,0))</f>
        <v>0</v>
      </c>
      <c r="I564" s="11" t="n">
        <v>0</v>
      </c>
      <c r="J564" s="4"/>
      <c r="K564" s="5"/>
      <c r="L564" s="5"/>
      <c r="M564" s="5"/>
      <c r="N564" s="5"/>
      <c r="O564" s="5"/>
      <c r="P564" s="5"/>
      <c r="Q564" s="5"/>
      <c r="R564" s="5"/>
      <c r="S564" s="5"/>
      <c r="T564" s="5"/>
      <c r="U564" s="5"/>
      <c r="V564" s="5"/>
      <c r="W564" s="5"/>
      <c r="X564" s="5"/>
      <c r="Y564" s="5"/>
      <c r="Z564" s="5"/>
    </row>
    <row r="565" customFormat="false" ht="12.75" hidden="false" customHeight="true" outlineLevel="0" collapsed="false">
      <c r="A565" s="10" t="n">
        <v>151</v>
      </c>
      <c r="B565" s="2" t="n">
        <v>564</v>
      </c>
      <c r="C565" s="2" t="n">
        <f aca="false">'PR-RAS'!D571</f>
        <v>0</v>
      </c>
      <c r="D565" s="2" t="n">
        <f aca="false">'PR-RAS'!E571</f>
        <v>0</v>
      </c>
      <c r="E565" s="2" t="n">
        <v>0</v>
      </c>
      <c r="F565" s="2" t="n">
        <v>0</v>
      </c>
      <c r="G565" s="3" t="n">
        <f aca="false">(B565/1000)*(C565*1+D565*2)</f>
        <v>0</v>
      </c>
      <c r="H565" s="3" t="n">
        <f aca="false">ABS(C565-ROUND(C565,0))+ABS(D565-ROUND(D565,0))</f>
        <v>0</v>
      </c>
      <c r="I565" s="11" t="n">
        <v>0</v>
      </c>
      <c r="J565" s="4"/>
      <c r="K565" s="5"/>
      <c r="L565" s="5"/>
      <c r="M565" s="5"/>
      <c r="N565" s="5"/>
      <c r="O565" s="5"/>
      <c r="P565" s="5"/>
      <c r="Q565" s="5"/>
      <c r="R565" s="5"/>
      <c r="S565" s="5"/>
      <c r="T565" s="5"/>
      <c r="U565" s="5"/>
      <c r="V565" s="5"/>
      <c r="W565" s="5"/>
      <c r="X565" s="5"/>
      <c r="Y565" s="5"/>
      <c r="Z565" s="5"/>
    </row>
    <row r="566" customFormat="false" ht="12.75" hidden="false" customHeight="true" outlineLevel="0" collapsed="false">
      <c r="A566" s="10" t="n">
        <v>151</v>
      </c>
      <c r="B566" s="2" t="n">
        <v>565</v>
      </c>
      <c r="C566" s="2" t="n">
        <f aca="false">'PR-RAS'!D572</f>
        <v>0</v>
      </c>
      <c r="D566" s="2" t="n">
        <f aca="false">'PR-RAS'!E572</f>
        <v>0</v>
      </c>
      <c r="E566" s="2" t="n">
        <v>0</v>
      </c>
      <c r="F566" s="2" t="n">
        <v>0</v>
      </c>
      <c r="G566" s="3" t="n">
        <f aca="false">(B566/1000)*(C566*1+D566*2)</f>
        <v>0</v>
      </c>
      <c r="H566" s="3" t="n">
        <f aca="false">ABS(C566-ROUND(C566,0))+ABS(D566-ROUND(D566,0))</f>
        <v>0</v>
      </c>
      <c r="I566" s="11" t="n">
        <v>0</v>
      </c>
      <c r="J566" s="4"/>
      <c r="K566" s="5"/>
      <c r="L566" s="5"/>
      <c r="M566" s="5"/>
      <c r="N566" s="5"/>
      <c r="O566" s="5"/>
      <c r="P566" s="5"/>
      <c r="Q566" s="5"/>
      <c r="R566" s="5"/>
      <c r="S566" s="5"/>
      <c r="T566" s="5"/>
      <c r="U566" s="5"/>
      <c r="V566" s="5"/>
      <c r="W566" s="5"/>
      <c r="X566" s="5"/>
      <c r="Y566" s="5"/>
      <c r="Z566" s="5"/>
    </row>
    <row r="567" customFormat="false" ht="12.75" hidden="false" customHeight="true" outlineLevel="0" collapsed="false">
      <c r="A567" s="10" t="n">
        <v>151</v>
      </c>
      <c r="B567" s="2" t="n">
        <v>566</v>
      </c>
      <c r="C567" s="2" t="n">
        <f aca="false">'PR-RAS'!D573</f>
        <v>0</v>
      </c>
      <c r="D567" s="2" t="n">
        <f aca="false">'PR-RAS'!E573</f>
        <v>0</v>
      </c>
      <c r="E567" s="2" t="n">
        <v>0</v>
      </c>
      <c r="F567" s="2" t="n">
        <v>0</v>
      </c>
      <c r="G567" s="3" t="n">
        <f aca="false">(B567/1000)*(C567*1+D567*2)</f>
        <v>0</v>
      </c>
      <c r="H567" s="3" t="n">
        <f aca="false">ABS(C567-ROUND(C567,0))+ABS(D567-ROUND(D567,0))</f>
        <v>0</v>
      </c>
      <c r="I567" s="11" t="n">
        <v>0</v>
      </c>
      <c r="J567" s="4"/>
      <c r="K567" s="5"/>
      <c r="L567" s="5"/>
      <c r="M567" s="5"/>
      <c r="N567" s="5"/>
      <c r="O567" s="5"/>
      <c r="P567" s="5"/>
      <c r="Q567" s="5"/>
      <c r="R567" s="5"/>
      <c r="S567" s="5"/>
      <c r="T567" s="5"/>
      <c r="U567" s="5"/>
      <c r="V567" s="5"/>
      <c r="W567" s="5"/>
      <c r="X567" s="5"/>
      <c r="Y567" s="5"/>
      <c r="Z567" s="5"/>
    </row>
    <row r="568" customFormat="false" ht="12.75" hidden="false" customHeight="true" outlineLevel="0" collapsed="false">
      <c r="A568" s="10" t="n">
        <v>151</v>
      </c>
      <c r="B568" s="2" t="n">
        <v>567</v>
      </c>
      <c r="C568" s="2" t="n">
        <f aca="false">'PR-RAS'!D574</f>
        <v>0</v>
      </c>
      <c r="D568" s="2" t="n">
        <f aca="false">'PR-RAS'!E574</f>
        <v>0</v>
      </c>
      <c r="E568" s="2" t="n">
        <v>0</v>
      </c>
      <c r="F568" s="2" t="n">
        <v>0</v>
      </c>
      <c r="G568" s="3" t="n">
        <f aca="false">(B568/1000)*(C568*1+D568*2)</f>
        <v>0</v>
      </c>
      <c r="H568" s="3" t="n">
        <f aca="false">ABS(C568-ROUND(C568,0))+ABS(D568-ROUND(D568,0))</f>
        <v>0</v>
      </c>
      <c r="I568" s="11" t="n">
        <v>0</v>
      </c>
      <c r="J568" s="4"/>
      <c r="K568" s="5"/>
      <c r="L568" s="5"/>
      <c r="M568" s="5"/>
      <c r="N568" s="5"/>
      <c r="O568" s="5"/>
      <c r="P568" s="5"/>
      <c r="Q568" s="5"/>
      <c r="R568" s="5"/>
      <c r="S568" s="5"/>
      <c r="T568" s="5"/>
      <c r="U568" s="5"/>
      <c r="V568" s="5"/>
      <c r="W568" s="5"/>
      <c r="X568" s="5"/>
      <c r="Y568" s="5"/>
      <c r="Z568" s="5"/>
    </row>
    <row r="569" customFormat="false" ht="12.75" hidden="false" customHeight="true" outlineLevel="0" collapsed="false">
      <c r="A569" s="10" t="n">
        <v>151</v>
      </c>
      <c r="B569" s="2" t="n">
        <v>568</v>
      </c>
      <c r="C569" s="2" t="n">
        <f aca="false">'PR-RAS'!D575</f>
        <v>0</v>
      </c>
      <c r="D569" s="2" t="n">
        <f aca="false">'PR-RAS'!E575</f>
        <v>0</v>
      </c>
      <c r="E569" s="2" t="n">
        <v>0</v>
      </c>
      <c r="F569" s="2" t="n">
        <v>0</v>
      </c>
      <c r="G569" s="3" t="n">
        <f aca="false">(B569/1000)*(C569*1+D569*2)</f>
        <v>0</v>
      </c>
      <c r="H569" s="3" t="n">
        <f aca="false">ABS(C569-ROUND(C569,0))+ABS(D569-ROUND(D569,0))</f>
        <v>0</v>
      </c>
      <c r="I569" s="11" t="n">
        <v>0</v>
      </c>
      <c r="J569" s="4"/>
      <c r="K569" s="5"/>
      <c r="L569" s="5"/>
      <c r="M569" s="5"/>
      <c r="N569" s="5"/>
      <c r="O569" s="5"/>
      <c r="P569" s="5"/>
      <c r="Q569" s="5"/>
      <c r="R569" s="5"/>
      <c r="S569" s="5"/>
      <c r="T569" s="5"/>
      <c r="U569" s="5"/>
      <c r="V569" s="5"/>
      <c r="W569" s="5"/>
      <c r="X569" s="5"/>
      <c r="Y569" s="5"/>
      <c r="Z569" s="5"/>
    </row>
    <row r="570" customFormat="false" ht="12.75" hidden="false" customHeight="true" outlineLevel="0" collapsed="false">
      <c r="A570" s="10" t="n">
        <v>151</v>
      </c>
      <c r="B570" s="2" t="n">
        <v>569</v>
      </c>
      <c r="C570" s="2" t="n">
        <f aca="false">'PR-RAS'!D576</f>
        <v>0</v>
      </c>
      <c r="D570" s="2" t="n">
        <f aca="false">'PR-RAS'!E576</f>
        <v>0</v>
      </c>
      <c r="E570" s="2" t="n">
        <v>0</v>
      </c>
      <c r="F570" s="2" t="n">
        <v>0</v>
      </c>
      <c r="G570" s="3" t="n">
        <f aca="false">(B570/1000)*(C570*1+D570*2)</f>
        <v>0</v>
      </c>
      <c r="H570" s="3" t="n">
        <f aca="false">ABS(C570-ROUND(C570,0))+ABS(D570-ROUND(D570,0))</f>
        <v>0</v>
      </c>
      <c r="I570" s="11" t="n">
        <v>0</v>
      </c>
      <c r="J570" s="4"/>
      <c r="K570" s="5"/>
      <c r="L570" s="5"/>
      <c r="M570" s="5"/>
      <c r="N570" s="5"/>
      <c r="O570" s="5"/>
      <c r="P570" s="5"/>
      <c r="Q570" s="5"/>
      <c r="R570" s="5"/>
      <c r="S570" s="5"/>
      <c r="T570" s="5"/>
      <c r="U570" s="5"/>
      <c r="V570" s="5"/>
      <c r="W570" s="5"/>
      <c r="X570" s="5"/>
      <c r="Y570" s="5"/>
      <c r="Z570" s="5"/>
    </row>
    <row r="571" customFormat="false" ht="12.75" hidden="false" customHeight="true" outlineLevel="0" collapsed="false">
      <c r="A571" s="10" t="n">
        <v>151</v>
      </c>
      <c r="B571" s="2" t="n">
        <v>570</v>
      </c>
      <c r="C571" s="2" t="n">
        <f aca="false">'PR-RAS'!D577</f>
        <v>0</v>
      </c>
      <c r="D571" s="2" t="n">
        <f aca="false">'PR-RAS'!E577</f>
        <v>0</v>
      </c>
      <c r="E571" s="2" t="n">
        <v>0</v>
      </c>
      <c r="F571" s="2" t="n">
        <v>0</v>
      </c>
      <c r="G571" s="3" t="n">
        <f aca="false">(B571/1000)*(C571*1+D571*2)</f>
        <v>0</v>
      </c>
      <c r="H571" s="3" t="n">
        <f aca="false">ABS(C571-ROUND(C571,0))+ABS(D571-ROUND(D571,0))</f>
        <v>0</v>
      </c>
      <c r="I571" s="11" t="n">
        <v>0</v>
      </c>
      <c r="J571" s="4"/>
      <c r="K571" s="5"/>
      <c r="L571" s="5"/>
      <c r="M571" s="5"/>
      <c r="N571" s="5"/>
      <c r="O571" s="5"/>
      <c r="P571" s="5"/>
      <c r="Q571" s="5"/>
      <c r="R571" s="5"/>
      <c r="S571" s="5"/>
      <c r="T571" s="5"/>
      <c r="U571" s="5"/>
      <c r="V571" s="5"/>
      <c r="W571" s="5"/>
      <c r="X571" s="5"/>
      <c r="Y571" s="5"/>
      <c r="Z571" s="5"/>
    </row>
    <row r="572" customFormat="false" ht="12.75" hidden="false" customHeight="true" outlineLevel="0" collapsed="false">
      <c r="A572" s="10" t="n">
        <v>151</v>
      </c>
      <c r="B572" s="2" t="n">
        <v>571</v>
      </c>
      <c r="C572" s="2" t="n">
        <f aca="false">'PR-RAS'!D578</f>
        <v>0</v>
      </c>
      <c r="D572" s="2" t="n">
        <f aca="false">'PR-RAS'!E578</f>
        <v>0</v>
      </c>
      <c r="E572" s="2" t="n">
        <v>0</v>
      </c>
      <c r="F572" s="2" t="n">
        <v>0</v>
      </c>
      <c r="G572" s="3" t="n">
        <f aca="false">(B572/1000)*(C572*1+D572*2)</f>
        <v>0</v>
      </c>
      <c r="H572" s="3" t="n">
        <f aca="false">ABS(C572-ROUND(C572,0))+ABS(D572-ROUND(D572,0))</f>
        <v>0</v>
      </c>
      <c r="I572" s="11" t="n">
        <v>0</v>
      </c>
      <c r="J572" s="4"/>
      <c r="K572" s="5"/>
      <c r="L572" s="5"/>
      <c r="M572" s="5"/>
      <c r="N572" s="5"/>
      <c r="O572" s="5"/>
      <c r="P572" s="5"/>
      <c r="Q572" s="5"/>
      <c r="R572" s="5"/>
      <c r="S572" s="5"/>
      <c r="T572" s="5"/>
      <c r="U572" s="5"/>
      <c r="V572" s="5"/>
      <c r="W572" s="5"/>
      <c r="X572" s="5"/>
      <c r="Y572" s="5"/>
      <c r="Z572" s="5"/>
    </row>
    <row r="573" customFormat="false" ht="12.75" hidden="false" customHeight="true" outlineLevel="0" collapsed="false">
      <c r="A573" s="10" t="n">
        <v>151</v>
      </c>
      <c r="B573" s="2" t="n">
        <v>572</v>
      </c>
      <c r="C573" s="2" t="n">
        <f aca="false">'PR-RAS'!D579</f>
        <v>0</v>
      </c>
      <c r="D573" s="2" t="n">
        <f aca="false">'PR-RAS'!E579</f>
        <v>0</v>
      </c>
      <c r="E573" s="2" t="n">
        <v>0</v>
      </c>
      <c r="F573" s="2" t="n">
        <v>0</v>
      </c>
      <c r="G573" s="3" t="n">
        <f aca="false">(B573/1000)*(C573*1+D573*2)</f>
        <v>0</v>
      </c>
      <c r="H573" s="3" t="n">
        <f aca="false">ABS(C573-ROUND(C573,0))+ABS(D573-ROUND(D573,0))</f>
        <v>0</v>
      </c>
      <c r="I573" s="11" t="n">
        <v>0</v>
      </c>
      <c r="J573" s="4"/>
      <c r="K573" s="5"/>
      <c r="L573" s="5"/>
      <c r="M573" s="5"/>
      <c r="N573" s="5"/>
      <c r="O573" s="5"/>
      <c r="P573" s="5"/>
      <c r="Q573" s="5"/>
      <c r="R573" s="5"/>
      <c r="S573" s="5"/>
      <c r="T573" s="5"/>
      <c r="U573" s="5"/>
      <c r="V573" s="5"/>
      <c r="W573" s="5"/>
      <c r="X573" s="5"/>
      <c r="Y573" s="5"/>
      <c r="Z573" s="5"/>
    </row>
    <row r="574" customFormat="false" ht="12.75" hidden="false" customHeight="true" outlineLevel="0" collapsed="false">
      <c r="A574" s="10" t="n">
        <v>151</v>
      </c>
      <c r="B574" s="2" t="n">
        <v>573</v>
      </c>
      <c r="C574" s="2" t="n">
        <f aca="false">'PR-RAS'!D580</f>
        <v>0</v>
      </c>
      <c r="D574" s="2" t="n">
        <f aca="false">'PR-RAS'!E580</f>
        <v>0</v>
      </c>
      <c r="E574" s="2" t="n">
        <v>0</v>
      </c>
      <c r="F574" s="2" t="n">
        <v>0</v>
      </c>
      <c r="G574" s="3" t="n">
        <f aca="false">(B574/1000)*(C574*1+D574*2)</f>
        <v>0</v>
      </c>
      <c r="H574" s="3" t="n">
        <f aca="false">ABS(C574-ROUND(C574,0))+ABS(D574-ROUND(D574,0))</f>
        <v>0</v>
      </c>
      <c r="I574" s="11" t="n">
        <v>0</v>
      </c>
      <c r="J574" s="4"/>
      <c r="K574" s="5"/>
      <c r="L574" s="5"/>
      <c r="M574" s="5"/>
      <c r="N574" s="5"/>
      <c r="O574" s="5"/>
      <c r="P574" s="5"/>
      <c r="Q574" s="5"/>
      <c r="R574" s="5"/>
      <c r="S574" s="5"/>
      <c r="T574" s="5"/>
      <c r="U574" s="5"/>
      <c r="V574" s="5"/>
      <c r="W574" s="5"/>
      <c r="X574" s="5"/>
      <c r="Y574" s="5"/>
      <c r="Z574" s="5"/>
    </row>
    <row r="575" customFormat="false" ht="12.75" hidden="false" customHeight="true" outlineLevel="0" collapsed="false">
      <c r="A575" s="10" t="n">
        <v>151</v>
      </c>
      <c r="B575" s="2" t="n">
        <v>574</v>
      </c>
      <c r="C575" s="2" t="n">
        <f aca="false">'PR-RAS'!D581</f>
        <v>0</v>
      </c>
      <c r="D575" s="2" t="n">
        <f aca="false">'PR-RAS'!E581</f>
        <v>0</v>
      </c>
      <c r="E575" s="2" t="n">
        <v>0</v>
      </c>
      <c r="F575" s="2" t="n">
        <v>0</v>
      </c>
      <c r="G575" s="3" t="n">
        <f aca="false">(B575/1000)*(C575*1+D575*2)</f>
        <v>0</v>
      </c>
      <c r="H575" s="3" t="n">
        <f aca="false">ABS(C575-ROUND(C575,0))+ABS(D575-ROUND(D575,0))</f>
        <v>0</v>
      </c>
      <c r="I575" s="11" t="n">
        <v>0</v>
      </c>
      <c r="J575" s="4"/>
      <c r="K575" s="5"/>
      <c r="L575" s="5"/>
      <c r="M575" s="5"/>
      <c r="N575" s="5"/>
      <c r="O575" s="5"/>
      <c r="P575" s="5"/>
      <c r="Q575" s="5"/>
      <c r="R575" s="5"/>
      <c r="S575" s="5"/>
      <c r="T575" s="5"/>
      <c r="U575" s="5"/>
      <c r="V575" s="5"/>
      <c r="W575" s="5"/>
      <c r="X575" s="5"/>
      <c r="Y575" s="5"/>
      <c r="Z575" s="5"/>
    </row>
    <row r="576" customFormat="false" ht="12.75" hidden="false" customHeight="true" outlineLevel="0" collapsed="false">
      <c r="A576" s="10" t="n">
        <v>151</v>
      </c>
      <c r="B576" s="2" t="n">
        <v>575</v>
      </c>
      <c r="C576" s="2" t="n">
        <f aca="false">'PR-RAS'!D582</f>
        <v>0</v>
      </c>
      <c r="D576" s="2" t="n">
        <f aca="false">'PR-RAS'!E582</f>
        <v>0</v>
      </c>
      <c r="E576" s="2" t="n">
        <v>0</v>
      </c>
      <c r="F576" s="2" t="n">
        <v>0</v>
      </c>
      <c r="G576" s="3" t="n">
        <f aca="false">(B576/1000)*(C576*1+D576*2)</f>
        <v>0</v>
      </c>
      <c r="H576" s="3" t="n">
        <f aca="false">ABS(C576-ROUND(C576,0))+ABS(D576-ROUND(D576,0))</f>
        <v>0</v>
      </c>
      <c r="I576" s="11" t="n">
        <v>0</v>
      </c>
      <c r="J576" s="4"/>
      <c r="K576" s="5"/>
      <c r="L576" s="5"/>
      <c r="M576" s="5"/>
      <c r="N576" s="5"/>
      <c r="O576" s="5"/>
      <c r="P576" s="5"/>
      <c r="Q576" s="5"/>
      <c r="R576" s="5"/>
      <c r="S576" s="5"/>
      <c r="T576" s="5"/>
      <c r="U576" s="5"/>
      <c r="V576" s="5"/>
      <c r="W576" s="5"/>
      <c r="X576" s="5"/>
      <c r="Y576" s="5"/>
      <c r="Z576" s="5"/>
    </row>
    <row r="577" customFormat="false" ht="12.75" hidden="false" customHeight="true" outlineLevel="0" collapsed="false">
      <c r="A577" s="10" t="n">
        <v>151</v>
      </c>
      <c r="B577" s="2" t="n">
        <v>576</v>
      </c>
      <c r="C577" s="2" t="n">
        <f aca="false">'PR-RAS'!D583</f>
        <v>0</v>
      </c>
      <c r="D577" s="2" t="n">
        <f aca="false">'PR-RAS'!E583</f>
        <v>0</v>
      </c>
      <c r="E577" s="2" t="n">
        <v>0</v>
      </c>
      <c r="F577" s="2" t="n">
        <v>0</v>
      </c>
      <c r="G577" s="3" t="n">
        <f aca="false">(B577/1000)*(C577*1+D577*2)</f>
        <v>0</v>
      </c>
      <c r="H577" s="3" t="n">
        <f aca="false">ABS(C577-ROUND(C577,0))+ABS(D577-ROUND(D577,0))</f>
        <v>0</v>
      </c>
      <c r="I577" s="11" t="n">
        <v>0</v>
      </c>
      <c r="J577" s="4"/>
      <c r="K577" s="5"/>
      <c r="L577" s="5"/>
      <c r="M577" s="5"/>
      <c r="N577" s="5"/>
      <c r="O577" s="5"/>
      <c r="P577" s="5"/>
      <c r="Q577" s="5"/>
      <c r="R577" s="5"/>
      <c r="S577" s="5"/>
      <c r="T577" s="5"/>
      <c r="U577" s="5"/>
      <c r="V577" s="5"/>
      <c r="W577" s="5"/>
      <c r="X577" s="5"/>
      <c r="Y577" s="5"/>
      <c r="Z577" s="5"/>
    </row>
    <row r="578" customFormat="false" ht="12.75" hidden="false" customHeight="true" outlineLevel="0" collapsed="false">
      <c r="A578" s="10" t="n">
        <v>151</v>
      </c>
      <c r="B578" s="2" t="n">
        <v>577</v>
      </c>
      <c r="C578" s="2" t="n">
        <f aca="false">'PR-RAS'!D584</f>
        <v>0</v>
      </c>
      <c r="D578" s="2" t="n">
        <f aca="false">'PR-RAS'!E584</f>
        <v>0</v>
      </c>
      <c r="E578" s="2" t="n">
        <v>0</v>
      </c>
      <c r="F578" s="2" t="n">
        <v>0</v>
      </c>
      <c r="G578" s="3" t="n">
        <f aca="false">(B578/1000)*(C578*1+D578*2)</f>
        <v>0</v>
      </c>
      <c r="H578" s="3" t="n">
        <f aca="false">ABS(C578-ROUND(C578,0))+ABS(D578-ROUND(D578,0))</f>
        <v>0</v>
      </c>
      <c r="I578" s="11" t="n">
        <v>0</v>
      </c>
      <c r="J578" s="4"/>
      <c r="K578" s="5"/>
      <c r="L578" s="5"/>
      <c r="M578" s="5"/>
      <c r="N578" s="5"/>
      <c r="O578" s="5"/>
      <c r="P578" s="5"/>
      <c r="Q578" s="5"/>
      <c r="R578" s="5"/>
      <c r="S578" s="5"/>
      <c r="T578" s="5"/>
      <c r="U578" s="5"/>
      <c r="V578" s="5"/>
      <c r="W578" s="5"/>
      <c r="X578" s="5"/>
      <c r="Y578" s="5"/>
      <c r="Z578" s="5"/>
    </row>
    <row r="579" customFormat="false" ht="12.75" hidden="false" customHeight="true" outlineLevel="0" collapsed="false">
      <c r="A579" s="10" t="n">
        <v>151</v>
      </c>
      <c r="B579" s="2" t="n">
        <v>578</v>
      </c>
      <c r="C579" s="2" t="n">
        <f aca="false">'PR-RAS'!D585</f>
        <v>0</v>
      </c>
      <c r="D579" s="2" t="n">
        <f aca="false">'PR-RAS'!E585</f>
        <v>0</v>
      </c>
      <c r="E579" s="2" t="n">
        <v>0</v>
      </c>
      <c r="F579" s="2" t="n">
        <v>0</v>
      </c>
      <c r="G579" s="3" t="n">
        <f aca="false">(B579/1000)*(C579*1+D579*2)</f>
        <v>0</v>
      </c>
      <c r="H579" s="3" t="n">
        <f aca="false">ABS(C579-ROUND(C579,0))+ABS(D579-ROUND(D579,0))</f>
        <v>0</v>
      </c>
      <c r="I579" s="11" t="n">
        <v>0</v>
      </c>
      <c r="J579" s="4"/>
      <c r="K579" s="5"/>
      <c r="L579" s="5"/>
      <c r="M579" s="5"/>
      <c r="N579" s="5"/>
      <c r="O579" s="5"/>
      <c r="P579" s="5"/>
      <c r="Q579" s="5"/>
      <c r="R579" s="5"/>
      <c r="S579" s="5"/>
      <c r="T579" s="5"/>
      <c r="U579" s="5"/>
      <c r="V579" s="5"/>
      <c r="W579" s="5"/>
      <c r="X579" s="5"/>
      <c r="Y579" s="5"/>
      <c r="Z579" s="5"/>
    </row>
    <row r="580" customFormat="false" ht="12.75" hidden="false" customHeight="true" outlineLevel="0" collapsed="false">
      <c r="A580" s="10" t="n">
        <v>151</v>
      </c>
      <c r="B580" s="2" t="n">
        <v>579</v>
      </c>
      <c r="C580" s="2" t="n">
        <f aca="false">'PR-RAS'!D586</f>
        <v>0</v>
      </c>
      <c r="D580" s="2" t="n">
        <f aca="false">'PR-RAS'!E586</f>
        <v>0</v>
      </c>
      <c r="E580" s="2" t="n">
        <v>0</v>
      </c>
      <c r="F580" s="2" t="n">
        <v>0</v>
      </c>
      <c r="G580" s="3" t="n">
        <f aca="false">(B580/1000)*(C580*1+D580*2)</f>
        <v>0</v>
      </c>
      <c r="H580" s="3" t="n">
        <f aca="false">ABS(C580-ROUND(C580,0))+ABS(D580-ROUND(D580,0))</f>
        <v>0</v>
      </c>
      <c r="I580" s="11" t="n">
        <v>0</v>
      </c>
      <c r="J580" s="4"/>
      <c r="K580" s="5"/>
      <c r="L580" s="5"/>
      <c r="M580" s="5"/>
      <c r="N580" s="5"/>
      <c r="O580" s="5"/>
      <c r="P580" s="5"/>
      <c r="Q580" s="5"/>
      <c r="R580" s="5"/>
      <c r="S580" s="5"/>
      <c r="T580" s="5"/>
      <c r="U580" s="5"/>
      <c r="V580" s="5"/>
      <c r="W580" s="5"/>
      <c r="X580" s="5"/>
      <c r="Y580" s="5"/>
      <c r="Z580" s="5"/>
    </row>
    <row r="581" customFormat="false" ht="12.75" hidden="false" customHeight="true" outlineLevel="0" collapsed="false">
      <c r="A581" s="10" t="n">
        <v>151</v>
      </c>
      <c r="B581" s="2" t="n">
        <v>580</v>
      </c>
      <c r="C581" s="2" t="n">
        <f aca="false">'PR-RAS'!D587</f>
        <v>0</v>
      </c>
      <c r="D581" s="2" t="n">
        <f aca="false">'PR-RAS'!E587</f>
        <v>0</v>
      </c>
      <c r="E581" s="2" t="n">
        <v>0</v>
      </c>
      <c r="F581" s="2" t="n">
        <v>0</v>
      </c>
      <c r="G581" s="3" t="n">
        <f aca="false">(B581/1000)*(C581*1+D581*2)</f>
        <v>0</v>
      </c>
      <c r="H581" s="3" t="n">
        <f aca="false">ABS(C581-ROUND(C581,0))+ABS(D581-ROUND(D581,0))</f>
        <v>0</v>
      </c>
      <c r="I581" s="11" t="n">
        <v>0</v>
      </c>
      <c r="J581" s="4"/>
      <c r="K581" s="5"/>
      <c r="L581" s="5"/>
      <c r="M581" s="5"/>
      <c r="N581" s="5"/>
      <c r="O581" s="5"/>
      <c r="P581" s="5"/>
      <c r="Q581" s="5"/>
      <c r="R581" s="5"/>
      <c r="S581" s="5"/>
      <c r="T581" s="5"/>
      <c r="U581" s="5"/>
      <c r="V581" s="5"/>
      <c r="W581" s="5"/>
      <c r="X581" s="5"/>
      <c r="Y581" s="5"/>
      <c r="Z581" s="5"/>
    </row>
    <row r="582" customFormat="false" ht="12.75" hidden="false" customHeight="true" outlineLevel="0" collapsed="false">
      <c r="A582" s="10" t="n">
        <v>151</v>
      </c>
      <c r="B582" s="2" t="n">
        <v>581</v>
      </c>
      <c r="C582" s="2" t="n">
        <f aca="false">'PR-RAS'!D588</f>
        <v>0</v>
      </c>
      <c r="D582" s="2" t="n">
        <f aca="false">'PR-RAS'!E588</f>
        <v>0</v>
      </c>
      <c r="E582" s="2" t="n">
        <v>0</v>
      </c>
      <c r="F582" s="2" t="n">
        <v>0</v>
      </c>
      <c r="G582" s="3" t="n">
        <f aca="false">(B582/1000)*(C582*1+D582*2)</f>
        <v>0</v>
      </c>
      <c r="H582" s="3" t="n">
        <f aca="false">ABS(C582-ROUND(C582,0))+ABS(D582-ROUND(D582,0))</f>
        <v>0</v>
      </c>
      <c r="I582" s="11" t="n">
        <v>0</v>
      </c>
      <c r="J582" s="4"/>
      <c r="K582" s="5"/>
      <c r="L582" s="5"/>
      <c r="M582" s="5"/>
      <c r="N582" s="5"/>
      <c r="O582" s="5"/>
      <c r="P582" s="5"/>
      <c r="Q582" s="5"/>
      <c r="R582" s="5"/>
      <c r="S582" s="5"/>
      <c r="T582" s="5"/>
      <c r="U582" s="5"/>
      <c r="V582" s="5"/>
      <c r="W582" s="5"/>
      <c r="X582" s="5"/>
      <c r="Y582" s="5"/>
      <c r="Z582" s="5"/>
    </row>
    <row r="583" customFormat="false" ht="12.75" hidden="false" customHeight="true" outlineLevel="0" collapsed="false">
      <c r="A583" s="10" t="n">
        <v>151</v>
      </c>
      <c r="B583" s="2" t="n">
        <v>582</v>
      </c>
      <c r="C583" s="2" t="n">
        <f aca="false">'PR-RAS'!D589</f>
        <v>0</v>
      </c>
      <c r="D583" s="2" t="n">
        <f aca="false">'PR-RAS'!E589</f>
        <v>0</v>
      </c>
      <c r="E583" s="2" t="n">
        <v>0</v>
      </c>
      <c r="F583" s="2" t="n">
        <v>0</v>
      </c>
      <c r="G583" s="3" t="n">
        <f aca="false">(B583/1000)*(C583*1+D583*2)</f>
        <v>0</v>
      </c>
      <c r="H583" s="3" t="n">
        <f aca="false">ABS(C583-ROUND(C583,0))+ABS(D583-ROUND(D583,0))</f>
        <v>0</v>
      </c>
      <c r="I583" s="11" t="n">
        <v>0</v>
      </c>
      <c r="J583" s="4"/>
      <c r="K583" s="5"/>
      <c r="L583" s="5"/>
      <c r="M583" s="5"/>
      <c r="N583" s="5"/>
      <c r="O583" s="5"/>
      <c r="P583" s="5"/>
      <c r="Q583" s="5"/>
      <c r="R583" s="5"/>
      <c r="S583" s="5"/>
      <c r="T583" s="5"/>
      <c r="U583" s="5"/>
      <c r="V583" s="5"/>
      <c r="W583" s="5"/>
      <c r="X583" s="5"/>
      <c r="Y583" s="5"/>
      <c r="Z583" s="5"/>
    </row>
    <row r="584" customFormat="false" ht="12.75" hidden="false" customHeight="true" outlineLevel="0" collapsed="false">
      <c r="A584" s="10" t="n">
        <v>151</v>
      </c>
      <c r="B584" s="2" t="n">
        <v>583</v>
      </c>
      <c r="C584" s="2" t="n">
        <f aca="false">'PR-RAS'!D590</f>
        <v>0</v>
      </c>
      <c r="D584" s="2" t="n">
        <f aca="false">'PR-RAS'!E590</f>
        <v>0</v>
      </c>
      <c r="E584" s="2" t="n">
        <v>0</v>
      </c>
      <c r="F584" s="2" t="n">
        <v>0</v>
      </c>
      <c r="G584" s="3" t="n">
        <f aca="false">(B584/1000)*(C584*1+D584*2)</f>
        <v>0</v>
      </c>
      <c r="H584" s="3" t="n">
        <f aca="false">ABS(C584-ROUND(C584,0))+ABS(D584-ROUND(D584,0))</f>
        <v>0</v>
      </c>
      <c r="I584" s="11" t="n">
        <v>0</v>
      </c>
      <c r="J584" s="4"/>
      <c r="K584" s="5"/>
      <c r="L584" s="5"/>
      <c r="M584" s="5"/>
      <c r="N584" s="5"/>
      <c r="O584" s="5"/>
      <c r="P584" s="5"/>
      <c r="Q584" s="5"/>
      <c r="R584" s="5"/>
      <c r="S584" s="5"/>
      <c r="T584" s="5"/>
      <c r="U584" s="5"/>
      <c r="V584" s="5"/>
      <c r="W584" s="5"/>
      <c r="X584" s="5"/>
      <c r="Y584" s="5"/>
      <c r="Z584" s="5"/>
    </row>
    <row r="585" customFormat="false" ht="12.75" hidden="false" customHeight="true" outlineLevel="0" collapsed="false">
      <c r="A585" s="10" t="n">
        <v>151</v>
      </c>
      <c r="B585" s="2" t="n">
        <v>584</v>
      </c>
      <c r="C585" s="2" t="n">
        <f aca="false">'PR-RAS'!D591</f>
        <v>0</v>
      </c>
      <c r="D585" s="2" t="n">
        <f aca="false">'PR-RAS'!E591</f>
        <v>0</v>
      </c>
      <c r="E585" s="2" t="n">
        <v>0</v>
      </c>
      <c r="F585" s="2" t="n">
        <v>0</v>
      </c>
      <c r="G585" s="3" t="n">
        <f aca="false">(B585/1000)*(C585*1+D585*2)</f>
        <v>0</v>
      </c>
      <c r="H585" s="3" t="n">
        <f aca="false">ABS(C585-ROUND(C585,0))+ABS(D585-ROUND(D585,0))</f>
        <v>0</v>
      </c>
      <c r="I585" s="11" t="n">
        <v>0</v>
      </c>
      <c r="J585" s="4"/>
      <c r="K585" s="5"/>
      <c r="L585" s="5"/>
      <c r="M585" s="5"/>
      <c r="N585" s="5"/>
      <c r="O585" s="5"/>
      <c r="P585" s="5"/>
      <c r="Q585" s="5"/>
      <c r="R585" s="5"/>
      <c r="S585" s="5"/>
      <c r="T585" s="5"/>
      <c r="U585" s="5"/>
      <c r="V585" s="5"/>
      <c r="W585" s="5"/>
      <c r="X585" s="5"/>
      <c r="Y585" s="5"/>
      <c r="Z585" s="5"/>
    </row>
    <row r="586" customFormat="false" ht="12.75" hidden="false" customHeight="true" outlineLevel="0" collapsed="false">
      <c r="A586" s="10" t="n">
        <v>151</v>
      </c>
      <c r="B586" s="2" t="n">
        <v>585</v>
      </c>
      <c r="C586" s="2" t="n">
        <f aca="false">'PR-RAS'!D592</f>
        <v>0</v>
      </c>
      <c r="D586" s="2" t="n">
        <f aca="false">'PR-RAS'!E592</f>
        <v>0</v>
      </c>
      <c r="E586" s="2" t="n">
        <v>0</v>
      </c>
      <c r="F586" s="2" t="n">
        <v>0</v>
      </c>
      <c r="G586" s="3" t="n">
        <f aca="false">(B586/1000)*(C586*1+D586*2)</f>
        <v>0</v>
      </c>
      <c r="H586" s="3" t="n">
        <f aca="false">ABS(C586-ROUND(C586,0))+ABS(D586-ROUND(D586,0))</f>
        <v>0</v>
      </c>
      <c r="I586" s="11" t="n">
        <v>0</v>
      </c>
      <c r="J586" s="4"/>
      <c r="K586" s="5"/>
      <c r="L586" s="5"/>
      <c r="M586" s="5"/>
      <c r="N586" s="5"/>
      <c r="O586" s="5"/>
      <c r="P586" s="5"/>
      <c r="Q586" s="5"/>
      <c r="R586" s="5"/>
      <c r="S586" s="5"/>
      <c r="T586" s="5"/>
      <c r="U586" s="5"/>
      <c r="V586" s="5"/>
      <c r="W586" s="5"/>
      <c r="X586" s="5"/>
      <c r="Y586" s="5"/>
      <c r="Z586" s="5"/>
    </row>
    <row r="587" customFormat="false" ht="12.75" hidden="false" customHeight="true" outlineLevel="0" collapsed="false">
      <c r="A587" s="10" t="n">
        <v>151</v>
      </c>
      <c r="B587" s="2" t="n">
        <v>586</v>
      </c>
      <c r="C587" s="2" t="n">
        <f aca="false">'PR-RAS'!D593</f>
        <v>0</v>
      </c>
      <c r="D587" s="2" t="n">
        <f aca="false">'PR-RAS'!E593</f>
        <v>0</v>
      </c>
      <c r="E587" s="2" t="n">
        <v>0</v>
      </c>
      <c r="F587" s="2" t="n">
        <v>0</v>
      </c>
      <c r="G587" s="3" t="n">
        <f aca="false">(B587/1000)*(C587*1+D587*2)</f>
        <v>0</v>
      </c>
      <c r="H587" s="3" t="n">
        <f aca="false">ABS(C587-ROUND(C587,0))+ABS(D587-ROUND(D587,0))</f>
        <v>0</v>
      </c>
      <c r="I587" s="11" t="n">
        <v>0</v>
      </c>
      <c r="J587" s="4"/>
      <c r="K587" s="5"/>
      <c r="L587" s="5"/>
      <c r="M587" s="5"/>
      <c r="N587" s="5"/>
      <c r="O587" s="5"/>
      <c r="P587" s="5"/>
      <c r="Q587" s="5"/>
      <c r="R587" s="5"/>
      <c r="S587" s="5"/>
      <c r="T587" s="5"/>
      <c r="U587" s="5"/>
      <c r="V587" s="5"/>
      <c r="W587" s="5"/>
      <c r="X587" s="5"/>
      <c r="Y587" s="5"/>
      <c r="Z587" s="5"/>
    </row>
    <row r="588" customFormat="false" ht="12.75" hidden="false" customHeight="true" outlineLevel="0" collapsed="false">
      <c r="A588" s="10" t="n">
        <v>151</v>
      </c>
      <c r="B588" s="2" t="n">
        <v>587</v>
      </c>
      <c r="C588" s="2" t="n">
        <f aca="false">'PR-RAS'!D594</f>
        <v>0</v>
      </c>
      <c r="D588" s="2" t="n">
        <f aca="false">'PR-RAS'!E594</f>
        <v>0</v>
      </c>
      <c r="E588" s="2" t="n">
        <v>0</v>
      </c>
      <c r="F588" s="2" t="n">
        <v>0</v>
      </c>
      <c r="G588" s="3" t="n">
        <f aca="false">(B588/1000)*(C588*1+D588*2)</f>
        <v>0</v>
      </c>
      <c r="H588" s="3" t="n">
        <f aca="false">ABS(C588-ROUND(C588,0))+ABS(D588-ROUND(D588,0))</f>
        <v>0</v>
      </c>
      <c r="I588" s="11" t="n">
        <v>0</v>
      </c>
      <c r="J588" s="4"/>
      <c r="K588" s="5"/>
      <c r="L588" s="5"/>
      <c r="M588" s="5"/>
      <c r="N588" s="5"/>
      <c r="O588" s="5"/>
      <c r="P588" s="5"/>
      <c r="Q588" s="5"/>
      <c r="R588" s="5"/>
      <c r="S588" s="5"/>
      <c r="T588" s="5"/>
      <c r="U588" s="5"/>
      <c r="V588" s="5"/>
      <c r="W588" s="5"/>
      <c r="X588" s="5"/>
      <c r="Y588" s="5"/>
      <c r="Z588" s="5"/>
    </row>
    <row r="589" customFormat="false" ht="12.75" hidden="false" customHeight="true" outlineLevel="0" collapsed="false">
      <c r="A589" s="10" t="n">
        <v>151</v>
      </c>
      <c r="B589" s="2" t="n">
        <v>588</v>
      </c>
      <c r="C589" s="2" t="n">
        <f aca="false">'PR-RAS'!D595</f>
        <v>0</v>
      </c>
      <c r="D589" s="2" t="n">
        <f aca="false">'PR-RAS'!E595</f>
        <v>0</v>
      </c>
      <c r="E589" s="2" t="n">
        <v>0</v>
      </c>
      <c r="F589" s="2" t="n">
        <v>0</v>
      </c>
      <c r="G589" s="3" t="n">
        <f aca="false">(B589/1000)*(C589*1+D589*2)</f>
        <v>0</v>
      </c>
      <c r="H589" s="3" t="n">
        <f aca="false">ABS(C589-ROUND(C589,0))+ABS(D589-ROUND(D589,0))</f>
        <v>0</v>
      </c>
      <c r="I589" s="11" t="n">
        <v>0</v>
      </c>
      <c r="J589" s="4"/>
      <c r="K589" s="5"/>
      <c r="L589" s="5"/>
      <c r="M589" s="5"/>
      <c r="N589" s="5"/>
      <c r="O589" s="5"/>
      <c r="P589" s="5"/>
      <c r="Q589" s="5"/>
      <c r="R589" s="5"/>
      <c r="S589" s="5"/>
      <c r="T589" s="5"/>
      <c r="U589" s="5"/>
      <c r="V589" s="5"/>
      <c r="W589" s="5"/>
      <c r="X589" s="5"/>
      <c r="Y589" s="5"/>
      <c r="Z589" s="5"/>
    </row>
    <row r="590" customFormat="false" ht="12.75" hidden="false" customHeight="true" outlineLevel="0" collapsed="false">
      <c r="A590" s="10" t="n">
        <v>151</v>
      </c>
      <c r="B590" s="2" t="n">
        <v>589</v>
      </c>
      <c r="C590" s="2" t="n">
        <f aca="false">'PR-RAS'!D596</f>
        <v>0</v>
      </c>
      <c r="D590" s="2" t="n">
        <f aca="false">'PR-RAS'!E596</f>
        <v>0</v>
      </c>
      <c r="E590" s="2" t="n">
        <v>0</v>
      </c>
      <c r="F590" s="2" t="n">
        <v>0</v>
      </c>
      <c r="G590" s="3" t="n">
        <f aca="false">(B590/1000)*(C590*1+D590*2)</f>
        <v>0</v>
      </c>
      <c r="H590" s="3" t="n">
        <f aca="false">ABS(C590-ROUND(C590,0))+ABS(D590-ROUND(D590,0))</f>
        <v>0</v>
      </c>
      <c r="I590" s="11" t="n">
        <v>0</v>
      </c>
      <c r="J590" s="4"/>
      <c r="K590" s="5"/>
      <c r="L590" s="5"/>
      <c r="M590" s="5"/>
      <c r="N590" s="5"/>
      <c r="O590" s="5"/>
      <c r="P590" s="5"/>
      <c r="Q590" s="5"/>
      <c r="R590" s="5"/>
      <c r="S590" s="5"/>
      <c r="T590" s="5"/>
      <c r="U590" s="5"/>
      <c r="V590" s="5"/>
      <c r="W590" s="5"/>
      <c r="X590" s="5"/>
      <c r="Y590" s="5"/>
      <c r="Z590" s="5"/>
    </row>
    <row r="591" customFormat="false" ht="12.75" hidden="false" customHeight="true" outlineLevel="0" collapsed="false">
      <c r="A591" s="10" t="n">
        <v>151</v>
      </c>
      <c r="B591" s="2" t="n">
        <v>590</v>
      </c>
      <c r="C591" s="2" t="n">
        <f aca="false">'PR-RAS'!D597</f>
        <v>0</v>
      </c>
      <c r="D591" s="2" t="n">
        <f aca="false">'PR-RAS'!E597</f>
        <v>0</v>
      </c>
      <c r="E591" s="2" t="n">
        <v>0</v>
      </c>
      <c r="F591" s="2" t="n">
        <v>0</v>
      </c>
      <c r="G591" s="3" t="n">
        <f aca="false">(B591/1000)*(C591*1+D591*2)</f>
        <v>0</v>
      </c>
      <c r="H591" s="3" t="n">
        <f aca="false">ABS(C591-ROUND(C591,0))+ABS(D591-ROUND(D591,0))</f>
        <v>0</v>
      </c>
      <c r="I591" s="11" t="n">
        <v>0</v>
      </c>
      <c r="J591" s="4"/>
      <c r="K591" s="5"/>
      <c r="L591" s="5"/>
      <c r="M591" s="5"/>
      <c r="N591" s="5"/>
      <c r="O591" s="5"/>
      <c r="P591" s="5"/>
      <c r="Q591" s="5"/>
      <c r="R591" s="5"/>
      <c r="S591" s="5"/>
      <c r="T591" s="5"/>
      <c r="U591" s="5"/>
      <c r="V591" s="5"/>
      <c r="W591" s="5"/>
      <c r="X591" s="5"/>
      <c r="Y591" s="5"/>
      <c r="Z591" s="5"/>
    </row>
    <row r="592" customFormat="false" ht="12.75" hidden="false" customHeight="true" outlineLevel="0" collapsed="false">
      <c r="A592" s="10" t="n">
        <v>151</v>
      </c>
      <c r="B592" s="2" t="n">
        <v>591</v>
      </c>
      <c r="C592" s="2" t="n">
        <f aca="false">'PR-RAS'!D598</f>
        <v>0</v>
      </c>
      <c r="D592" s="2" t="n">
        <f aca="false">'PR-RAS'!E598</f>
        <v>0</v>
      </c>
      <c r="E592" s="2" t="n">
        <v>0</v>
      </c>
      <c r="F592" s="2" t="n">
        <v>0</v>
      </c>
      <c r="G592" s="3" t="n">
        <f aca="false">(B592/1000)*(C592*1+D592*2)</f>
        <v>0</v>
      </c>
      <c r="H592" s="3" t="n">
        <f aca="false">ABS(C592-ROUND(C592,0))+ABS(D592-ROUND(D592,0))</f>
        <v>0</v>
      </c>
      <c r="I592" s="11" t="n">
        <v>0</v>
      </c>
      <c r="J592" s="4"/>
      <c r="K592" s="5"/>
      <c r="L592" s="5"/>
      <c r="M592" s="5"/>
      <c r="N592" s="5"/>
      <c r="O592" s="5"/>
      <c r="P592" s="5"/>
      <c r="Q592" s="5"/>
      <c r="R592" s="5"/>
      <c r="S592" s="5"/>
      <c r="T592" s="5"/>
      <c r="U592" s="5"/>
      <c r="V592" s="5"/>
      <c r="W592" s="5"/>
      <c r="X592" s="5"/>
      <c r="Y592" s="5"/>
      <c r="Z592" s="5"/>
    </row>
    <row r="593" customFormat="false" ht="12.75" hidden="false" customHeight="true" outlineLevel="0" collapsed="false">
      <c r="A593" s="10" t="n">
        <v>151</v>
      </c>
      <c r="B593" s="2" t="n">
        <v>592</v>
      </c>
      <c r="C593" s="2" t="n">
        <f aca="false">'PR-RAS'!D599</f>
        <v>0</v>
      </c>
      <c r="D593" s="2" t="n">
        <f aca="false">'PR-RAS'!E599</f>
        <v>0</v>
      </c>
      <c r="E593" s="2" t="n">
        <v>0</v>
      </c>
      <c r="F593" s="2" t="n">
        <v>0</v>
      </c>
      <c r="G593" s="3" t="n">
        <f aca="false">(B593/1000)*(C593*1+D593*2)</f>
        <v>0</v>
      </c>
      <c r="H593" s="3" t="n">
        <f aca="false">ABS(C593-ROUND(C593,0))+ABS(D593-ROUND(D593,0))</f>
        <v>0</v>
      </c>
      <c r="I593" s="11" t="n">
        <v>0</v>
      </c>
      <c r="J593" s="4"/>
      <c r="K593" s="5"/>
      <c r="L593" s="5"/>
      <c r="M593" s="5"/>
      <c r="N593" s="5"/>
      <c r="O593" s="5"/>
      <c r="P593" s="5"/>
      <c r="Q593" s="5"/>
      <c r="R593" s="5"/>
      <c r="S593" s="5"/>
      <c r="T593" s="5"/>
      <c r="U593" s="5"/>
      <c r="V593" s="5"/>
      <c r="W593" s="5"/>
      <c r="X593" s="5"/>
      <c r="Y593" s="5"/>
      <c r="Z593" s="5"/>
    </row>
    <row r="594" customFormat="false" ht="12.75" hidden="false" customHeight="true" outlineLevel="0" collapsed="false">
      <c r="A594" s="10" t="n">
        <v>151</v>
      </c>
      <c r="B594" s="2" t="n">
        <v>593</v>
      </c>
      <c r="C594" s="2" t="n">
        <f aca="false">'PR-RAS'!D600</f>
        <v>0</v>
      </c>
      <c r="D594" s="2" t="n">
        <f aca="false">'PR-RAS'!E600</f>
        <v>0</v>
      </c>
      <c r="E594" s="2" t="n">
        <v>0</v>
      </c>
      <c r="F594" s="2" t="n">
        <v>0</v>
      </c>
      <c r="G594" s="3" t="n">
        <f aca="false">(B594/1000)*(C594*1+D594*2)</f>
        <v>0</v>
      </c>
      <c r="H594" s="3" t="n">
        <f aca="false">ABS(C594-ROUND(C594,0))+ABS(D594-ROUND(D594,0))</f>
        <v>0</v>
      </c>
      <c r="I594" s="11" t="n">
        <v>0</v>
      </c>
      <c r="J594" s="4"/>
      <c r="K594" s="5"/>
      <c r="L594" s="5"/>
      <c r="M594" s="5"/>
      <c r="N594" s="5"/>
      <c r="O594" s="5"/>
      <c r="P594" s="5"/>
      <c r="Q594" s="5"/>
      <c r="R594" s="5"/>
      <c r="S594" s="5"/>
      <c r="T594" s="5"/>
      <c r="U594" s="5"/>
      <c r="V594" s="5"/>
      <c r="W594" s="5"/>
      <c r="X594" s="5"/>
      <c r="Y594" s="5"/>
      <c r="Z594" s="5"/>
    </row>
    <row r="595" customFormat="false" ht="12.75" hidden="false" customHeight="true" outlineLevel="0" collapsed="false">
      <c r="A595" s="10" t="n">
        <v>151</v>
      </c>
      <c r="B595" s="2" t="n">
        <v>594</v>
      </c>
      <c r="C595" s="2" t="n">
        <f aca="false">'PR-RAS'!D601</f>
        <v>0</v>
      </c>
      <c r="D595" s="2" t="n">
        <f aca="false">'PR-RAS'!E601</f>
        <v>0</v>
      </c>
      <c r="E595" s="2" t="n">
        <v>0</v>
      </c>
      <c r="F595" s="2" t="n">
        <v>0</v>
      </c>
      <c r="G595" s="3" t="n">
        <f aca="false">(B595/1000)*(C595*1+D595*2)</f>
        <v>0</v>
      </c>
      <c r="H595" s="3" t="n">
        <f aca="false">ABS(C595-ROUND(C595,0))+ABS(D595-ROUND(D595,0))</f>
        <v>0</v>
      </c>
      <c r="I595" s="11" t="n">
        <v>0</v>
      </c>
      <c r="J595" s="4"/>
      <c r="K595" s="5"/>
      <c r="L595" s="5"/>
      <c r="M595" s="5"/>
      <c r="N595" s="5"/>
      <c r="O595" s="5"/>
      <c r="P595" s="5"/>
      <c r="Q595" s="5"/>
      <c r="R595" s="5"/>
      <c r="S595" s="5"/>
      <c r="T595" s="5"/>
      <c r="U595" s="5"/>
      <c r="V595" s="5"/>
      <c r="W595" s="5"/>
      <c r="X595" s="5"/>
      <c r="Y595" s="5"/>
      <c r="Z595" s="5"/>
    </row>
    <row r="596" customFormat="false" ht="12.75" hidden="false" customHeight="true" outlineLevel="0" collapsed="false">
      <c r="A596" s="10" t="n">
        <v>151</v>
      </c>
      <c r="B596" s="2" t="n">
        <v>595</v>
      </c>
      <c r="C596" s="2" t="n">
        <f aca="false">'PR-RAS'!D602</f>
        <v>0</v>
      </c>
      <c r="D596" s="2" t="n">
        <f aca="false">'PR-RAS'!E602</f>
        <v>0</v>
      </c>
      <c r="E596" s="2" t="n">
        <v>0</v>
      </c>
      <c r="F596" s="2" t="n">
        <v>0</v>
      </c>
      <c r="G596" s="3" t="n">
        <f aca="false">(B596/1000)*(C596*1+D596*2)</f>
        <v>0</v>
      </c>
      <c r="H596" s="3" t="n">
        <f aca="false">ABS(C596-ROUND(C596,0))+ABS(D596-ROUND(D596,0))</f>
        <v>0</v>
      </c>
      <c r="I596" s="11" t="n">
        <v>0</v>
      </c>
      <c r="J596" s="4"/>
      <c r="K596" s="5"/>
      <c r="L596" s="5"/>
      <c r="M596" s="5"/>
      <c r="N596" s="5"/>
      <c r="O596" s="5"/>
      <c r="P596" s="5"/>
      <c r="Q596" s="5"/>
      <c r="R596" s="5"/>
      <c r="S596" s="5"/>
      <c r="T596" s="5"/>
      <c r="U596" s="5"/>
      <c r="V596" s="5"/>
      <c r="W596" s="5"/>
      <c r="X596" s="5"/>
      <c r="Y596" s="5"/>
      <c r="Z596" s="5"/>
    </row>
    <row r="597" customFormat="false" ht="12.75" hidden="false" customHeight="true" outlineLevel="0" collapsed="false">
      <c r="A597" s="10" t="n">
        <v>151</v>
      </c>
      <c r="B597" s="2" t="n">
        <v>596</v>
      </c>
      <c r="C597" s="2" t="n">
        <f aca="false">'PR-RAS'!D603</f>
        <v>0</v>
      </c>
      <c r="D597" s="2" t="n">
        <f aca="false">'PR-RAS'!E603</f>
        <v>0</v>
      </c>
      <c r="E597" s="2" t="n">
        <v>0</v>
      </c>
      <c r="F597" s="2" t="n">
        <v>0</v>
      </c>
      <c r="G597" s="3" t="n">
        <f aca="false">(B597/1000)*(C597*1+D597*2)</f>
        <v>0</v>
      </c>
      <c r="H597" s="3" t="n">
        <f aca="false">ABS(C597-ROUND(C597,0))+ABS(D597-ROUND(D597,0))</f>
        <v>0</v>
      </c>
      <c r="I597" s="11" t="n">
        <v>0</v>
      </c>
      <c r="J597" s="4"/>
      <c r="K597" s="5"/>
      <c r="L597" s="5"/>
      <c r="M597" s="5"/>
      <c r="N597" s="5"/>
      <c r="O597" s="5"/>
      <c r="P597" s="5"/>
      <c r="Q597" s="5"/>
      <c r="R597" s="5"/>
      <c r="S597" s="5"/>
      <c r="T597" s="5"/>
      <c r="U597" s="5"/>
      <c r="V597" s="5"/>
      <c r="W597" s="5"/>
      <c r="X597" s="5"/>
      <c r="Y597" s="5"/>
      <c r="Z597" s="5"/>
    </row>
    <row r="598" customFormat="false" ht="12.75" hidden="false" customHeight="true" outlineLevel="0" collapsed="false">
      <c r="A598" s="10" t="n">
        <v>151</v>
      </c>
      <c r="B598" s="2" t="n">
        <v>597</v>
      </c>
      <c r="C598" s="2" t="n">
        <f aca="false">'PR-RAS'!D604</f>
        <v>0</v>
      </c>
      <c r="D598" s="2" t="n">
        <f aca="false">'PR-RAS'!E604</f>
        <v>0</v>
      </c>
      <c r="E598" s="2" t="n">
        <v>0</v>
      </c>
      <c r="F598" s="2" t="n">
        <v>0</v>
      </c>
      <c r="G598" s="3" t="n">
        <f aca="false">(B598/1000)*(C598*1+D598*2)</f>
        <v>0</v>
      </c>
      <c r="H598" s="3" t="n">
        <f aca="false">ABS(C598-ROUND(C598,0))+ABS(D598-ROUND(D598,0))</f>
        <v>0</v>
      </c>
      <c r="I598" s="11" t="n">
        <v>0</v>
      </c>
      <c r="J598" s="4"/>
      <c r="K598" s="5"/>
      <c r="L598" s="5"/>
      <c r="M598" s="5"/>
      <c r="N598" s="5"/>
      <c r="O598" s="5"/>
      <c r="P598" s="5"/>
      <c r="Q598" s="5"/>
      <c r="R598" s="5"/>
      <c r="S598" s="5"/>
      <c r="T598" s="5"/>
      <c r="U598" s="5"/>
      <c r="V598" s="5"/>
      <c r="W598" s="5"/>
      <c r="X598" s="5"/>
      <c r="Y598" s="5"/>
      <c r="Z598" s="5"/>
    </row>
    <row r="599" customFormat="false" ht="12.75" hidden="false" customHeight="true" outlineLevel="0" collapsed="false">
      <c r="A599" s="10" t="n">
        <v>151</v>
      </c>
      <c r="B599" s="2" t="n">
        <v>598</v>
      </c>
      <c r="C599" s="2" t="n">
        <f aca="false">'PR-RAS'!D605</f>
        <v>0</v>
      </c>
      <c r="D599" s="2" t="n">
        <f aca="false">'PR-RAS'!E605</f>
        <v>0</v>
      </c>
      <c r="E599" s="2" t="n">
        <v>0</v>
      </c>
      <c r="F599" s="2" t="n">
        <v>0</v>
      </c>
      <c r="G599" s="3" t="n">
        <f aca="false">(B599/1000)*(C599*1+D599*2)</f>
        <v>0</v>
      </c>
      <c r="H599" s="3" t="n">
        <f aca="false">ABS(C599-ROUND(C599,0))+ABS(D599-ROUND(D599,0))</f>
        <v>0</v>
      </c>
      <c r="I599" s="11" t="n">
        <v>0</v>
      </c>
      <c r="J599" s="4"/>
      <c r="K599" s="5"/>
      <c r="L599" s="5"/>
      <c r="M599" s="5"/>
      <c r="N599" s="5"/>
      <c r="O599" s="5"/>
      <c r="P599" s="5"/>
      <c r="Q599" s="5"/>
      <c r="R599" s="5"/>
      <c r="S599" s="5"/>
      <c r="T599" s="5"/>
      <c r="U599" s="5"/>
      <c r="V599" s="5"/>
      <c r="W599" s="5"/>
      <c r="X599" s="5"/>
      <c r="Y599" s="5"/>
      <c r="Z599" s="5"/>
    </row>
    <row r="600" customFormat="false" ht="12.75" hidden="false" customHeight="true" outlineLevel="0" collapsed="false">
      <c r="A600" s="10" t="n">
        <v>151</v>
      </c>
      <c r="B600" s="2" t="n">
        <v>599</v>
      </c>
      <c r="C600" s="2" t="n">
        <f aca="false">'PR-RAS'!D606</f>
        <v>0</v>
      </c>
      <c r="D600" s="2" t="n">
        <f aca="false">'PR-RAS'!E606</f>
        <v>0</v>
      </c>
      <c r="E600" s="2" t="n">
        <v>0</v>
      </c>
      <c r="F600" s="2" t="n">
        <v>0</v>
      </c>
      <c r="G600" s="3" t="n">
        <f aca="false">(B600/1000)*(C600*1+D600*2)</f>
        <v>0</v>
      </c>
      <c r="H600" s="3" t="n">
        <f aca="false">ABS(C600-ROUND(C600,0))+ABS(D600-ROUND(D600,0))</f>
        <v>0</v>
      </c>
      <c r="I600" s="11" t="n">
        <v>0</v>
      </c>
      <c r="J600" s="4"/>
      <c r="K600" s="5"/>
      <c r="L600" s="5"/>
      <c r="M600" s="5"/>
      <c r="N600" s="5"/>
      <c r="O600" s="5"/>
      <c r="P600" s="5"/>
      <c r="Q600" s="5"/>
      <c r="R600" s="5"/>
      <c r="S600" s="5"/>
      <c r="T600" s="5"/>
      <c r="U600" s="5"/>
      <c r="V600" s="5"/>
      <c r="W600" s="5"/>
      <c r="X600" s="5"/>
      <c r="Y600" s="5"/>
      <c r="Z600" s="5"/>
    </row>
    <row r="601" customFormat="false" ht="12.75" hidden="false" customHeight="true" outlineLevel="0" collapsed="false">
      <c r="A601" s="10" t="n">
        <v>151</v>
      </c>
      <c r="B601" s="2" t="n">
        <v>600</v>
      </c>
      <c r="C601" s="2" t="n">
        <f aca="false">'PR-RAS'!D607</f>
        <v>0</v>
      </c>
      <c r="D601" s="2" t="n">
        <f aca="false">'PR-RAS'!E607</f>
        <v>0</v>
      </c>
      <c r="E601" s="2" t="n">
        <v>0</v>
      </c>
      <c r="F601" s="2" t="n">
        <v>0</v>
      </c>
      <c r="G601" s="3" t="n">
        <f aca="false">(B601/1000)*(C601*1+D601*2)</f>
        <v>0</v>
      </c>
      <c r="H601" s="3" t="n">
        <f aca="false">ABS(C601-ROUND(C601,0))+ABS(D601-ROUND(D601,0))</f>
        <v>0</v>
      </c>
      <c r="I601" s="11" t="n">
        <v>0</v>
      </c>
      <c r="J601" s="4"/>
      <c r="K601" s="5"/>
      <c r="L601" s="5"/>
      <c r="M601" s="5"/>
      <c r="N601" s="5"/>
      <c r="O601" s="5"/>
      <c r="P601" s="5"/>
      <c r="Q601" s="5"/>
      <c r="R601" s="5"/>
      <c r="S601" s="5"/>
      <c r="T601" s="5"/>
      <c r="U601" s="5"/>
      <c r="V601" s="5"/>
      <c r="W601" s="5"/>
      <c r="X601" s="5"/>
      <c r="Y601" s="5"/>
      <c r="Z601" s="5"/>
    </row>
    <row r="602" customFormat="false" ht="12.75" hidden="false" customHeight="true" outlineLevel="0" collapsed="false">
      <c r="A602" s="10" t="n">
        <v>151</v>
      </c>
      <c r="B602" s="2" t="n">
        <v>601</v>
      </c>
      <c r="C602" s="2" t="n">
        <f aca="false">'PR-RAS'!D608</f>
        <v>0</v>
      </c>
      <c r="D602" s="2" t="n">
        <f aca="false">'PR-RAS'!E608</f>
        <v>0</v>
      </c>
      <c r="E602" s="2" t="n">
        <v>0</v>
      </c>
      <c r="F602" s="2" t="n">
        <v>0</v>
      </c>
      <c r="G602" s="3" t="n">
        <f aca="false">(B602/1000)*(C602*1+D602*2)</f>
        <v>0</v>
      </c>
      <c r="H602" s="3" t="n">
        <f aca="false">ABS(C602-ROUND(C602,0))+ABS(D602-ROUND(D602,0))</f>
        <v>0</v>
      </c>
      <c r="I602" s="11" t="n">
        <v>0</v>
      </c>
      <c r="J602" s="4"/>
      <c r="K602" s="5"/>
      <c r="L602" s="5"/>
      <c r="M602" s="5"/>
      <c r="N602" s="5"/>
      <c r="O602" s="5"/>
      <c r="P602" s="5"/>
      <c r="Q602" s="5"/>
      <c r="R602" s="5"/>
      <c r="S602" s="5"/>
      <c r="T602" s="5"/>
      <c r="U602" s="5"/>
      <c r="V602" s="5"/>
      <c r="W602" s="5"/>
      <c r="X602" s="5"/>
      <c r="Y602" s="5"/>
      <c r="Z602" s="5"/>
    </row>
    <row r="603" customFormat="false" ht="12.75" hidden="false" customHeight="true" outlineLevel="0" collapsed="false">
      <c r="A603" s="10" t="n">
        <v>151</v>
      </c>
      <c r="B603" s="2" t="n">
        <v>602</v>
      </c>
      <c r="C603" s="2" t="n">
        <f aca="false">'PR-RAS'!D609</f>
        <v>0</v>
      </c>
      <c r="D603" s="2" t="n">
        <f aca="false">'PR-RAS'!E609</f>
        <v>0</v>
      </c>
      <c r="E603" s="2" t="n">
        <v>0</v>
      </c>
      <c r="F603" s="2" t="n">
        <v>0</v>
      </c>
      <c r="G603" s="3" t="n">
        <f aca="false">(B603/1000)*(C603*1+D603*2)</f>
        <v>0</v>
      </c>
      <c r="H603" s="3" t="n">
        <f aca="false">ABS(C603-ROUND(C603,0))+ABS(D603-ROUND(D603,0))</f>
        <v>0</v>
      </c>
      <c r="I603" s="11" t="n">
        <v>0</v>
      </c>
      <c r="J603" s="4"/>
      <c r="K603" s="5"/>
      <c r="L603" s="5"/>
      <c r="M603" s="5"/>
      <c r="N603" s="5"/>
      <c r="O603" s="5"/>
      <c r="P603" s="5"/>
      <c r="Q603" s="5"/>
      <c r="R603" s="5"/>
      <c r="S603" s="5"/>
      <c r="T603" s="5"/>
      <c r="U603" s="5"/>
      <c r="V603" s="5"/>
      <c r="W603" s="5"/>
      <c r="X603" s="5"/>
      <c r="Y603" s="5"/>
      <c r="Z603" s="5"/>
    </row>
    <row r="604" customFormat="false" ht="12.75" hidden="false" customHeight="true" outlineLevel="0" collapsed="false">
      <c r="A604" s="10" t="n">
        <v>151</v>
      </c>
      <c r="B604" s="2" t="n">
        <v>603</v>
      </c>
      <c r="C604" s="2" t="n">
        <f aca="false">'PR-RAS'!D610</f>
        <v>0</v>
      </c>
      <c r="D604" s="2" t="n">
        <f aca="false">'PR-RAS'!E610</f>
        <v>0</v>
      </c>
      <c r="E604" s="2" t="n">
        <v>0</v>
      </c>
      <c r="F604" s="2" t="n">
        <v>0</v>
      </c>
      <c r="G604" s="3" t="n">
        <f aca="false">(B604/1000)*(C604*1+D604*2)</f>
        <v>0</v>
      </c>
      <c r="H604" s="3" t="n">
        <f aca="false">ABS(C604-ROUND(C604,0))+ABS(D604-ROUND(D604,0))</f>
        <v>0</v>
      </c>
      <c r="I604" s="11" t="n">
        <v>0</v>
      </c>
      <c r="J604" s="4"/>
      <c r="K604" s="5"/>
      <c r="L604" s="5"/>
      <c r="M604" s="5"/>
      <c r="N604" s="5"/>
      <c r="O604" s="5"/>
      <c r="P604" s="5"/>
      <c r="Q604" s="5"/>
      <c r="R604" s="5"/>
      <c r="S604" s="5"/>
      <c r="T604" s="5"/>
      <c r="U604" s="5"/>
      <c r="V604" s="5"/>
      <c r="W604" s="5"/>
      <c r="X604" s="5"/>
      <c r="Y604" s="5"/>
      <c r="Z604" s="5"/>
    </row>
    <row r="605" customFormat="false" ht="12.75" hidden="false" customHeight="true" outlineLevel="0" collapsed="false">
      <c r="A605" s="10" t="n">
        <v>151</v>
      </c>
      <c r="B605" s="2" t="n">
        <v>604</v>
      </c>
      <c r="C605" s="2" t="n">
        <f aca="false">'PR-RAS'!D611</f>
        <v>0</v>
      </c>
      <c r="D605" s="2" t="n">
        <f aca="false">'PR-RAS'!E611</f>
        <v>0</v>
      </c>
      <c r="E605" s="2" t="n">
        <v>0</v>
      </c>
      <c r="F605" s="2" t="n">
        <v>0</v>
      </c>
      <c r="G605" s="3" t="n">
        <f aca="false">(B605/1000)*(C605*1+D605*2)</f>
        <v>0</v>
      </c>
      <c r="H605" s="3" t="n">
        <f aca="false">ABS(C605-ROUND(C605,0))+ABS(D605-ROUND(D605,0))</f>
        <v>0</v>
      </c>
      <c r="I605" s="11" t="n">
        <v>0</v>
      </c>
      <c r="J605" s="4"/>
      <c r="K605" s="5"/>
      <c r="L605" s="5"/>
      <c r="M605" s="5"/>
      <c r="N605" s="5"/>
      <c r="O605" s="5"/>
      <c r="P605" s="5"/>
      <c r="Q605" s="5"/>
      <c r="R605" s="5"/>
      <c r="S605" s="5"/>
      <c r="T605" s="5"/>
      <c r="U605" s="5"/>
      <c r="V605" s="5"/>
      <c r="W605" s="5"/>
      <c r="X605" s="5"/>
      <c r="Y605" s="5"/>
      <c r="Z605" s="5"/>
    </row>
    <row r="606" customFormat="false" ht="12.75" hidden="false" customHeight="true" outlineLevel="0" collapsed="false">
      <c r="A606" s="10" t="n">
        <v>151</v>
      </c>
      <c r="B606" s="2" t="n">
        <v>605</v>
      </c>
      <c r="C606" s="2" t="n">
        <f aca="false">'PR-RAS'!D612</f>
        <v>0</v>
      </c>
      <c r="D606" s="2" t="n">
        <f aca="false">'PR-RAS'!E612</f>
        <v>0</v>
      </c>
      <c r="E606" s="2" t="n">
        <v>0</v>
      </c>
      <c r="F606" s="2" t="n">
        <v>0</v>
      </c>
      <c r="G606" s="3" t="n">
        <f aca="false">(B606/1000)*(C606*1+D606*2)</f>
        <v>0</v>
      </c>
      <c r="H606" s="3" t="n">
        <f aca="false">ABS(C606-ROUND(C606,0))+ABS(D606-ROUND(D606,0))</f>
        <v>0</v>
      </c>
      <c r="I606" s="11" t="n">
        <v>0</v>
      </c>
      <c r="J606" s="4"/>
      <c r="K606" s="5"/>
      <c r="L606" s="5"/>
      <c r="M606" s="5"/>
      <c r="N606" s="5"/>
      <c r="O606" s="5"/>
      <c r="P606" s="5"/>
      <c r="Q606" s="5"/>
      <c r="R606" s="5"/>
      <c r="S606" s="5"/>
      <c r="T606" s="5"/>
      <c r="U606" s="5"/>
      <c r="V606" s="5"/>
      <c r="W606" s="5"/>
      <c r="X606" s="5"/>
      <c r="Y606" s="5"/>
      <c r="Z606" s="5"/>
    </row>
    <row r="607" customFormat="false" ht="12.75" hidden="false" customHeight="true" outlineLevel="0" collapsed="false">
      <c r="A607" s="10" t="n">
        <v>151</v>
      </c>
      <c r="B607" s="2" t="n">
        <v>606</v>
      </c>
      <c r="C607" s="2" t="n">
        <f aca="false">'PR-RAS'!D613</f>
        <v>0</v>
      </c>
      <c r="D607" s="2" t="n">
        <f aca="false">'PR-RAS'!E613</f>
        <v>0</v>
      </c>
      <c r="E607" s="2" t="n">
        <v>0</v>
      </c>
      <c r="F607" s="2" t="n">
        <v>0</v>
      </c>
      <c r="G607" s="3" t="n">
        <f aca="false">(B607/1000)*(C607*1+D607*2)</f>
        <v>0</v>
      </c>
      <c r="H607" s="3" t="n">
        <f aca="false">ABS(C607-ROUND(C607,0))+ABS(D607-ROUND(D607,0))</f>
        <v>0</v>
      </c>
      <c r="I607" s="11" t="n">
        <v>0</v>
      </c>
      <c r="J607" s="4"/>
      <c r="K607" s="5"/>
      <c r="L607" s="5"/>
      <c r="M607" s="5"/>
      <c r="N607" s="5"/>
      <c r="O607" s="5"/>
      <c r="P607" s="5"/>
      <c r="Q607" s="5"/>
      <c r="R607" s="5"/>
      <c r="S607" s="5"/>
      <c r="T607" s="5"/>
      <c r="U607" s="5"/>
      <c r="V607" s="5"/>
      <c r="W607" s="5"/>
      <c r="X607" s="5"/>
      <c r="Y607" s="5"/>
      <c r="Z607" s="5"/>
    </row>
    <row r="608" customFormat="false" ht="12.75" hidden="false" customHeight="true" outlineLevel="0" collapsed="false">
      <c r="A608" s="10" t="n">
        <v>151</v>
      </c>
      <c r="B608" s="2" t="n">
        <v>607</v>
      </c>
      <c r="C608" s="2" t="n">
        <f aca="false">'PR-RAS'!D614</f>
        <v>0</v>
      </c>
      <c r="D608" s="2" t="n">
        <f aca="false">'PR-RAS'!E614</f>
        <v>0</v>
      </c>
      <c r="E608" s="2" t="n">
        <v>0</v>
      </c>
      <c r="F608" s="2" t="n">
        <v>0</v>
      </c>
      <c r="G608" s="3" t="n">
        <f aca="false">(B608/1000)*(C608*1+D608*2)</f>
        <v>0</v>
      </c>
      <c r="H608" s="3" t="n">
        <f aca="false">ABS(C608-ROUND(C608,0))+ABS(D608-ROUND(D608,0))</f>
        <v>0</v>
      </c>
      <c r="I608" s="11" t="n">
        <v>0</v>
      </c>
      <c r="J608" s="4"/>
      <c r="K608" s="5"/>
      <c r="L608" s="5"/>
      <c r="M608" s="5"/>
      <c r="N608" s="5"/>
      <c r="O608" s="5"/>
      <c r="P608" s="5"/>
      <c r="Q608" s="5"/>
      <c r="R608" s="5"/>
      <c r="S608" s="5"/>
      <c r="T608" s="5"/>
      <c r="U608" s="5"/>
      <c r="V608" s="5"/>
      <c r="W608" s="5"/>
      <c r="X608" s="5"/>
      <c r="Y608" s="5"/>
      <c r="Z608" s="5"/>
    </row>
    <row r="609" customFormat="false" ht="12.75" hidden="false" customHeight="true" outlineLevel="0" collapsed="false">
      <c r="A609" s="10" t="n">
        <v>151</v>
      </c>
      <c r="B609" s="2" t="n">
        <v>608</v>
      </c>
      <c r="C609" s="2" t="n">
        <f aca="false">'PR-RAS'!D615</f>
        <v>0</v>
      </c>
      <c r="D609" s="2" t="n">
        <f aca="false">'PR-RAS'!E615</f>
        <v>0</v>
      </c>
      <c r="E609" s="2" t="n">
        <v>0</v>
      </c>
      <c r="F609" s="2" t="n">
        <v>0</v>
      </c>
      <c r="G609" s="3" t="n">
        <f aca="false">(B609/1000)*(C609*1+D609*2)</f>
        <v>0</v>
      </c>
      <c r="H609" s="3" t="n">
        <f aca="false">ABS(C609-ROUND(C609,0))+ABS(D609-ROUND(D609,0))</f>
        <v>0</v>
      </c>
      <c r="I609" s="11" t="n">
        <v>0</v>
      </c>
      <c r="J609" s="4"/>
      <c r="K609" s="5"/>
      <c r="L609" s="5"/>
      <c r="M609" s="5"/>
      <c r="N609" s="5"/>
      <c r="O609" s="5"/>
      <c r="P609" s="5"/>
      <c r="Q609" s="5"/>
      <c r="R609" s="5"/>
      <c r="S609" s="5"/>
      <c r="T609" s="5"/>
      <c r="U609" s="5"/>
      <c r="V609" s="5"/>
      <c r="W609" s="5"/>
      <c r="X609" s="5"/>
      <c r="Y609" s="5"/>
      <c r="Z609" s="5"/>
    </row>
    <row r="610" customFormat="false" ht="12.75" hidden="false" customHeight="true" outlineLevel="0" collapsed="false">
      <c r="A610" s="10" t="n">
        <v>151</v>
      </c>
      <c r="B610" s="2" t="n">
        <v>609</v>
      </c>
      <c r="C610" s="2" t="n">
        <f aca="false">'PR-RAS'!D616</f>
        <v>0</v>
      </c>
      <c r="D610" s="2" t="n">
        <f aca="false">'PR-RAS'!E616</f>
        <v>0</v>
      </c>
      <c r="E610" s="2" t="n">
        <v>0</v>
      </c>
      <c r="F610" s="2" t="n">
        <v>0</v>
      </c>
      <c r="G610" s="3" t="n">
        <f aca="false">(B610/1000)*(C610*1+D610*2)</f>
        <v>0</v>
      </c>
      <c r="H610" s="3" t="n">
        <f aca="false">ABS(C610-ROUND(C610,0))+ABS(D610-ROUND(D610,0))</f>
        <v>0</v>
      </c>
      <c r="I610" s="11" t="n">
        <v>0</v>
      </c>
      <c r="J610" s="4"/>
      <c r="K610" s="5"/>
      <c r="L610" s="5"/>
      <c r="M610" s="5"/>
      <c r="N610" s="5"/>
      <c r="O610" s="5"/>
      <c r="P610" s="5"/>
      <c r="Q610" s="5"/>
      <c r="R610" s="5"/>
      <c r="S610" s="5"/>
      <c r="T610" s="5"/>
      <c r="U610" s="5"/>
      <c r="V610" s="5"/>
      <c r="W610" s="5"/>
      <c r="X610" s="5"/>
      <c r="Y610" s="5"/>
      <c r="Z610" s="5"/>
    </row>
    <row r="611" customFormat="false" ht="12.75" hidden="false" customHeight="true" outlineLevel="0" collapsed="false">
      <c r="A611" s="10" t="n">
        <v>151</v>
      </c>
      <c r="B611" s="2" t="n">
        <v>610</v>
      </c>
      <c r="C611" s="2" t="n">
        <f aca="false">'PR-RAS'!D617</f>
        <v>0</v>
      </c>
      <c r="D611" s="2" t="n">
        <f aca="false">'PR-RAS'!E617</f>
        <v>0</v>
      </c>
      <c r="E611" s="2" t="n">
        <v>0</v>
      </c>
      <c r="F611" s="2" t="n">
        <v>0</v>
      </c>
      <c r="G611" s="3" t="n">
        <f aca="false">(B611/1000)*(C611*1+D611*2)</f>
        <v>0</v>
      </c>
      <c r="H611" s="3" t="n">
        <f aca="false">ABS(C611-ROUND(C611,0))+ABS(D611-ROUND(D611,0))</f>
        <v>0</v>
      </c>
      <c r="I611" s="11" t="n">
        <v>0</v>
      </c>
      <c r="J611" s="4"/>
      <c r="K611" s="5"/>
      <c r="L611" s="5"/>
      <c r="M611" s="5"/>
      <c r="N611" s="5"/>
      <c r="O611" s="5"/>
      <c r="P611" s="5"/>
      <c r="Q611" s="5"/>
      <c r="R611" s="5"/>
      <c r="S611" s="5"/>
      <c r="T611" s="5"/>
      <c r="U611" s="5"/>
      <c r="V611" s="5"/>
      <c r="W611" s="5"/>
      <c r="X611" s="5"/>
      <c r="Y611" s="5"/>
      <c r="Z611" s="5"/>
    </row>
    <row r="612" customFormat="false" ht="12.75" hidden="false" customHeight="true" outlineLevel="0" collapsed="false">
      <c r="A612" s="10" t="n">
        <v>151</v>
      </c>
      <c r="B612" s="2" t="n">
        <v>611</v>
      </c>
      <c r="C612" s="2" t="n">
        <f aca="false">'PR-RAS'!D618</f>
        <v>0</v>
      </c>
      <c r="D612" s="2" t="n">
        <f aca="false">'PR-RAS'!E618</f>
        <v>0</v>
      </c>
      <c r="E612" s="2" t="n">
        <v>0</v>
      </c>
      <c r="F612" s="2" t="n">
        <v>0</v>
      </c>
      <c r="G612" s="3" t="n">
        <f aca="false">(B612/1000)*(C612*1+D612*2)</f>
        <v>0</v>
      </c>
      <c r="H612" s="3" t="n">
        <f aca="false">ABS(C612-ROUND(C612,0))+ABS(D612-ROUND(D612,0))</f>
        <v>0</v>
      </c>
      <c r="I612" s="11" t="n">
        <v>0</v>
      </c>
      <c r="J612" s="4"/>
      <c r="K612" s="5"/>
      <c r="L612" s="5"/>
      <c r="M612" s="5"/>
      <c r="N612" s="5"/>
      <c r="O612" s="5"/>
      <c r="P612" s="5"/>
      <c r="Q612" s="5"/>
      <c r="R612" s="5"/>
      <c r="S612" s="5"/>
      <c r="T612" s="5"/>
      <c r="U612" s="5"/>
      <c r="V612" s="5"/>
      <c r="W612" s="5"/>
      <c r="X612" s="5"/>
      <c r="Y612" s="5"/>
      <c r="Z612" s="5"/>
    </row>
    <row r="613" customFormat="false" ht="12.75" hidden="false" customHeight="true" outlineLevel="0" collapsed="false">
      <c r="A613" s="10" t="n">
        <v>151</v>
      </c>
      <c r="B613" s="2" t="n">
        <v>612</v>
      </c>
      <c r="C613" s="2" t="n">
        <f aca="false">'PR-RAS'!D619</f>
        <v>0</v>
      </c>
      <c r="D613" s="2" t="n">
        <f aca="false">'PR-RAS'!E619</f>
        <v>0</v>
      </c>
      <c r="E613" s="2" t="n">
        <v>0</v>
      </c>
      <c r="F613" s="2" t="n">
        <v>0</v>
      </c>
      <c r="G613" s="3" t="n">
        <f aca="false">(B613/1000)*(C613*1+D613*2)</f>
        <v>0</v>
      </c>
      <c r="H613" s="3" t="n">
        <f aca="false">ABS(C613-ROUND(C613,0))+ABS(D613-ROUND(D613,0))</f>
        <v>0</v>
      </c>
      <c r="I613" s="11" t="n">
        <v>0</v>
      </c>
      <c r="J613" s="4"/>
      <c r="K613" s="5"/>
      <c r="L613" s="5"/>
      <c r="M613" s="5"/>
      <c r="N613" s="5"/>
      <c r="O613" s="5"/>
      <c r="P613" s="5"/>
      <c r="Q613" s="5"/>
      <c r="R613" s="5"/>
      <c r="S613" s="5"/>
      <c r="T613" s="5"/>
      <c r="U613" s="5"/>
      <c r="V613" s="5"/>
      <c r="W613" s="5"/>
      <c r="X613" s="5"/>
      <c r="Y613" s="5"/>
      <c r="Z613" s="5"/>
    </row>
    <row r="614" customFormat="false" ht="12.75" hidden="false" customHeight="true" outlineLevel="0" collapsed="false">
      <c r="A614" s="10" t="n">
        <v>151</v>
      </c>
      <c r="B614" s="2" t="n">
        <v>613</v>
      </c>
      <c r="C614" s="2" t="n">
        <f aca="false">'PR-RAS'!D620</f>
        <v>0</v>
      </c>
      <c r="D614" s="2" t="n">
        <f aca="false">'PR-RAS'!E620</f>
        <v>0</v>
      </c>
      <c r="E614" s="2" t="n">
        <v>0</v>
      </c>
      <c r="F614" s="2" t="n">
        <v>0</v>
      </c>
      <c r="G614" s="3" t="n">
        <f aca="false">(B614/1000)*(C614*1+D614*2)</f>
        <v>0</v>
      </c>
      <c r="H614" s="3" t="n">
        <f aca="false">ABS(C614-ROUND(C614,0))+ABS(D614-ROUND(D614,0))</f>
        <v>0</v>
      </c>
      <c r="I614" s="11" t="n">
        <v>0</v>
      </c>
      <c r="J614" s="4"/>
      <c r="K614" s="5"/>
      <c r="L614" s="5"/>
      <c r="M614" s="5"/>
      <c r="N614" s="5"/>
      <c r="O614" s="5"/>
      <c r="P614" s="5"/>
      <c r="Q614" s="5"/>
      <c r="R614" s="5"/>
      <c r="S614" s="5"/>
      <c r="T614" s="5"/>
      <c r="U614" s="5"/>
      <c r="V614" s="5"/>
      <c r="W614" s="5"/>
      <c r="X614" s="5"/>
      <c r="Y614" s="5"/>
      <c r="Z614" s="5"/>
    </row>
    <row r="615" customFormat="false" ht="12.75" hidden="false" customHeight="true" outlineLevel="0" collapsed="false">
      <c r="A615" s="10" t="n">
        <v>151</v>
      </c>
      <c r="B615" s="2" t="n">
        <v>614</v>
      </c>
      <c r="C615" s="2" t="n">
        <f aca="false">'PR-RAS'!D621</f>
        <v>0</v>
      </c>
      <c r="D615" s="2" t="n">
        <f aca="false">'PR-RAS'!E621</f>
        <v>0</v>
      </c>
      <c r="E615" s="2" t="n">
        <v>0</v>
      </c>
      <c r="F615" s="2" t="n">
        <v>0</v>
      </c>
      <c r="G615" s="3" t="n">
        <f aca="false">(B615/1000)*(C615*1+D615*2)</f>
        <v>0</v>
      </c>
      <c r="H615" s="3" t="n">
        <f aca="false">ABS(C615-ROUND(C615,0))+ABS(D615-ROUND(D615,0))</f>
        <v>0</v>
      </c>
      <c r="I615" s="11" t="n">
        <v>0</v>
      </c>
      <c r="J615" s="4"/>
      <c r="K615" s="5"/>
      <c r="L615" s="5"/>
      <c r="M615" s="5"/>
      <c r="N615" s="5"/>
      <c r="O615" s="5"/>
      <c r="P615" s="5"/>
      <c r="Q615" s="5"/>
      <c r="R615" s="5"/>
      <c r="S615" s="5"/>
      <c r="T615" s="5"/>
      <c r="U615" s="5"/>
      <c r="V615" s="5"/>
      <c r="W615" s="5"/>
      <c r="X615" s="5"/>
      <c r="Y615" s="5"/>
      <c r="Z615" s="5"/>
    </row>
    <row r="616" customFormat="false" ht="12.75" hidden="false" customHeight="true" outlineLevel="0" collapsed="false">
      <c r="A616" s="10" t="n">
        <v>151</v>
      </c>
      <c r="B616" s="2" t="n">
        <v>615</v>
      </c>
      <c r="C616" s="2" t="n">
        <f aca="false">'PR-RAS'!D622</f>
        <v>0</v>
      </c>
      <c r="D616" s="2" t="n">
        <f aca="false">'PR-RAS'!E622</f>
        <v>0</v>
      </c>
      <c r="E616" s="2" t="n">
        <v>0</v>
      </c>
      <c r="F616" s="2" t="n">
        <v>0</v>
      </c>
      <c r="G616" s="3" t="n">
        <f aca="false">(B616/1000)*(C616*1+D616*2)</f>
        <v>0</v>
      </c>
      <c r="H616" s="3" t="n">
        <f aca="false">ABS(C616-ROUND(C616,0))+ABS(D616-ROUND(D616,0))</f>
        <v>0</v>
      </c>
      <c r="I616" s="11" t="n">
        <v>0</v>
      </c>
      <c r="J616" s="4"/>
      <c r="K616" s="5"/>
      <c r="L616" s="5"/>
      <c r="M616" s="5"/>
      <c r="N616" s="5"/>
      <c r="O616" s="5"/>
      <c r="P616" s="5"/>
      <c r="Q616" s="5"/>
      <c r="R616" s="5"/>
      <c r="S616" s="5"/>
      <c r="T616" s="5"/>
      <c r="U616" s="5"/>
      <c r="V616" s="5"/>
      <c r="W616" s="5"/>
      <c r="X616" s="5"/>
      <c r="Y616" s="5"/>
      <c r="Z616" s="5"/>
    </row>
    <row r="617" customFormat="false" ht="12.75" hidden="false" customHeight="true" outlineLevel="0" collapsed="false">
      <c r="A617" s="10" t="n">
        <v>151</v>
      </c>
      <c r="B617" s="2" t="n">
        <v>616</v>
      </c>
      <c r="C617" s="2" t="n">
        <f aca="false">'PR-RAS'!D623</f>
        <v>0</v>
      </c>
      <c r="D617" s="2" t="n">
        <f aca="false">'PR-RAS'!E623</f>
        <v>0</v>
      </c>
      <c r="E617" s="2" t="n">
        <v>0</v>
      </c>
      <c r="F617" s="2" t="n">
        <v>0</v>
      </c>
      <c r="G617" s="3" t="n">
        <f aca="false">(B617/1000)*(C617*1+D617*2)</f>
        <v>0</v>
      </c>
      <c r="H617" s="3" t="n">
        <f aca="false">ABS(C617-ROUND(C617,0))+ABS(D617-ROUND(D617,0))</f>
        <v>0</v>
      </c>
      <c r="I617" s="11" t="n">
        <v>0</v>
      </c>
      <c r="J617" s="4"/>
      <c r="K617" s="5"/>
      <c r="L617" s="5"/>
      <c r="M617" s="5"/>
      <c r="N617" s="5"/>
      <c r="O617" s="5"/>
      <c r="P617" s="5"/>
      <c r="Q617" s="5"/>
      <c r="R617" s="5"/>
      <c r="S617" s="5"/>
      <c r="T617" s="5"/>
      <c r="U617" s="5"/>
      <c r="V617" s="5"/>
      <c r="W617" s="5"/>
      <c r="X617" s="5"/>
      <c r="Y617" s="5"/>
      <c r="Z617" s="5"/>
    </row>
    <row r="618" customFormat="false" ht="12.75" hidden="false" customHeight="true" outlineLevel="0" collapsed="false">
      <c r="A618" s="10" t="n">
        <v>151</v>
      </c>
      <c r="B618" s="2" t="n">
        <v>617</v>
      </c>
      <c r="C618" s="2" t="n">
        <f aca="false">'PR-RAS'!D624</f>
        <v>0</v>
      </c>
      <c r="D618" s="2" t="n">
        <f aca="false">'PR-RAS'!E624</f>
        <v>0</v>
      </c>
      <c r="E618" s="2" t="n">
        <v>0</v>
      </c>
      <c r="F618" s="2" t="n">
        <v>0</v>
      </c>
      <c r="G618" s="3" t="n">
        <f aca="false">(B618/1000)*(C618*1+D618*2)</f>
        <v>0</v>
      </c>
      <c r="H618" s="3" t="n">
        <f aca="false">ABS(C618-ROUND(C618,0))+ABS(D618-ROUND(D618,0))</f>
        <v>0</v>
      </c>
      <c r="I618" s="11" t="n">
        <v>0</v>
      </c>
      <c r="J618" s="4"/>
      <c r="K618" s="5"/>
      <c r="L618" s="5"/>
      <c r="M618" s="5"/>
      <c r="N618" s="5"/>
      <c r="O618" s="5"/>
      <c r="P618" s="5"/>
      <c r="Q618" s="5"/>
      <c r="R618" s="5"/>
      <c r="S618" s="5"/>
      <c r="T618" s="5"/>
      <c r="U618" s="5"/>
      <c r="V618" s="5"/>
      <c r="W618" s="5"/>
      <c r="X618" s="5"/>
      <c r="Y618" s="5"/>
      <c r="Z618" s="5"/>
    </row>
    <row r="619" customFormat="false" ht="12.75" hidden="false" customHeight="true" outlineLevel="0" collapsed="false">
      <c r="A619" s="10" t="n">
        <v>151</v>
      </c>
      <c r="B619" s="2" t="n">
        <v>618</v>
      </c>
      <c r="C619" s="2" t="n">
        <f aca="false">'PR-RAS'!D625</f>
        <v>0</v>
      </c>
      <c r="D619" s="2" t="n">
        <f aca="false">'PR-RAS'!E625</f>
        <v>0</v>
      </c>
      <c r="E619" s="2" t="n">
        <v>0</v>
      </c>
      <c r="F619" s="2" t="n">
        <v>0</v>
      </c>
      <c r="G619" s="3" t="n">
        <f aca="false">(B619/1000)*(C619*1+D619*2)</f>
        <v>0</v>
      </c>
      <c r="H619" s="3" t="n">
        <f aca="false">ABS(C619-ROUND(C619,0))+ABS(D619-ROUND(D619,0))</f>
        <v>0</v>
      </c>
      <c r="I619" s="11" t="n">
        <v>0</v>
      </c>
      <c r="J619" s="4"/>
      <c r="K619" s="5"/>
      <c r="L619" s="5"/>
      <c r="M619" s="5"/>
      <c r="N619" s="5"/>
      <c r="O619" s="5"/>
      <c r="P619" s="5"/>
      <c r="Q619" s="5"/>
      <c r="R619" s="5"/>
      <c r="S619" s="5"/>
      <c r="T619" s="5"/>
      <c r="U619" s="5"/>
      <c r="V619" s="5"/>
      <c r="W619" s="5"/>
      <c r="X619" s="5"/>
      <c r="Y619" s="5"/>
      <c r="Z619" s="5"/>
    </row>
    <row r="620" customFormat="false" ht="12.75" hidden="false" customHeight="true" outlineLevel="0" collapsed="false">
      <c r="A620" s="10" t="n">
        <v>151</v>
      </c>
      <c r="B620" s="2" t="n">
        <v>619</v>
      </c>
      <c r="C620" s="2" t="n">
        <f aca="false">'PR-RAS'!D626</f>
        <v>0</v>
      </c>
      <c r="D620" s="2" t="n">
        <f aca="false">'PR-RAS'!E626</f>
        <v>0</v>
      </c>
      <c r="E620" s="2" t="n">
        <v>0</v>
      </c>
      <c r="F620" s="2" t="n">
        <v>0</v>
      </c>
      <c r="G620" s="3" t="n">
        <f aca="false">(B620/1000)*(C620*1+D620*2)</f>
        <v>0</v>
      </c>
      <c r="H620" s="3" t="n">
        <f aca="false">ABS(C620-ROUND(C620,0))+ABS(D620-ROUND(D620,0))</f>
        <v>0</v>
      </c>
      <c r="I620" s="11" t="n">
        <v>0</v>
      </c>
      <c r="J620" s="4"/>
      <c r="K620" s="5"/>
      <c r="L620" s="5"/>
      <c r="M620" s="5"/>
      <c r="N620" s="5"/>
      <c r="O620" s="5"/>
      <c r="P620" s="5"/>
      <c r="Q620" s="5"/>
      <c r="R620" s="5"/>
      <c r="S620" s="5"/>
      <c r="T620" s="5"/>
      <c r="U620" s="5"/>
      <c r="V620" s="5"/>
      <c r="W620" s="5"/>
      <c r="X620" s="5"/>
      <c r="Y620" s="5"/>
      <c r="Z620" s="5"/>
    </row>
    <row r="621" customFormat="false" ht="12.75" hidden="false" customHeight="true" outlineLevel="0" collapsed="false">
      <c r="A621" s="10" t="n">
        <v>151</v>
      </c>
      <c r="B621" s="2" t="n">
        <v>620</v>
      </c>
      <c r="C621" s="2" t="n">
        <f aca="false">'PR-RAS'!D627</f>
        <v>0</v>
      </c>
      <c r="D621" s="2" t="n">
        <f aca="false">'PR-RAS'!E627</f>
        <v>0</v>
      </c>
      <c r="E621" s="2" t="n">
        <v>0</v>
      </c>
      <c r="F621" s="2" t="n">
        <v>0</v>
      </c>
      <c r="G621" s="3" t="n">
        <f aca="false">(B621/1000)*(C621*1+D621*2)</f>
        <v>0</v>
      </c>
      <c r="H621" s="3" t="n">
        <f aca="false">ABS(C621-ROUND(C621,0))+ABS(D621-ROUND(D621,0))</f>
        <v>0</v>
      </c>
      <c r="I621" s="11" t="n">
        <v>0</v>
      </c>
      <c r="J621" s="4"/>
      <c r="K621" s="5"/>
      <c r="L621" s="5"/>
      <c r="M621" s="5"/>
      <c r="N621" s="5"/>
      <c r="O621" s="5"/>
      <c r="P621" s="5"/>
      <c r="Q621" s="5"/>
      <c r="R621" s="5"/>
      <c r="S621" s="5"/>
      <c r="T621" s="5"/>
      <c r="U621" s="5"/>
      <c r="V621" s="5"/>
      <c r="W621" s="5"/>
      <c r="X621" s="5"/>
      <c r="Y621" s="5"/>
      <c r="Z621" s="5"/>
    </row>
    <row r="622" customFormat="false" ht="12.75" hidden="false" customHeight="true" outlineLevel="0" collapsed="false">
      <c r="A622" s="10" t="n">
        <v>151</v>
      </c>
      <c r="B622" s="2" t="n">
        <v>621</v>
      </c>
      <c r="C622" s="2" t="n">
        <f aca="false">'PR-RAS'!D628</f>
        <v>0</v>
      </c>
      <c r="D622" s="2" t="n">
        <f aca="false">'PR-RAS'!E628</f>
        <v>0</v>
      </c>
      <c r="E622" s="2" t="n">
        <v>0</v>
      </c>
      <c r="F622" s="2" t="n">
        <v>0</v>
      </c>
      <c r="G622" s="3" t="n">
        <f aca="false">(B622/1000)*(C622*1+D622*2)</f>
        <v>0</v>
      </c>
      <c r="H622" s="3" t="n">
        <f aca="false">ABS(C622-ROUND(C622,0))+ABS(D622-ROUND(D622,0))</f>
        <v>0</v>
      </c>
      <c r="I622" s="11" t="n">
        <v>0</v>
      </c>
      <c r="J622" s="4"/>
      <c r="K622" s="5"/>
      <c r="L622" s="5"/>
      <c r="M622" s="5"/>
      <c r="N622" s="5"/>
      <c r="O622" s="5"/>
      <c r="P622" s="5"/>
      <c r="Q622" s="5"/>
      <c r="R622" s="5"/>
      <c r="S622" s="5"/>
      <c r="T622" s="5"/>
      <c r="U622" s="5"/>
      <c r="V622" s="5"/>
      <c r="W622" s="5"/>
      <c r="X622" s="5"/>
      <c r="Y622" s="5"/>
      <c r="Z622" s="5"/>
    </row>
    <row r="623" customFormat="false" ht="12.75" hidden="false" customHeight="true" outlineLevel="0" collapsed="false">
      <c r="A623" s="10" t="n">
        <v>151</v>
      </c>
      <c r="B623" s="2" t="n">
        <v>622</v>
      </c>
      <c r="C623" s="2" t="n">
        <f aca="false">'PR-RAS'!D629</f>
        <v>0</v>
      </c>
      <c r="D623" s="2" t="n">
        <f aca="false">'PR-RAS'!E629</f>
        <v>0</v>
      </c>
      <c r="E623" s="2" t="n">
        <v>0</v>
      </c>
      <c r="F623" s="2" t="n">
        <v>0</v>
      </c>
      <c r="G623" s="3" t="n">
        <f aca="false">(B623/1000)*(C623*1+D623*2)</f>
        <v>0</v>
      </c>
      <c r="H623" s="3" t="n">
        <f aca="false">ABS(C623-ROUND(C623,0))+ABS(D623-ROUND(D623,0))</f>
        <v>0</v>
      </c>
      <c r="I623" s="11" t="n">
        <v>0</v>
      </c>
      <c r="J623" s="4"/>
      <c r="K623" s="5"/>
      <c r="L623" s="5"/>
      <c r="M623" s="5"/>
      <c r="N623" s="5"/>
      <c r="O623" s="5"/>
      <c r="P623" s="5"/>
      <c r="Q623" s="5"/>
      <c r="R623" s="5"/>
      <c r="S623" s="5"/>
      <c r="T623" s="5"/>
      <c r="U623" s="5"/>
      <c r="V623" s="5"/>
      <c r="W623" s="5"/>
      <c r="X623" s="5"/>
      <c r="Y623" s="5"/>
      <c r="Z623" s="5"/>
    </row>
    <row r="624" customFormat="false" ht="12.75" hidden="false" customHeight="true" outlineLevel="0" collapsed="false">
      <c r="A624" s="10" t="n">
        <v>151</v>
      </c>
      <c r="B624" s="2" t="n">
        <v>623</v>
      </c>
      <c r="C624" s="2" t="n">
        <f aca="false">'PR-RAS'!D630</f>
        <v>0</v>
      </c>
      <c r="D624" s="2" t="n">
        <f aca="false">'PR-RAS'!E630</f>
        <v>0</v>
      </c>
      <c r="E624" s="2" t="n">
        <v>0</v>
      </c>
      <c r="F624" s="2" t="n">
        <v>0</v>
      </c>
      <c r="G624" s="3" t="n">
        <f aca="false">(B624/1000)*(C624*1+D624*2)</f>
        <v>0</v>
      </c>
      <c r="H624" s="3" t="n">
        <f aca="false">ABS(C624-ROUND(C624,0))+ABS(D624-ROUND(D624,0))</f>
        <v>0</v>
      </c>
      <c r="I624" s="11" t="n">
        <v>0</v>
      </c>
      <c r="J624" s="4"/>
      <c r="K624" s="5"/>
      <c r="L624" s="5"/>
      <c r="M624" s="5"/>
      <c r="N624" s="5"/>
      <c r="O624" s="5"/>
      <c r="P624" s="5"/>
      <c r="Q624" s="5"/>
      <c r="R624" s="5"/>
      <c r="S624" s="5"/>
      <c r="T624" s="5"/>
      <c r="U624" s="5"/>
      <c r="V624" s="5"/>
      <c r="W624" s="5"/>
      <c r="X624" s="5"/>
      <c r="Y624" s="5"/>
      <c r="Z624" s="5"/>
    </row>
    <row r="625" customFormat="false" ht="12.75" hidden="false" customHeight="true" outlineLevel="0" collapsed="false">
      <c r="A625" s="10" t="n">
        <v>151</v>
      </c>
      <c r="B625" s="2" t="n">
        <v>624</v>
      </c>
      <c r="C625" s="2" t="n">
        <f aca="false">'PR-RAS'!D631</f>
        <v>0</v>
      </c>
      <c r="D625" s="2" t="n">
        <f aca="false">'PR-RAS'!E631</f>
        <v>0</v>
      </c>
      <c r="E625" s="2" t="n">
        <v>0</v>
      </c>
      <c r="F625" s="2" t="n">
        <v>0</v>
      </c>
      <c r="G625" s="3" t="n">
        <f aca="false">(B625/1000)*(C625*1+D625*2)</f>
        <v>0</v>
      </c>
      <c r="H625" s="3" t="n">
        <f aca="false">ABS(C625-ROUND(C625,0))+ABS(D625-ROUND(D625,0))</f>
        <v>0</v>
      </c>
      <c r="I625" s="11" t="n">
        <v>0</v>
      </c>
      <c r="J625" s="4"/>
      <c r="K625" s="5"/>
      <c r="L625" s="5"/>
      <c r="M625" s="5"/>
      <c r="N625" s="5"/>
      <c r="O625" s="5"/>
      <c r="P625" s="5"/>
      <c r="Q625" s="5"/>
      <c r="R625" s="5"/>
      <c r="S625" s="5"/>
      <c r="T625" s="5"/>
      <c r="U625" s="5"/>
      <c r="V625" s="5"/>
      <c r="W625" s="5"/>
      <c r="X625" s="5"/>
      <c r="Y625" s="5"/>
      <c r="Z625" s="5"/>
    </row>
    <row r="626" customFormat="false" ht="12.75" hidden="false" customHeight="true" outlineLevel="0" collapsed="false">
      <c r="A626" s="10" t="n">
        <v>151</v>
      </c>
      <c r="B626" s="2" t="n">
        <v>625</v>
      </c>
      <c r="C626" s="2" t="n">
        <f aca="false">'PR-RAS'!D632</f>
        <v>0</v>
      </c>
      <c r="D626" s="2" t="n">
        <f aca="false">'PR-RAS'!E632</f>
        <v>0</v>
      </c>
      <c r="E626" s="2" t="n">
        <v>0</v>
      </c>
      <c r="F626" s="2" t="n">
        <v>0</v>
      </c>
      <c r="G626" s="3" t="n">
        <f aca="false">(B626/1000)*(C626*1+D626*2)</f>
        <v>0</v>
      </c>
      <c r="H626" s="3" t="n">
        <f aca="false">ABS(C626-ROUND(C626,0))+ABS(D626-ROUND(D626,0))</f>
        <v>0</v>
      </c>
      <c r="I626" s="11" t="n">
        <v>0</v>
      </c>
      <c r="J626" s="4"/>
      <c r="K626" s="5"/>
      <c r="L626" s="5"/>
      <c r="M626" s="5"/>
      <c r="N626" s="5"/>
      <c r="O626" s="5"/>
      <c r="P626" s="5"/>
      <c r="Q626" s="5"/>
      <c r="R626" s="5"/>
      <c r="S626" s="5"/>
      <c r="T626" s="5"/>
      <c r="U626" s="5"/>
      <c r="V626" s="5"/>
      <c r="W626" s="5"/>
      <c r="X626" s="5"/>
      <c r="Y626" s="5"/>
      <c r="Z626" s="5"/>
    </row>
    <row r="627" customFormat="false" ht="12.75" hidden="false" customHeight="true" outlineLevel="0" collapsed="false">
      <c r="A627" s="10" t="n">
        <v>151</v>
      </c>
      <c r="B627" s="2" t="n">
        <v>626</v>
      </c>
      <c r="C627" s="2" t="n">
        <f aca="false">'PR-RAS'!D633</f>
        <v>0</v>
      </c>
      <c r="D627" s="2" t="n">
        <f aca="false">'PR-RAS'!E633</f>
        <v>0</v>
      </c>
      <c r="E627" s="2" t="n">
        <v>0</v>
      </c>
      <c r="F627" s="2" t="n">
        <v>0</v>
      </c>
      <c r="G627" s="3" t="n">
        <f aca="false">(B627/1000)*(C627*1+D627*2)</f>
        <v>0</v>
      </c>
      <c r="H627" s="3" t="n">
        <f aca="false">ABS(C627-ROUND(C627,0))+ABS(D627-ROUND(D627,0))</f>
        <v>0</v>
      </c>
      <c r="I627" s="11" t="n">
        <v>0</v>
      </c>
      <c r="J627" s="4"/>
      <c r="K627" s="5"/>
      <c r="L627" s="5"/>
      <c r="M627" s="5"/>
      <c r="N627" s="5"/>
      <c r="O627" s="5"/>
      <c r="P627" s="5"/>
      <c r="Q627" s="5"/>
      <c r="R627" s="5"/>
      <c r="S627" s="5"/>
      <c r="T627" s="5"/>
      <c r="U627" s="5"/>
      <c r="V627" s="5"/>
      <c r="W627" s="5"/>
      <c r="X627" s="5"/>
      <c r="Y627" s="5"/>
      <c r="Z627" s="5"/>
    </row>
    <row r="628" customFormat="false" ht="12.75" hidden="false" customHeight="true" outlineLevel="0" collapsed="false">
      <c r="A628" s="10" t="n">
        <v>151</v>
      </c>
      <c r="B628" s="2" t="n">
        <v>627</v>
      </c>
      <c r="C628" s="2" t="n">
        <f aca="false">'PR-RAS'!D634</f>
        <v>0</v>
      </c>
      <c r="D628" s="2" t="n">
        <f aca="false">'PR-RAS'!E634</f>
        <v>0</v>
      </c>
      <c r="E628" s="2" t="n">
        <v>0</v>
      </c>
      <c r="F628" s="2" t="n">
        <v>0</v>
      </c>
      <c r="G628" s="3" t="n">
        <f aca="false">(B628/1000)*(C628*1+D628*2)</f>
        <v>0</v>
      </c>
      <c r="H628" s="3" t="n">
        <f aca="false">ABS(C628-ROUND(C628,0))+ABS(D628-ROUND(D628,0))</f>
        <v>0</v>
      </c>
      <c r="I628" s="11" t="n">
        <v>0</v>
      </c>
      <c r="J628" s="4"/>
      <c r="K628" s="5"/>
      <c r="L628" s="5"/>
      <c r="M628" s="5"/>
      <c r="N628" s="5"/>
      <c r="O628" s="5"/>
      <c r="P628" s="5"/>
      <c r="Q628" s="5"/>
      <c r="R628" s="5"/>
      <c r="S628" s="5"/>
      <c r="T628" s="5"/>
      <c r="U628" s="5"/>
      <c r="V628" s="5"/>
      <c r="W628" s="5"/>
      <c r="X628" s="5"/>
      <c r="Y628" s="5"/>
      <c r="Z628" s="5"/>
    </row>
    <row r="629" customFormat="false" ht="12.75" hidden="false" customHeight="true" outlineLevel="0" collapsed="false">
      <c r="A629" s="10" t="n">
        <v>151</v>
      </c>
      <c r="B629" s="2" t="n">
        <v>628</v>
      </c>
      <c r="C629" s="2" t="n">
        <f aca="false">'PR-RAS'!D635</f>
        <v>0</v>
      </c>
      <c r="D629" s="2" t="n">
        <f aca="false">'PR-RAS'!E635</f>
        <v>0</v>
      </c>
      <c r="E629" s="2" t="n">
        <v>0</v>
      </c>
      <c r="F629" s="2" t="n">
        <v>0</v>
      </c>
      <c r="G629" s="3" t="n">
        <f aca="false">(B629/1000)*(C629*1+D629*2)</f>
        <v>0</v>
      </c>
      <c r="H629" s="3" t="n">
        <f aca="false">ABS(C629-ROUND(C629,0))+ABS(D629-ROUND(D629,0))</f>
        <v>0</v>
      </c>
      <c r="I629" s="11" t="n">
        <v>0</v>
      </c>
      <c r="J629" s="4"/>
      <c r="K629" s="5"/>
      <c r="L629" s="5"/>
      <c r="M629" s="5"/>
      <c r="N629" s="5"/>
      <c r="O629" s="5"/>
      <c r="P629" s="5"/>
      <c r="Q629" s="5"/>
      <c r="R629" s="5"/>
      <c r="S629" s="5"/>
      <c r="T629" s="5"/>
      <c r="U629" s="5"/>
      <c r="V629" s="5"/>
      <c r="W629" s="5"/>
      <c r="X629" s="5"/>
      <c r="Y629" s="5"/>
      <c r="Z629" s="5"/>
    </row>
    <row r="630" customFormat="false" ht="12.75" hidden="false" customHeight="true" outlineLevel="0" collapsed="false">
      <c r="A630" s="10" t="n">
        <v>151</v>
      </c>
      <c r="B630" s="2" t="n">
        <v>629</v>
      </c>
      <c r="C630" s="2" t="n">
        <f aca="false">'PR-RAS'!D636</f>
        <v>0</v>
      </c>
      <c r="D630" s="2" t="n">
        <f aca="false">'PR-RAS'!E636</f>
        <v>0</v>
      </c>
      <c r="E630" s="2" t="n">
        <v>0</v>
      </c>
      <c r="F630" s="2" t="n">
        <v>0</v>
      </c>
      <c r="G630" s="3" t="n">
        <f aca="false">(B630/1000)*(C630*1+D630*2)</f>
        <v>0</v>
      </c>
      <c r="H630" s="3" t="n">
        <f aca="false">ABS(C630-ROUND(C630,0))+ABS(D630-ROUND(D630,0))</f>
        <v>0</v>
      </c>
      <c r="I630" s="11" t="n">
        <v>0</v>
      </c>
      <c r="J630" s="4"/>
      <c r="K630" s="5"/>
      <c r="L630" s="5"/>
      <c r="M630" s="5"/>
      <c r="N630" s="5"/>
      <c r="O630" s="5"/>
      <c r="P630" s="5"/>
      <c r="Q630" s="5"/>
      <c r="R630" s="5"/>
      <c r="S630" s="5"/>
      <c r="T630" s="5"/>
      <c r="U630" s="5"/>
      <c r="V630" s="5"/>
      <c r="W630" s="5"/>
      <c r="X630" s="5"/>
      <c r="Y630" s="5"/>
      <c r="Z630" s="5"/>
    </row>
    <row r="631" customFormat="false" ht="12.75" hidden="false" customHeight="true" outlineLevel="0" collapsed="false">
      <c r="A631" s="10" t="n">
        <v>151</v>
      </c>
      <c r="B631" s="2" t="n">
        <v>630</v>
      </c>
      <c r="C631" s="2" t="n">
        <f aca="false">'PR-RAS'!D637</f>
        <v>0</v>
      </c>
      <c r="D631" s="2" t="n">
        <f aca="false">'PR-RAS'!E637</f>
        <v>0</v>
      </c>
      <c r="E631" s="2" t="n">
        <v>0</v>
      </c>
      <c r="F631" s="2" t="n">
        <v>0</v>
      </c>
      <c r="G631" s="3" t="n">
        <f aca="false">(B631/1000)*(C631*1+D631*2)</f>
        <v>0</v>
      </c>
      <c r="H631" s="3" t="n">
        <f aca="false">ABS(C631-ROUND(C631,0))+ABS(D631-ROUND(D631,0))</f>
        <v>0</v>
      </c>
      <c r="I631" s="11" t="n">
        <v>0</v>
      </c>
      <c r="J631" s="4"/>
      <c r="K631" s="5"/>
      <c r="L631" s="5"/>
      <c r="M631" s="5"/>
      <c r="N631" s="5"/>
      <c r="O631" s="5"/>
      <c r="P631" s="5"/>
      <c r="Q631" s="5"/>
      <c r="R631" s="5"/>
      <c r="S631" s="5"/>
      <c r="T631" s="5"/>
      <c r="U631" s="5"/>
      <c r="V631" s="5"/>
      <c r="W631" s="5"/>
      <c r="X631" s="5"/>
      <c r="Y631" s="5"/>
      <c r="Z631" s="5"/>
    </row>
    <row r="632" customFormat="false" ht="12.75" hidden="false" customHeight="true" outlineLevel="0" collapsed="false">
      <c r="A632" s="10" t="n">
        <v>151</v>
      </c>
      <c r="B632" s="2" t="n">
        <v>631</v>
      </c>
      <c r="C632" s="2" t="n">
        <f aca="false">'PR-RAS'!D638</f>
        <v>0</v>
      </c>
      <c r="D632" s="2" t="n">
        <f aca="false">'PR-RAS'!E638</f>
        <v>0</v>
      </c>
      <c r="E632" s="2" t="n">
        <v>0</v>
      </c>
      <c r="F632" s="2" t="n">
        <v>0</v>
      </c>
      <c r="G632" s="3" t="n">
        <f aca="false">(B632/1000)*(C632*1+D632*2)</f>
        <v>0</v>
      </c>
      <c r="H632" s="3" t="n">
        <f aca="false">ABS(C632-ROUND(C632,0))+ABS(D632-ROUND(D632,0))</f>
        <v>0</v>
      </c>
      <c r="I632" s="11" t="n">
        <v>0</v>
      </c>
      <c r="J632" s="4"/>
      <c r="K632" s="5"/>
      <c r="L632" s="5"/>
      <c r="M632" s="5"/>
      <c r="N632" s="5"/>
      <c r="O632" s="5"/>
      <c r="P632" s="5"/>
      <c r="Q632" s="5"/>
      <c r="R632" s="5"/>
      <c r="S632" s="5"/>
      <c r="T632" s="5"/>
      <c r="U632" s="5"/>
      <c r="V632" s="5"/>
      <c r="W632" s="5"/>
      <c r="X632" s="5"/>
      <c r="Y632" s="5"/>
      <c r="Z632" s="5"/>
    </row>
    <row r="633" customFormat="false" ht="12.75" hidden="false" customHeight="true" outlineLevel="0" collapsed="false">
      <c r="A633" s="10" t="n">
        <v>151</v>
      </c>
      <c r="B633" s="2" t="n">
        <v>632</v>
      </c>
      <c r="C633" s="2" t="n">
        <f aca="false">'PR-RAS'!D639</f>
        <v>0</v>
      </c>
      <c r="D633" s="2" t="n">
        <f aca="false">'PR-RAS'!E639</f>
        <v>0</v>
      </c>
      <c r="E633" s="2" t="n">
        <v>0</v>
      </c>
      <c r="F633" s="2" t="n">
        <v>0</v>
      </c>
      <c r="G633" s="3" t="n">
        <f aca="false">(B633/1000)*(C633*1+D633*2)</f>
        <v>0</v>
      </c>
      <c r="H633" s="3" t="n">
        <f aca="false">ABS(C633-ROUND(C633,0))+ABS(D633-ROUND(D633,0))</f>
        <v>0</v>
      </c>
      <c r="I633" s="11" t="n">
        <v>0</v>
      </c>
      <c r="J633" s="4"/>
      <c r="K633" s="5"/>
      <c r="L633" s="5"/>
      <c r="M633" s="5"/>
      <c r="N633" s="5"/>
      <c r="O633" s="5"/>
      <c r="P633" s="5"/>
      <c r="Q633" s="5"/>
      <c r="R633" s="5"/>
      <c r="S633" s="5"/>
      <c r="T633" s="5"/>
      <c r="U633" s="5"/>
      <c r="V633" s="5"/>
      <c r="W633" s="5"/>
      <c r="X633" s="5"/>
      <c r="Y633" s="5"/>
      <c r="Z633" s="5"/>
    </row>
    <row r="634" customFormat="false" ht="12.75" hidden="false" customHeight="true" outlineLevel="0" collapsed="false">
      <c r="A634" s="10" t="n">
        <v>151</v>
      </c>
      <c r="B634" s="2" t="n">
        <v>633</v>
      </c>
      <c r="C634" s="2" t="n">
        <f aca="false">'PR-RAS'!D640</f>
        <v>0</v>
      </c>
      <c r="D634" s="2" t="n">
        <f aca="false">'PR-RAS'!E640</f>
        <v>0</v>
      </c>
      <c r="E634" s="2" t="n">
        <v>0</v>
      </c>
      <c r="F634" s="2" t="n">
        <v>0</v>
      </c>
      <c r="G634" s="3" t="n">
        <f aca="false">(B634/1000)*(C634*1+D634*2)</f>
        <v>0</v>
      </c>
      <c r="H634" s="3" t="n">
        <f aca="false">ABS(C634-ROUND(C634,0))+ABS(D634-ROUND(D634,0))</f>
        <v>0</v>
      </c>
      <c r="I634" s="11" t="n">
        <v>0</v>
      </c>
      <c r="J634" s="4"/>
      <c r="K634" s="5"/>
      <c r="L634" s="5"/>
      <c r="M634" s="5"/>
      <c r="N634" s="5"/>
      <c r="O634" s="5"/>
      <c r="P634" s="5"/>
      <c r="Q634" s="5"/>
      <c r="R634" s="5"/>
      <c r="S634" s="5"/>
      <c r="T634" s="5"/>
      <c r="U634" s="5"/>
      <c r="V634" s="5"/>
      <c r="W634" s="5"/>
      <c r="X634" s="5"/>
      <c r="Y634" s="5"/>
      <c r="Z634" s="5"/>
    </row>
    <row r="635" customFormat="false" ht="12.75" hidden="false" customHeight="true" outlineLevel="0" collapsed="false">
      <c r="A635" s="10" t="n">
        <v>151</v>
      </c>
      <c r="B635" s="2" t="n">
        <v>634</v>
      </c>
      <c r="C635" s="2" t="n">
        <f aca="false">'PR-RAS'!D641</f>
        <v>0</v>
      </c>
      <c r="D635" s="2" t="n">
        <f aca="false">'PR-RAS'!E641</f>
        <v>0</v>
      </c>
      <c r="E635" s="2" t="n">
        <v>0</v>
      </c>
      <c r="F635" s="2" t="n">
        <v>0</v>
      </c>
      <c r="G635" s="3" t="n">
        <f aca="false">(B635/1000)*(C635*1+D635*2)</f>
        <v>0</v>
      </c>
      <c r="H635" s="3" t="n">
        <f aca="false">ABS(C635-ROUND(C635,0))+ABS(D635-ROUND(D635,0))</f>
        <v>0</v>
      </c>
      <c r="I635" s="11" t="n">
        <v>0</v>
      </c>
      <c r="J635" s="4"/>
      <c r="K635" s="5"/>
      <c r="L635" s="5"/>
      <c r="M635" s="5"/>
      <c r="N635" s="5"/>
      <c r="O635" s="5"/>
      <c r="P635" s="5"/>
      <c r="Q635" s="5"/>
      <c r="R635" s="5"/>
      <c r="S635" s="5"/>
      <c r="T635" s="5"/>
      <c r="U635" s="5"/>
      <c r="V635" s="5"/>
      <c r="W635" s="5"/>
      <c r="X635" s="5"/>
      <c r="Y635" s="5"/>
      <c r="Z635" s="5"/>
    </row>
    <row r="636" customFormat="false" ht="12.75" hidden="false" customHeight="true" outlineLevel="0" collapsed="false">
      <c r="A636" s="10" t="n">
        <v>151</v>
      </c>
      <c r="B636" s="2" t="n">
        <v>635</v>
      </c>
      <c r="C636" s="2" t="n">
        <f aca="false">'PR-RAS'!D642</f>
        <v>0</v>
      </c>
      <c r="D636" s="2" t="n">
        <f aca="false">'PR-RAS'!E642</f>
        <v>0</v>
      </c>
      <c r="E636" s="2" t="n">
        <v>0</v>
      </c>
      <c r="F636" s="2" t="n">
        <v>0</v>
      </c>
      <c r="G636" s="3" t="n">
        <f aca="false">(B636/1000)*(C636*1+D636*2)</f>
        <v>0</v>
      </c>
      <c r="H636" s="3" t="n">
        <f aca="false">ABS(C636-ROUND(C636,0))+ABS(D636-ROUND(D636,0))</f>
        <v>0</v>
      </c>
      <c r="I636" s="11" t="n">
        <v>0</v>
      </c>
      <c r="J636" s="4"/>
      <c r="K636" s="5"/>
      <c r="L636" s="5"/>
      <c r="M636" s="5"/>
      <c r="N636" s="5"/>
      <c r="O636" s="5"/>
      <c r="P636" s="5"/>
      <c r="Q636" s="5"/>
      <c r="R636" s="5"/>
      <c r="S636" s="5"/>
      <c r="T636" s="5"/>
      <c r="U636" s="5"/>
      <c r="V636" s="5"/>
      <c r="W636" s="5"/>
      <c r="X636" s="5"/>
      <c r="Y636" s="5"/>
      <c r="Z636" s="5"/>
    </row>
    <row r="637" customFormat="false" ht="12.75" hidden="false" customHeight="true" outlineLevel="0" collapsed="false">
      <c r="A637" s="10" t="n">
        <v>151</v>
      </c>
      <c r="B637" s="2" t="n">
        <v>636</v>
      </c>
      <c r="C637" s="2" t="n">
        <f aca="false">'PR-RAS'!D643</f>
        <v>68297.75</v>
      </c>
      <c r="D637" s="2" t="n">
        <f aca="false">'PR-RAS'!E643</f>
        <v>92035.17</v>
      </c>
      <c r="E637" s="2" t="n">
        <v>0</v>
      </c>
      <c r="F637" s="2" t="n">
        <v>0</v>
      </c>
      <c r="G637" s="3" t="n">
        <f aca="false">(B637/1000)*(C637*1+D637*2)</f>
        <v>160506.10524</v>
      </c>
      <c r="H637" s="3" t="n">
        <f aca="false">ABS(C637-ROUND(C637,0))+ABS(D637-ROUND(D637,0))</f>
        <v>0.420000000012806</v>
      </c>
      <c r="I637" s="11" t="n">
        <v>0</v>
      </c>
      <c r="J637" s="4"/>
      <c r="K637" s="5"/>
      <c r="L637" s="5"/>
      <c r="M637" s="5"/>
      <c r="N637" s="5"/>
      <c r="O637" s="5"/>
      <c r="P637" s="5"/>
      <c r="Q637" s="5"/>
      <c r="R637" s="5"/>
      <c r="S637" s="5"/>
      <c r="T637" s="5"/>
      <c r="U637" s="5"/>
      <c r="V637" s="5"/>
      <c r="W637" s="5"/>
      <c r="X637" s="5"/>
      <c r="Y637" s="5"/>
      <c r="Z637" s="5"/>
    </row>
    <row r="638" customFormat="false" ht="12.75" hidden="false" customHeight="true" outlineLevel="0" collapsed="false">
      <c r="A638" s="10" t="n">
        <v>151</v>
      </c>
      <c r="B638" s="2" t="n">
        <v>637</v>
      </c>
      <c r="C638" s="2" t="n">
        <f aca="false">'PR-RAS'!D644</f>
        <v>68297.75</v>
      </c>
      <c r="D638" s="2" t="n">
        <f aca="false">'PR-RAS'!E644</f>
        <v>97687.54</v>
      </c>
      <c r="E638" s="2" t="n">
        <v>0</v>
      </c>
      <c r="F638" s="2" t="n">
        <v>0</v>
      </c>
      <c r="G638" s="3" t="n">
        <f aca="false">(B638/1000)*(C638*1+D638*2)</f>
        <v>167959.59271</v>
      </c>
      <c r="H638" s="3" t="n">
        <f aca="false">ABS(C638-ROUND(C638,0))+ABS(D638-ROUND(D638,0))</f>
        <v>0.710000000006403</v>
      </c>
      <c r="I638" s="11" t="n">
        <v>0</v>
      </c>
      <c r="J638" s="4"/>
      <c r="K638" s="5"/>
      <c r="L638" s="5"/>
      <c r="M638" s="5"/>
      <c r="N638" s="5"/>
      <c r="O638" s="5"/>
      <c r="P638" s="5"/>
      <c r="Q638" s="5"/>
      <c r="R638" s="5"/>
      <c r="S638" s="5"/>
      <c r="T638" s="5"/>
      <c r="U638" s="5"/>
      <c r="V638" s="5"/>
      <c r="W638" s="5"/>
      <c r="X638" s="5"/>
      <c r="Y638" s="5"/>
      <c r="Z638" s="5"/>
    </row>
    <row r="639" customFormat="false" ht="12.75" hidden="false" customHeight="true" outlineLevel="0" collapsed="false">
      <c r="A639" s="10" t="n">
        <v>151</v>
      </c>
      <c r="B639" s="2" t="n">
        <v>638</v>
      </c>
      <c r="C639" s="2" t="n">
        <f aca="false">'PR-RAS'!D645</f>
        <v>0</v>
      </c>
      <c r="D639" s="2" t="n">
        <f aca="false">'PR-RAS'!E645</f>
        <v>0</v>
      </c>
      <c r="E639" s="2" t="n">
        <v>0</v>
      </c>
      <c r="F639" s="2" t="n">
        <v>0</v>
      </c>
      <c r="G639" s="3" t="n">
        <f aca="false">(B639/1000)*(C639*1+D639*2)</f>
        <v>0</v>
      </c>
      <c r="H639" s="3" t="n">
        <f aca="false">ABS(C639-ROUND(C639,0))+ABS(D639-ROUND(D639,0))</f>
        <v>0</v>
      </c>
      <c r="I639" s="11" t="n">
        <v>0</v>
      </c>
      <c r="J639" s="4"/>
      <c r="K639" s="5"/>
      <c r="L639" s="5"/>
      <c r="M639" s="5"/>
      <c r="N639" s="5"/>
      <c r="O639" s="5"/>
      <c r="P639" s="5"/>
      <c r="Q639" s="5"/>
      <c r="R639" s="5"/>
      <c r="S639" s="5"/>
      <c r="T639" s="5"/>
      <c r="U639" s="5"/>
      <c r="V639" s="5"/>
      <c r="W639" s="5"/>
      <c r="X639" s="5"/>
      <c r="Y639" s="5"/>
      <c r="Z639" s="5"/>
    </row>
    <row r="640" customFormat="false" ht="12.75" hidden="false" customHeight="true" outlineLevel="0" collapsed="false">
      <c r="A640" s="10" t="n">
        <v>151</v>
      </c>
      <c r="B640" s="2" t="n">
        <v>639</v>
      </c>
      <c r="C640" s="2" t="n">
        <f aca="false">'PR-RAS'!D646</f>
        <v>0</v>
      </c>
      <c r="D640" s="2" t="n">
        <f aca="false">'PR-RAS'!E646</f>
        <v>5652.36999999998</v>
      </c>
      <c r="E640" s="2" t="n">
        <v>0</v>
      </c>
      <c r="F640" s="2" t="n">
        <v>0</v>
      </c>
      <c r="G640" s="3" t="n">
        <f aca="false">(B640/1000)*(C640*1+D640*2)</f>
        <v>7223.72885999998</v>
      </c>
      <c r="H640" s="3" t="n">
        <f aca="false">ABS(C640-ROUND(C640,0))+ABS(D640-ROUND(D640,0))</f>
        <v>0.369999999980791</v>
      </c>
      <c r="I640" s="11" t="n">
        <v>0</v>
      </c>
      <c r="J640" s="4"/>
      <c r="K640" s="5"/>
      <c r="L640" s="5"/>
      <c r="M640" s="5"/>
      <c r="N640" s="5"/>
      <c r="O640" s="5"/>
      <c r="P640" s="5"/>
      <c r="Q640" s="5"/>
      <c r="R640" s="5"/>
      <c r="S640" s="5"/>
      <c r="T640" s="5"/>
      <c r="U640" s="5"/>
      <c r="V640" s="5"/>
      <c r="W640" s="5"/>
      <c r="X640" s="5"/>
      <c r="Y640" s="5"/>
      <c r="Z640" s="5"/>
    </row>
    <row r="641" customFormat="false" ht="12.75" hidden="false" customHeight="true" outlineLevel="0" collapsed="false">
      <c r="A641" s="10" t="n">
        <v>151</v>
      </c>
      <c r="B641" s="2" t="n">
        <v>640</v>
      </c>
      <c r="C641" s="2" t="n">
        <f aca="false">'PR-RAS'!D647</f>
        <v>0</v>
      </c>
      <c r="D641" s="2" t="n">
        <f aca="false">'PR-RAS'!E647</f>
        <v>0</v>
      </c>
      <c r="E641" s="2" t="n">
        <v>0</v>
      </c>
      <c r="F641" s="2" t="n">
        <v>0</v>
      </c>
      <c r="G641" s="3" t="n">
        <f aca="false">(B641/1000)*(C641*1+D641*2)</f>
        <v>0</v>
      </c>
      <c r="H641" s="3" t="n">
        <f aca="false">ABS(C641-ROUND(C641,0))+ABS(D641-ROUND(D641,0))</f>
        <v>0</v>
      </c>
      <c r="I641" s="11" t="n">
        <v>0</v>
      </c>
      <c r="J641" s="4"/>
      <c r="K641" s="5"/>
      <c r="L641" s="5"/>
      <c r="M641" s="5"/>
      <c r="N641" s="5"/>
      <c r="O641" s="5"/>
      <c r="P641" s="5"/>
      <c r="Q641" s="5"/>
      <c r="R641" s="5"/>
      <c r="S641" s="5"/>
      <c r="T641" s="5"/>
      <c r="U641" s="5"/>
      <c r="V641" s="5"/>
      <c r="W641" s="5"/>
      <c r="X641" s="5"/>
      <c r="Y641" s="5"/>
      <c r="Z641" s="5"/>
    </row>
    <row r="642" customFormat="false" ht="12.75" hidden="false" customHeight="true" outlineLevel="0" collapsed="false">
      <c r="A642" s="10" t="n">
        <v>151</v>
      </c>
      <c r="B642" s="2" t="n">
        <v>641</v>
      </c>
      <c r="C642" s="2" t="n">
        <f aca="false">'PR-RAS'!D648</f>
        <v>0</v>
      </c>
      <c r="D642" s="2" t="n">
        <f aca="false">'PR-RAS'!E648</f>
        <v>0</v>
      </c>
      <c r="E642" s="2" t="n">
        <v>0</v>
      </c>
      <c r="F642" s="2" t="n">
        <v>0</v>
      </c>
      <c r="G642" s="3" t="n">
        <f aca="false">(B642/1000)*(C642*1+D642*2)</f>
        <v>0</v>
      </c>
      <c r="H642" s="3" t="n">
        <f aca="false">ABS(C642-ROUND(C642,0))+ABS(D642-ROUND(D642,0))</f>
        <v>0</v>
      </c>
      <c r="I642" s="11" t="n">
        <v>0</v>
      </c>
      <c r="J642" s="4"/>
      <c r="K642" s="5"/>
      <c r="L642" s="5"/>
      <c r="M642" s="5"/>
      <c r="N642" s="5"/>
      <c r="O642" s="5"/>
      <c r="P642" s="5"/>
      <c r="Q642" s="5"/>
      <c r="R642" s="5"/>
      <c r="S642" s="5"/>
      <c r="T642" s="5"/>
      <c r="U642" s="5"/>
      <c r="V642" s="5"/>
      <c r="W642" s="5"/>
      <c r="X642" s="5"/>
      <c r="Y642" s="5"/>
      <c r="Z642" s="5"/>
    </row>
    <row r="643" customFormat="false" ht="12.75" hidden="false" customHeight="true" outlineLevel="0" collapsed="false">
      <c r="A643" s="10" t="n">
        <v>151</v>
      </c>
      <c r="B643" s="2" t="n">
        <v>642</v>
      </c>
      <c r="C643" s="2" t="n">
        <f aca="false">'PR-RAS'!D649</f>
        <v>0</v>
      </c>
      <c r="D643" s="2" t="n">
        <f aca="false">'PR-RAS'!E649</f>
        <v>0</v>
      </c>
      <c r="E643" s="2" t="n">
        <v>0</v>
      </c>
      <c r="F643" s="2" t="n">
        <v>0</v>
      </c>
      <c r="G643" s="3" t="n">
        <f aca="false">(B643/1000)*(C643*1+D643*2)</f>
        <v>0</v>
      </c>
      <c r="H643" s="3" t="n">
        <f aca="false">ABS(C643-ROUND(C643,0))+ABS(D643-ROUND(D643,0))</f>
        <v>0</v>
      </c>
      <c r="I643" s="11" t="n">
        <v>0</v>
      </c>
      <c r="J643" s="4"/>
      <c r="K643" s="5"/>
      <c r="L643" s="5"/>
      <c r="M643" s="5"/>
      <c r="N643" s="5"/>
      <c r="O643" s="5"/>
      <c r="P643" s="5"/>
      <c r="Q643" s="5"/>
      <c r="R643" s="5"/>
      <c r="S643" s="5"/>
      <c r="T643" s="5"/>
      <c r="U643" s="5"/>
      <c r="V643" s="5"/>
      <c r="W643" s="5"/>
      <c r="X643" s="5"/>
      <c r="Y643" s="5"/>
      <c r="Z643" s="5"/>
    </row>
    <row r="644" customFormat="false" ht="12.75" hidden="false" customHeight="true" outlineLevel="0" collapsed="false">
      <c r="A644" s="10" t="n">
        <v>151</v>
      </c>
      <c r="B644" s="2" t="n">
        <v>643</v>
      </c>
      <c r="C644" s="2" t="n">
        <f aca="false">'PR-RAS'!D650</f>
        <v>0</v>
      </c>
      <c r="D644" s="2" t="n">
        <f aca="false">'PR-RAS'!E650</f>
        <v>5652.36999999998</v>
      </c>
      <c r="E644" s="2" t="n">
        <v>0</v>
      </c>
      <c r="F644" s="2" t="n">
        <v>0</v>
      </c>
      <c r="G644" s="3" t="n">
        <f aca="false">(B644/1000)*(C644*1+D644*2)</f>
        <v>7268.94781999998</v>
      </c>
      <c r="H644" s="3" t="n">
        <f aca="false">ABS(C644-ROUND(C644,0))+ABS(D644-ROUND(D644,0))</f>
        <v>0.369999999980791</v>
      </c>
      <c r="I644" s="11" t="n">
        <v>0</v>
      </c>
      <c r="J644" s="4"/>
      <c r="K644" s="5"/>
      <c r="L644" s="5"/>
      <c r="M644" s="5"/>
      <c r="N644" s="5"/>
      <c r="O644" s="5"/>
      <c r="P644" s="5"/>
      <c r="Q644" s="5"/>
      <c r="R644" s="5"/>
      <c r="S644" s="5"/>
      <c r="T644" s="5"/>
      <c r="U644" s="5"/>
      <c r="V644" s="5"/>
      <c r="W644" s="5"/>
      <c r="X644" s="5"/>
      <c r="Y644" s="5"/>
      <c r="Z644" s="5"/>
    </row>
    <row r="645" customFormat="false" ht="12.75" hidden="false" customHeight="true" outlineLevel="0" collapsed="false">
      <c r="A645" s="10" t="n">
        <v>151</v>
      </c>
      <c r="B645" s="2" t="n">
        <v>644</v>
      </c>
      <c r="C645" s="2" t="n">
        <f aca="false">'PR-RAS'!D651</f>
        <v>0</v>
      </c>
      <c r="D645" s="2" t="n">
        <f aca="false">'PR-RAS'!E651</f>
        <v>0</v>
      </c>
      <c r="E645" s="2" t="n">
        <v>0</v>
      </c>
      <c r="F645" s="2" t="n">
        <v>0</v>
      </c>
      <c r="G645" s="3" t="n">
        <f aca="false">(B645/1000)*(C645*1+D645*2)</f>
        <v>0</v>
      </c>
      <c r="H645" s="3" t="n">
        <f aca="false">ABS(C645-ROUND(C645,0))+ABS(D645-ROUND(D645,0))</f>
        <v>0</v>
      </c>
      <c r="I645" s="11" t="n">
        <v>0</v>
      </c>
      <c r="J645" s="4"/>
      <c r="K645" s="5"/>
      <c r="L645" s="5"/>
      <c r="M645" s="5"/>
      <c r="N645" s="5"/>
      <c r="O645" s="5"/>
      <c r="P645" s="5"/>
      <c r="Q645" s="5"/>
      <c r="R645" s="5"/>
      <c r="S645" s="5"/>
      <c r="T645" s="5"/>
      <c r="U645" s="5"/>
      <c r="V645" s="5"/>
      <c r="W645" s="5"/>
      <c r="X645" s="5"/>
      <c r="Y645" s="5"/>
      <c r="Z645" s="5"/>
    </row>
    <row r="646" customFormat="false" ht="12.75" hidden="false" customHeight="true" outlineLevel="0" collapsed="false">
      <c r="A646" s="10" t="n">
        <v>151</v>
      </c>
      <c r="B646" s="2" t="n">
        <v>645</v>
      </c>
      <c r="C646" s="2" t="n">
        <f aca="false">'PR-RAS'!D653</f>
        <v>29760</v>
      </c>
      <c r="D646" s="2" t="n">
        <f aca="false">'PR-RAS'!E653</f>
        <v>12423.68</v>
      </c>
      <c r="E646" s="2" t="n">
        <v>0</v>
      </c>
      <c r="F646" s="2" t="n">
        <v>0</v>
      </c>
      <c r="G646" s="3" t="n">
        <f aca="false">(B646/1000)*(C646*1+D646*2)</f>
        <v>35221.7472</v>
      </c>
      <c r="H646" s="3" t="n">
        <f aca="false">ABS(C646-ROUND(C646,0))+ABS(D646-ROUND(D646,0))</f>
        <v>0.319999999999709</v>
      </c>
      <c r="I646" s="11" t="n">
        <v>0</v>
      </c>
      <c r="J646" s="4"/>
      <c r="K646" s="5"/>
      <c r="L646" s="5"/>
      <c r="M646" s="5"/>
      <c r="N646" s="5"/>
      <c r="O646" s="5"/>
      <c r="P646" s="5"/>
      <c r="Q646" s="5"/>
      <c r="R646" s="5"/>
      <c r="S646" s="5"/>
      <c r="T646" s="5"/>
      <c r="U646" s="5"/>
      <c r="V646" s="5"/>
      <c r="W646" s="5"/>
      <c r="X646" s="5"/>
      <c r="Y646" s="5"/>
      <c r="Z646" s="5"/>
    </row>
    <row r="647" customFormat="false" ht="12.75" hidden="false" customHeight="true" outlineLevel="0" collapsed="false">
      <c r="A647" s="10" t="n">
        <v>151</v>
      </c>
      <c r="B647" s="2" t="n">
        <v>646</v>
      </c>
      <c r="C647" s="2" t="n">
        <f aca="false">'PR-RAS'!D654</f>
        <v>48119</v>
      </c>
      <c r="D647" s="2" t="n">
        <f aca="false">'PR-RAS'!E654</f>
        <v>2938.3</v>
      </c>
      <c r="E647" s="2" t="n">
        <v>0</v>
      </c>
      <c r="F647" s="2" t="n">
        <v>0</v>
      </c>
      <c r="G647" s="3" t="n">
        <f aca="false">(B647/1000)*(C647*1+D647*2)</f>
        <v>34881.1576</v>
      </c>
      <c r="H647" s="3" t="n">
        <f aca="false">ABS(C647-ROUND(C647,0))+ABS(D647-ROUND(D647,0))</f>
        <v>0.300000000000182</v>
      </c>
      <c r="I647" s="11" t="n">
        <v>0</v>
      </c>
      <c r="J647" s="4"/>
      <c r="K647" s="5"/>
      <c r="L647" s="5"/>
      <c r="M647" s="5"/>
      <c r="N647" s="5"/>
      <c r="O647" s="5"/>
      <c r="P647" s="5"/>
      <c r="Q647" s="5"/>
      <c r="R647" s="5"/>
      <c r="S647" s="5"/>
      <c r="T647" s="5"/>
      <c r="U647" s="5"/>
      <c r="V647" s="5"/>
      <c r="W647" s="5"/>
      <c r="X647" s="5"/>
      <c r="Y647" s="5"/>
      <c r="Z647" s="5"/>
    </row>
    <row r="648" customFormat="false" ht="12.75" hidden="false" customHeight="true" outlineLevel="0" collapsed="false">
      <c r="A648" s="10" t="n">
        <v>151</v>
      </c>
      <c r="B648" s="2" t="n">
        <v>647</v>
      </c>
      <c r="C648" s="2" t="n">
        <f aca="false">'PR-RAS'!D655</f>
        <v>67407</v>
      </c>
      <c r="D648" s="2" t="n">
        <f aca="false">'PR-RAS'!E655</f>
        <v>15161.98</v>
      </c>
      <c r="E648" s="2" t="n">
        <v>0</v>
      </c>
      <c r="F648" s="2" t="n">
        <v>0</v>
      </c>
      <c r="G648" s="3" t="n">
        <f aca="false">(B648/1000)*(C648*1+D648*2)</f>
        <v>63231.93112</v>
      </c>
      <c r="H648" s="3" t="n">
        <f aca="false">ABS(C648-ROUND(C648,0))+ABS(D648-ROUND(D648,0))</f>
        <v>0.0200000000004366</v>
      </c>
      <c r="I648" s="11" t="n">
        <v>0</v>
      </c>
      <c r="J648" s="4"/>
      <c r="K648" s="5"/>
      <c r="L648" s="5"/>
      <c r="M648" s="5"/>
      <c r="N648" s="5"/>
      <c r="O648" s="5"/>
      <c r="P648" s="5"/>
      <c r="Q648" s="5"/>
      <c r="R648" s="5"/>
      <c r="S648" s="5"/>
      <c r="T648" s="5"/>
      <c r="U648" s="5"/>
      <c r="V648" s="5"/>
      <c r="W648" s="5"/>
      <c r="X648" s="5"/>
      <c r="Y648" s="5"/>
      <c r="Z648" s="5"/>
    </row>
    <row r="649" customFormat="false" ht="12.75" hidden="false" customHeight="true" outlineLevel="0" collapsed="false">
      <c r="A649" s="10" t="n">
        <v>151</v>
      </c>
      <c r="B649" s="2" t="n">
        <v>648</v>
      </c>
      <c r="C649" s="2" t="n">
        <f aca="false">'PR-RAS'!D656</f>
        <v>10472</v>
      </c>
      <c r="D649" s="2" t="n">
        <f aca="false">'PR-RAS'!E656</f>
        <v>200</v>
      </c>
      <c r="E649" s="2" t="n">
        <v>0</v>
      </c>
      <c r="F649" s="2" t="n">
        <v>0</v>
      </c>
      <c r="G649" s="3" t="n">
        <f aca="false">(B649/1000)*(C649*1+D649*2)</f>
        <v>7045.056</v>
      </c>
      <c r="H649" s="3" t="n">
        <f aca="false">ABS(C649-ROUND(C649,0))+ABS(D649-ROUND(D649,0))</f>
        <v>0</v>
      </c>
      <c r="I649" s="11" t="n">
        <v>0</v>
      </c>
      <c r="J649" s="4"/>
      <c r="K649" s="5"/>
      <c r="L649" s="5"/>
      <c r="M649" s="5"/>
      <c r="N649" s="5"/>
      <c r="O649" s="5"/>
      <c r="P649" s="5"/>
      <c r="Q649" s="5"/>
      <c r="R649" s="5"/>
      <c r="S649" s="5"/>
      <c r="T649" s="5"/>
      <c r="U649" s="5"/>
      <c r="V649" s="5"/>
      <c r="W649" s="5"/>
      <c r="X649" s="5"/>
      <c r="Y649" s="5"/>
      <c r="Z649" s="5"/>
    </row>
    <row r="650" customFormat="false" ht="12.75" hidden="false" customHeight="true" outlineLevel="0" collapsed="false">
      <c r="A650" s="10" t="n">
        <v>151</v>
      </c>
      <c r="B650" s="2" t="n">
        <v>649</v>
      </c>
      <c r="C650" s="2" t="n">
        <f aca="false">'PR-RAS'!D657</f>
        <v>0</v>
      </c>
      <c r="D650" s="2" t="n">
        <f aca="false">'PR-RAS'!E657</f>
        <v>0</v>
      </c>
      <c r="E650" s="2" t="n">
        <v>0</v>
      </c>
      <c r="F650" s="2" t="n">
        <v>0</v>
      </c>
      <c r="G650" s="3" t="n">
        <f aca="false">(B650/1000)*(C650*1+D650*2)</f>
        <v>0</v>
      </c>
      <c r="H650" s="3" t="n">
        <f aca="false">ABS(C650-ROUND(C650,0))+ABS(D650-ROUND(D650,0))</f>
        <v>0</v>
      </c>
      <c r="I650" s="11" t="n">
        <v>0</v>
      </c>
      <c r="J650" s="4"/>
      <c r="K650" s="5"/>
      <c r="L650" s="5"/>
      <c r="M650" s="5"/>
      <c r="N650" s="5"/>
      <c r="O650" s="5"/>
      <c r="P650" s="5"/>
      <c r="Q650" s="5"/>
      <c r="R650" s="5"/>
      <c r="S650" s="5"/>
      <c r="T650" s="5"/>
      <c r="U650" s="5"/>
      <c r="V650" s="5"/>
      <c r="W650" s="5"/>
      <c r="X650" s="5"/>
      <c r="Y650" s="5"/>
      <c r="Z650" s="5"/>
    </row>
    <row r="651" customFormat="false" ht="12.75" hidden="false" customHeight="true" outlineLevel="0" collapsed="false">
      <c r="A651" s="10" t="n">
        <v>151</v>
      </c>
      <c r="B651" s="2" t="n">
        <v>650</v>
      </c>
      <c r="C651" s="2" t="n">
        <f aca="false">'PR-RAS'!D658</f>
        <v>2</v>
      </c>
      <c r="D651" s="2" t="n">
        <f aca="false">'PR-RAS'!E658</f>
        <v>3</v>
      </c>
      <c r="E651" s="2" t="n">
        <v>0</v>
      </c>
      <c r="F651" s="2" t="n">
        <v>0</v>
      </c>
      <c r="G651" s="3" t="n">
        <f aca="false">(B651/1000)*(C651*1+D651*2)</f>
        <v>5.2</v>
      </c>
      <c r="H651" s="3" t="n">
        <f aca="false">ABS(C651-ROUND(C651,0))+ABS(D651-ROUND(D651,0))</f>
        <v>0</v>
      </c>
      <c r="I651" s="11" t="n">
        <v>0</v>
      </c>
      <c r="J651" s="4"/>
      <c r="K651" s="5"/>
      <c r="L651" s="5"/>
      <c r="M651" s="5"/>
      <c r="N651" s="5"/>
      <c r="O651" s="5"/>
      <c r="P651" s="5"/>
      <c r="Q651" s="5"/>
      <c r="R651" s="5"/>
      <c r="S651" s="5"/>
      <c r="T651" s="5"/>
      <c r="U651" s="5"/>
      <c r="V651" s="5"/>
      <c r="W651" s="5"/>
      <c r="X651" s="5"/>
      <c r="Y651" s="5"/>
      <c r="Z651" s="5"/>
    </row>
    <row r="652" customFormat="false" ht="12.75" hidden="false" customHeight="true" outlineLevel="0" collapsed="false">
      <c r="A652" s="10" t="n">
        <v>151</v>
      </c>
      <c r="B652" s="2" t="n">
        <v>651</v>
      </c>
      <c r="C652" s="2" t="n">
        <f aca="false">'PR-RAS'!D659</f>
        <v>0</v>
      </c>
      <c r="D652" s="2" t="n">
        <f aca="false">'PR-RAS'!E659</f>
        <v>0</v>
      </c>
      <c r="E652" s="2" t="n">
        <v>0</v>
      </c>
      <c r="F652" s="2" t="n">
        <v>0</v>
      </c>
      <c r="G652" s="3" t="n">
        <f aca="false">(B652/1000)*(C652*1+D652*2)</f>
        <v>0</v>
      </c>
      <c r="H652" s="3" t="n">
        <f aca="false">ABS(C652-ROUND(C652,0))+ABS(D652-ROUND(D652,0))</f>
        <v>0</v>
      </c>
      <c r="I652" s="11" t="n">
        <v>0</v>
      </c>
      <c r="J652" s="4"/>
      <c r="K652" s="5"/>
      <c r="L652" s="5"/>
      <c r="M652" s="5"/>
      <c r="N652" s="5"/>
      <c r="O652" s="5"/>
      <c r="P652" s="5"/>
      <c r="Q652" s="5"/>
      <c r="R652" s="5"/>
      <c r="S652" s="5"/>
      <c r="T652" s="5"/>
      <c r="U652" s="5"/>
      <c r="V652" s="5"/>
      <c r="W652" s="5"/>
      <c r="X652" s="5"/>
      <c r="Y652" s="5"/>
      <c r="Z652" s="5"/>
    </row>
    <row r="653" customFormat="false" ht="12.75" hidden="false" customHeight="true" outlineLevel="0" collapsed="false">
      <c r="A653" s="10" t="n">
        <v>151</v>
      </c>
      <c r="B653" s="2" t="n">
        <v>652</v>
      </c>
      <c r="C653" s="2" t="n">
        <f aca="false">'PR-RAS'!D660</f>
        <v>2</v>
      </c>
      <c r="D653" s="2" t="n">
        <f aca="false">'PR-RAS'!E660</f>
        <v>3</v>
      </c>
      <c r="E653" s="2" t="n">
        <v>0</v>
      </c>
      <c r="F653" s="2" t="n">
        <v>0</v>
      </c>
      <c r="G653" s="3" t="n">
        <f aca="false">(B653/1000)*(C653*1+D653*2)</f>
        <v>5.216</v>
      </c>
      <c r="H653" s="3" t="n">
        <f aca="false">ABS(C653-ROUND(C653,0))+ABS(D653-ROUND(D653,0))</f>
        <v>0</v>
      </c>
      <c r="I653" s="11" t="n">
        <v>0</v>
      </c>
      <c r="J653" s="4"/>
      <c r="K653" s="5"/>
      <c r="L653" s="5"/>
      <c r="M653" s="5"/>
      <c r="N653" s="5"/>
      <c r="O653" s="5"/>
      <c r="P653" s="5"/>
      <c r="Q653" s="5"/>
      <c r="R653" s="5"/>
      <c r="S653" s="5"/>
      <c r="T653" s="5"/>
      <c r="U653" s="5"/>
      <c r="V653" s="5"/>
      <c r="W653" s="5"/>
      <c r="X653" s="5"/>
      <c r="Y653" s="5"/>
      <c r="Z653" s="5"/>
    </row>
    <row r="654" customFormat="false" ht="12.75" hidden="false" customHeight="true" outlineLevel="0" collapsed="false">
      <c r="A654" s="10" t="n">
        <v>151</v>
      </c>
      <c r="B654" s="2" t="n">
        <v>653</v>
      </c>
      <c r="C654" s="2" t="n">
        <f aca="false">'PR-RAS'!D661</f>
        <v>0</v>
      </c>
      <c r="D654" s="2" t="n">
        <f aca="false">'PR-RAS'!E661</f>
        <v>0</v>
      </c>
      <c r="E654" s="2" t="n">
        <v>0</v>
      </c>
      <c r="F654" s="2" t="n">
        <v>0</v>
      </c>
      <c r="G654" s="3" t="n">
        <f aca="false">(B654/1000)*(C654*1+D654*2)</f>
        <v>0</v>
      </c>
      <c r="H654" s="3" t="n">
        <f aca="false">ABS(C654-ROUND(C654,0))+ABS(D654-ROUND(D654,0))</f>
        <v>0</v>
      </c>
      <c r="I654" s="11" t="n">
        <v>0</v>
      </c>
      <c r="J654" s="4"/>
      <c r="K654" s="5"/>
      <c r="L654" s="5"/>
      <c r="M654" s="5"/>
      <c r="N654" s="5"/>
      <c r="O654" s="5"/>
      <c r="P654" s="5"/>
      <c r="Q654" s="5"/>
      <c r="R654" s="5"/>
      <c r="S654" s="5"/>
      <c r="T654" s="5"/>
      <c r="U654" s="5"/>
      <c r="V654" s="5"/>
      <c r="W654" s="5"/>
      <c r="X654" s="5"/>
      <c r="Y654" s="5"/>
      <c r="Z654" s="5"/>
    </row>
    <row r="655" customFormat="false" ht="12.75" hidden="false" customHeight="true" outlineLevel="0" collapsed="false">
      <c r="A655" s="10" t="n">
        <v>151</v>
      </c>
      <c r="B655" s="2" t="n">
        <v>654</v>
      </c>
      <c r="C655" s="2" t="n">
        <f aca="false">'PR-RAS'!D662</f>
        <v>0</v>
      </c>
      <c r="D655" s="2" t="n">
        <f aca="false">'PR-RAS'!E662</f>
        <v>0</v>
      </c>
      <c r="E655" s="2" t="n">
        <v>0</v>
      </c>
      <c r="F655" s="2" t="n">
        <v>0</v>
      </c>
      <c r="G655" s="3" t="n">
        <f aca="false">(B655/1000)*(C655*1+D655*2)</f>
        <v>0</v>
      </c>
      <c r="H655" s="3" t="n">
        <f aca="false">ABS(C655-ROUND(C655,0))+ABS(D655-ROUND(D655,0))</f>
        <v>0</v>
      </c>
      <c r="I655" s="11" t="n">
        <v>0</v>
      </c>
      <c r="J655" s="4"/>
      <c r="K655" s="5"/>
      <c r="L655" s="5"/>
      <c r="M655" s="5"/>
      <c r="N655" s="5"/>
      <c r="O655" s="5"/>
      <c r="P655" s="5"/>
      <c r="Q655" s="5"/>
      <c r="R655" s="5"/>
      <c r="S655" s="5"/>
      <c r="T655" s="5"/>
      <c r="U655" s="5"/>
      <c r="V655" s="5"/>
      <c r="W655" s="5"/>
      <c r="X655" s="5"/>
      <c r="Y655" s="5"/>
      <c r="Z655" s="5"/>
    </row>
    <row r="656" customFormat="false" ht="12.75" hidden="false" customHeight="true" outlineLevel="0" collapsed="false">
      <c r="A656" s="10" t="n">
        <v>151</v>
      </c>
      <c r="B656" s="2" t="n">
        <v>655</v>
      </c>
      <c r="C656" s="2" t="n">
        <f aca="false">'PR-RAS'!D663</f>
        <v>0</v>
      </c>
      <c r="D656" s="2" t="n">
        <f aca="false">'PR-RAS'!E663</f>
        <v>0</v>
      </c>
      <c r="E656" s="2" t="n">
        <v>0</v>
      </c>
      <c r="F656" s="2" t="n">
        <v>0</v>
      </c>
      <c r="G656" s="3" t="n">
        <f aca="false">(B656/1000)*(C656*1+D656*2)</f>
        <v>0</v>
      </c>
      <c r="H656" s="3" t="n">
        <f aca="false">ABS(C656-ROUND(C656,0))+ABS(D656-ROUND(D656,0))</f>
        <v>0</v>
      </c>
      <c r="I656" s="11" t="n">
        <v>0</v>
      </c>
      <c r="J656" s="4"/>
      <c r="K656" s="5"/>
      <c r="L656" s="5"/>
      <c r="M656" s="5"/>
      <c r="N656" s="5"/>
      <c r="O656" s="5"/>
      <c r="P656" s="5"/>
      <c r="Q656" s="5"/>
      <c r="R656" s="5"/>
      <c r="S656" s="5"/>
      <c r="T656" s="5"/>
      <c r="U656" s="5"/>
      <c r="V656" s="5"/>
      <c r="W656" s="5"/>
      <c r="X656" s="5"/>
      <c r="Y656" s="5"/>
      <c r="Z656" s="5"/>
    </row>
    <row r="657" customFormat="false" ht="12.75" hidden="false" customHeight="true" outlineLevel="0" collapsed="false">
      <c r="A657" s="10" t="n">
        <v>151</v>
      </c>
      <c r="B657" s="2" t="n">
        <v>656</v>
      </c>
      <c r="C657" s="2" t="n">
        <f aca="false">'PR-RAS'!D664</f>
        <v>0</v>
      </c>
      <c r="D657" s="2" t="n">
        <f aca="false">'PR-RAS'!E664</f>
        <v>0</v>
      </c>
      <c r="E657" s="2" t="n">
        <v>0</v>
      </c>
      <c r="F657" s="2" t="n">
        <v>0</v>
      </c>
      <c r="G657" s="3" t="n">
        <f aca="false">(B657/1000)*(C657*1+D657*2)</f>
        <v>0</v>
      </c>
      <c r="H657" s="3" t="n">
        <f aca="false">ABS(C657-ROUND(C657,0))+ABS(D657-ROUND(D657,0))</f>
        <v>0</v>
      </c>
      <c r="I657" s="11" t="n">
        <v>0</v>
      </c>
      <c r="J657" s="4"/>
      <c r="K657" s="5"/>
      <c r="L657" s="5"/>
      <c r="M657" s="5"/>
      <c r="N657" s="5"/>
      <c r="O657" s="5"/>
      <c r="P657" s="5"/>
      <c r="Q657" s="5"/>
      <c r="R657" s="5"/>
      <c r="S657" s="5"/>
      <c r="T657" s="5"/>
      <c r="U657" s="5"/>
      <c r="V657" s="5"/>
      <c r="W657" s="5"/>
      <c r="X657" s="5"/>
      <c r="Y657" s="5"/>
      <c r="Z657" s="5"/>
    </row>
    <row r="658" customFormat="false" ht="12.75" hidden="false" customHeight="true" outlineLevel="0" collapsed="false">
      <c r="A658" s="10" t="n">
        <v>151</v>
      </c>
      <c r="B658" s="2" t="n">
        <v>657</v>
      </c>
      <c r="C658" s="2" t="n">
        <f aca="false">'PR-RAS'!D665</f>
        <v>0</v>
      </c>
      <c r="D658" s="2" t="n">
        <f aca="false">'PR-RAS'!E665</f>
        <v>0</v>
      </c>
      <c r="E658" s="2" t="n">
        <v>0</v>
      </c>
      <c r="F658" s="2" t="n">
        <v>0</v>
      </c>
      <c r="G658" s="3" t="n">
        <f aca="false">(B658/1000)*(C658*1+D658*2)</f>
        <v>0</v>
      </c>
      <c r="H658" s="3" t="n">
        <f aca="false">ABS(C658-ROUND(C658,0))+ABS(D658-ROUND(D658,0))</f>
        <v>0</v>
      </c>
      <c r="I658" s="11" t="n">
        <v>0</v>
      </c>
      <c r="J658" s="4"/>
      <c r="K658" s="5"/>
      <c r="L658" s="5"/>
      <c r="M658" s="5"/>
      <c r="N658" s="5"/>
      <c r="O658" s="5"/>
      <c r="P658" s="5"/>
      <c r="Q658" s="5"/>
      <c r="R658" s="5"/>
      <c r="S658" s="5"/>
      <c r="T658" s="5"/>
      <c r="U658" s="5"/>
      <c r="V658" s="5"/>
      <c r="W658" s="5"/>
      <c r="X658" s="5"/>
      <c r="Y658" s="5"/>
      <c r="Z658" s="5"/>
    </row>
    <row r="659" customFormat="false" ht="12.75" hidden="false" customHeight="true" outlineLevel="0" collapsed="false">
      <c r="A659" s="10" t="n">
        <v>151</v>
      </c>
      <c r="B659" s="2" t="n">
        <v>658</v>
      </c>
      <c r="C659" s="2" t="n">
        <f aca="false">'PR-RAS'!D666</f>
        <v>0</v>
      </c>
      <c r="D659" s="2" t="n">
        <f aca="false">'PR-RAS'!E666</f>
        <v>0</v>
      </c>
      <c r="E659" s="2" t="n">
        <v>0</v>
      </c>
      <c r="F659" s="2" t="n">
        <v>0</v>
      </c>
      <c r="G659" s="3" t="n">
        <f aca="false">(B659/1000)*(C659*1+D659*2)</f>
        <v>0</v>
      </c>
      <c r="H659" s="3" t="n">
        <f aca="false">ABS(C659-ROUND(C659,0))+ABS(D659-ROUND(D659,0))</f>
        <v>0</v>
      </c>
      <c r="I659" s="11" t="n">
        <v>0</v>
      </c>
      <c r="J659" s="4"/>
      <c r="K659" s="5"/>
      <c r="L659" s="5"/>
      <c r="M659" s="5"/>
      <c r="N659" s="5"/>
      <c r="O659" s="5"/>
      <c r="P659" s="5"/>
      <c r="Q659" s="5"/>
      <c r="R659" s="5"/>
      <c r="S659" s="5"/>
      <c r="T659" s="5"/>
      <c r="U659" s="5"/>
      <c r="V659" s="5"/>
      <c r="W659" s="5"/>
      <c r="X659" s="5"/>
      <c r="Y659" s="5"/>
      <c r="Z659" s="5"/>
    </row>
    <row r="660" customFormat="false" ht="12.75" hidden="false" customHeight="true" outlineLevel="0" collapsed="false">
      <c r="A660" s="10" t="n">
        <v>151</v>
      </c>
      <c r="B660" s="2" t="n">
        <v>659</v>
      </c>
      <c r="C660" s="2" t="n">
        <f aca="false">'PR-RAS'!D667</f>
        <v>0</v>
      </c>
      <c r="D660" s="2" t="n">
        <f aca="false">'PR-RAS'!E667</f>
        <v>0</v>
      </c>
      <c r="E660" s="2" t="n">
        <v>0</v>
      </c>
      <c r="F660" s="2" t="n">
        <v>0</v>
      </c>
      <c r="G660" s="3" t="n">
        <f aca="false">(B660/1000)*(C660*1+D660*2)</f>
        <v>0</v>
      </c>
      <c r="H660" s="3" t="n">
        <f aca="false">ABS(C660-ROUND(C660,0))+ABS(D660-ROUND(D660,0))</f>
        <v>0</v>
      </c>
      <c r="I660" s="11" t="n">
        <v>0</v>
      </c>
      <c r="J660" s="4"/>
      <c r="K660" s="5"/>
      <c r="L660" s="5"/>
      <c r="M660" s="5"/>
      <c r="N660" s="5"/>
      <c r="O660" s="5"/>
      <c r="P660" s="5"/>
      <c r="Q660" s="5"/>
      <c r="R660" s="5"/>
      <c r="S660" s="5"/>
      <c r="T660" s="5"/>
      <c r="U660" s="5"/>
      <c r="V660" s="5"/>
      <c r="W660" s="5"/>
      <c r="X660" s="5"/>
      <c r="Y660" s="5"/>
      <c r="Z660" s="5"/>
    </row>
    <row r="661" customFormat="false" ht="12.75" hidden="false" customHeight="true" outlineLevel="0" collapsed="false">
      <c r="A661" s="10" t="n">
        <v>151</v>
      </c>
      <c r="B661" s="2" t="n">
        <v>660</v>
      </c>
      <c r="C661" s="2" t="n">
        <f aca="false">'PR-RAS'!D668</f>
        <v>0</v>
      </c>
      <c r="D661" s="2" t="n">
        <f aca="false">'PR-RAS'!E668</f>
        <v>0</v>
      </c>
      <c r="E661" s="2" t="n">
        <v>0</v>
      </c>
      <c r="F661" s="2" t="n">
        <v>0</v>
      </c>
      <c r="G661" s="3" t="n">
        <f aca="false">(B661/1000)*(C661*1+D661*2)</f>
        <v>0</v>
      </c>
      <c r="H661" s="3" t="n">
        <f aca="false">ABS(C661-ROUND(C661,0))+ABS(D661-ROUND(D661,0))</f>
        <v>0</v>
      </c>
      <c r="I661" s="11" t="n">
        <v>0</v>
      </c>
      <c r="J661" s="4"/>
      <c r="K661" s="5"/>
      <c r="L661" s="5"/>
      <c r="M661" s="5"/>
      <c r="N661" s="5"/>
      <c r="O661" s="5"/>
      <c r="P661" s="5"/>
      <c r="Q661" s="5"/>
      <c r="R661" s="5"/>
      <c r="S661" s="5"/>
      <c r="T661" s="5"/>
      <c r="U661" s="5"/>
      <c r="V661" s="5"/>
      <c r="W661" s="5"/>
      <c r="X661" s="5"/>
      <c r="Y661" s="5"/>
      <c r="Z661" s="5"/>
    </row>
    <row r="662" customFormat="false" ht="12.75" hidden="false" customHeight="true" outlineLevel="0" collapsed="false">
      <c r="A662" s="10" t="n">
        <v>151</v>
      </c>
      <c r="B662" s="2" t="n">
        <v>661</v>
      </c>
      <c r="C662" s="2" t="n">
        <f aca="false">'PR-RAS'!D669</f>
        <v>0</v>
      </c>
      <c r="D662" s="2" t="n">
        <f aca="false">'PR-RAS'!E669</f>
        <v>0</v>
      </c>
      <c r="E662" s="2" t="n">
        <v>0</v>
      </c>
      <c r="F662" s="2" t="n">
        <v>0</v>
      </c>
      <c r="G662" s="3" t="n">
        <f aca="false">(B662/1000)*(C662*1+D662*2)</f>
        <v>0</v>
      </c>
      <c r="H662" s="3" t="n">
        <f aca="false">ABS(C662-ROUND(C662,0))+ABS(D662-ROUND(D662,0))</f>
        <v>0</v>
      </c>
      <c r="I662" s="11" t="n">
        <v>0</v>
      </c>
      <c r="J662" s="4"/>
      <c r="K662" s="5"/>
      <c r="L662" s="5"/>
      <c r="M662" s="5"/>
      <c r="N662" s="5"/>
      <c r="O662" s="5"/>
      <c r="P662" s="5"/>
      <c r="Q662" s="5"/>
      <c r="R662" s="5"/>
      <c r="S662" s="5"/>
      <c r="T662" s="5"/>
      <c r="U662" s="5"/>
      <c r="V662" s="5"/>
      <c r="W662" s="5"/>
      <c r="X662" s="5"/>
      <c r="Y662" s="5"/>
      <c r="Z662" s="5"/>
    </row>
    <row r="663" customFormat="false" ht="12.75" hidden="false" customHeight="true" outlineLevel="0" collapsed="false">
      <c r="A663" s="10" t="n">
        <v>151</v>
      </c>
      <c r="B663" s="2" t="n">
        <v>662</v>
      </c>
      <c r="C663" s="2" t="n">
        <f aca="false">'PR-RAS'!D670</f>
        <v>0</v>
      </c>
      <c r="D663" s="2" t="n">
        <f aca="false">'PR-RAS'!E670</f>
        <v>0</v>
      </c>
      <c r="E663" s="2" t="n">
        <v>0</v>
      </c>
      <c r="F663" s="2" t="n">
        <v>0</v>
      </c>
      <c r="G663" s="3" t="n">
        <f aca="false">(B663/1000)*(C663*1+D663*2)</f>
        <v>0</v>
      </c>
      <c r="H663" s="3" t="n">
        <f aca="false">ABS(C663-ROUND(C663,0))+ABS(D663-ROUND(D663,0))</f>
        <v>0</v>
      </c>
      <c r="I663" s="11" t="n">
        <v>0</v>
      </c>
      <c r="J663" s="4"/>
      <c r="K663" s="5"/>
      <c r="L663" s="5"/>
      <c r="M663" s="5"/>
      <c r="N663" s="5"/>
      <c r="O663" s="5"/>
      <c r="P663" s="5"/>
      <c r="Q663" s="5"/>
      <c r="R663" s="5"/>
      <c r="S663" s="5"/>
      <c r="T663" s="5"/>
      <c r="U663" s="5"/>
      <c r="V663" s="5"/>
      <c r="W663" s="5"/>
      <c r="X663" s="5"/>
      <c r="Y663" s="5"/>
      <c r="Z663" s="5"/>
    </row>
    <row r="664" customFormat="false" ht="12.75" hidden="false" customHeight="true" outlineLevel="0" collapsed="false">
      <c r="A664" s="10" t="n">
        <v>151</v>
      </c>
      <c r="B664" s="2" t="n">
        <v>663</v>
      </c>
      <c r="C664" s="2" t="n">
        <f aca="false">'PR-RAS'!D671</f>
        <v>0</v>
      </c>
      <c r="D664" s="2" t="n">
        <f aca="false">'PR-RAS'!E671</f>
        <v>0</v>
      </c>
      <c r="E664" s="2" t="n">
        <v>0</v>
      </c>
      <c r="F664" s="2" t="n">
        <v>0</v>
      </c>
      <c r="G664" s="3" t="n">
        <f aca="false">(B664/1000)*(C664*1+D664*2)</f>
        <v>0</v>
      </c>
      <c r="H664" s="3" t="n">
        <f aca="false">ABS(C664-ROUND(C664,0))+ABS(D664-ROUND(D664,0))</f>
        <v>0</v>
      </c>
      <c r="I664" s="11" t="n">
        <v>0</v>
      </c>
      <c r="J664" s="4"/>
      <c r="K664" s="5"/>
      <c r="L664" s="5"/>
      <c r="M664" s="5"/>
      <c r="N664" s="5"/>
      <c r="O664" s="5"/>
      <c r="P664" s="5"/>
      <c r="Q664" s="5"/>
      <c r="R664" s="5"/>
      <c r="S664" s="5"/>
      <c r="T664" s="5"/>
      <c r="U664" s="5"/>
      <c r="V664" s="5"/>
      <c r="W664" s="5"/>
      <c r="X664" s="5"/>
      <c r="Y664" s="5"/>
      <c r="Z664" s="5"/>
    </row>
    <row r="665" customFormat="false" ht="12.75" hidden="false" customHeight="true" outlineLevel="0" collapsed="false">
      <c r="A665" s="10" t="n">
        <v>151</v>
      </c>
      <c r="B665" s="2" t="n">
        <v>664</v>
      </c>
      <c r="C665" s="2" t="n">
        <f aca="false">'PR-RAS'!D672</f>
        <v>0</v>
      </c>
      <c r="D665" s="2" t="n">
        <f aca="false">'PR-RAS'!E672</f>
        <v>0</v>
      </c>
      <c r="E665" s="2" t="n">
        <v>0</v>
      </c>
      <c r="F665" s="2" t="n">
        <v>0</v>
      </c>
      <c r="G665" s="3" t="n">
        <f aca="false">(B665/1000)*(C665*1+D665*2)</f>
        <v>0</v>
      </c>
      <c r="H665" s="3" t="n">
        <f aca="false">ABS(C665-ROUND(C665,0))+ABS(D665-ROUND(D665,0))</f>
        <v>0</v>
      </c>
      <c r="I665" s="11" t="n">
        <v>0</v>
      </c>
      <c r="J665" s="4"/>
      <c r="K665" s="5"/>
      <c r="L665" s="5"/>
      <c r="M665" s="5"/>
      <c r="N665" s="5"/>
      <c r="O665" s="5"/>
      <c r="P665" s="5"/>
      <c r="Q665" s="5"/>
      <c r="R665" s="5"/>
      <c r="S665" s="5"/>
      <c r="T665" s="5"/>
      <c r="U665" s="5"/>
      <c r="V665" s="5"/>
      <c r="W665" s="5"/>
      <c r="X665" s="5"/>
      <c r="Y665" s="5"/>
      <c r="Z665" s="5"/>
    </row>
    <row r="666" customFormat="false" ht="12.75" hidden="false" customHeight="true" outlineLevel="0" collapsed="false">
      <c r="A666" s="10" t="n">
        <v>151</v>
      </c>
      <c r="B666" s="2" t="n">
        <v>665</v>
      </c>
      <c r="C666" s="2" t="n">
        <f aca="false">'PR-RAS'!D673</f>
        <v>0</v>
      </c>
      <c r="D666" s="2" t="n">
        <f aca="false">'PR-RAS'!E673</f>
        <v>0</v>
      </c>
      <c r="E666" s="2" t="n">
        <v>0</v>
      </c>
      <c r="F666" s="2" t="n">
        <v>0</v>
      </c>
      <c r="G666" s="3" t="n">
        <f aca="false">(B666/1000)*(C666*1+D666*2)</f>
        <v>0</v>
      </c>
      <c r="H666" s="3" t="n">
        <f aca="false">ABS(C666-ROUND(C666,0))+ABS(D666-ROUND(D666,0))</f>
        <v>0</v>
      </c>
      <c r="I666" s="11" t="n">
        <v>0</v>
      </c>
      <c r="J666" s="4"/>
      <c r="K666" s="5"/>
      <c r="L666" s="5"/>
      <c r="M666" s="5"/>
      <c r="N666" s="5"/>
      <c r="O666" s="5"/>
      <c r="P666" s="5"/>
      <c r="Q666" s="5"/>
      <c r="R666" s="5"/>
      <c r="S666" s="5"/>
      <c r="T666" s="5"/>
      <c r="U666" s="5"/>
      <c r="V666" s="5"/>
      <c r="W666" s="5"/>
      <c r="X666" s="5"/>
      <c r="Y666" s="5"/>
      <c r="Z666" s="5"/>
    </row>
    <row r="667" customFormat="false" ht="12.75" hidden="false" customHeight="true" outlineLevel="0" collapsed="false">
      <c r="A667" s="10" t="n">
        <v>151</v>
      </c>
      <c r="B667" s="2" t="n">
        <v>666</v>
      </c>
      <c r="C667" s="2" t="n">
        <f aca="false">'PR-RAS'!D674</f>
        <v>0</v>
      </c>
      <c r="D667" s="2" t="n">
        <f aca="false">'PR-RAS'!E674</f>
        <v>0</v>
      </c>
      <c r="E667" s="2" t="n">
        <v>0</v>
      </c>
      <c r="F667" s="2" t="n">
        <v>0</v>
      </c>
      <c r="G667" s="3" t="n">
        <f aca="false">(B667/1000)*(C667*1+D667*2)</f>
        <v>0</v>
      </c>
      <c r="H667" s="3" t="n">
        <f aca="false">ABS(C667-ROUND(C667,0))+ABS(D667-ROUND(D667,0))</f>
        <v>0</v>
      </c>
      <c r="I667" s="11" t="n">
        <v>0</v>
      </c>
      <c r="J667" s="4"/>
      <c r="K667" s="5"/>
      <c r="L667" s="5"/>
      <c r="M667" s="5"/>
      <c r="N667" s="5"/>
      <c r="O667" s="5"/>
      <c r="P667" s="5"/>
      <c r="Q667" s="5"/>
      <c r="R667" s="5"/>
      <c r="S667" s="5"/>
      <c r="T667" s="5"/>
      <c r="U667" s="5"/>
      <c r="V667" s="5"/>
      <c r="W667" s="5"/>
      <c r="X667" s="5"/>
      <c r="Y667" s="5"/>
      <c r="Z667" s="5"/>
    </row>
    <row r="668" customFormat="false" ht="12.75" hidden="false" customHeight="true" outlineLevel="0" collapsed="false">
      <c r="A668" s="10" t="n">
        <v>151</v>
      </c>
      <c r="B668" s="2" t="n">
        <v>667</v>
      </c>
      <c r="C668" s="2" t="n">
        <f aca="false">'PR-RAS'!D675</f>
        <v>0</v>
      </c>
      <c r="D668" s="2" t="n">
        <f aca="false">'PR-RAS'!E675</f>
        <v>0</v>
      </c>
      <c r="E668" s="2" t="n">
        <v>0</v>
      </c>
      <c r="F668" s="2" t="n">
        <v>0</v>
      </c>
      <c r="G668" s="3" t="n">
        <f aca="false">(B668/1000)*(C668*1+D668*2)</f>
        <v>0</v>
      </c>
      <c r="H668" s="3" t="n">
        <f aca="false">ABS(C668-ROUND(C668,0))+ABS(D668-ROUND(D668,0))</f>
        <v>0</v>
      </c>
      <c r="I668" s="11" t="n">
        <v>0</v>
      </c>
      <c r="J668" s="4"/>
      <c r="K668" s="5"/>
      <c r="L668" s="5"/>
      <c r="M668" s="5"/>
      <c r="N668" s="5"/>
      <c r="O668" s="5"/>
      <c r="P668" s="5"/>
      <c r="Q668" s="5"/>
      <c r="R668" s="5"/>
      <c r="S668" s="5"/>
      <c r="T668" s="5"/>
      <c r="U668" s="5"/>
      <c r="V668" s="5"/>
      <c r="W668" s="5"/>
      <c r="X668" s="5"/>
      <c r="Y668" s="5"/>
      <c r="Z668" s="5"/>
    </row>
    <row r="669" customFormat="false" ht="12.75" hidden="false" customHeight="true" outlineLevel="0" collapsed="false">
      <c r="A669" s="10" t="n">
        <v>151</v>
      </c>
      <c r="B669" s="2" t="n">
        <v>668</v>
      </c>
      <c r="C669" s="2" t="n">
        <f aca="false">'PR-RAS'!D676</f>
        <v>0</v>
      </c>
      <c r="D669" s="2" t="n">
        <f aca="false">'PR-RAS'!E676</f>
        <v>0</v>
      </c>
      <c r="E669" s="2" t="n">
        <v>0</v>
      </c>
      <c r="F669" s="2" t="n">
        <v>0</v>
      </c>
      <c r="G669" s="3" t="n">
        <f aca="false">(B669/1000)*(C669*1+D669*2)</f>
        <v>0</v>
      </c>
      <c r="H669" s="3" t="n">
        <f aca="false">ABS(C669-ROUND(C669,0))+ABS(D669-ROUND(D669,0))</f>
        <v>0</v>
      </c>
      <c r="I669" s="11" t="n">
        <v>0</v>
      </c>
      <c r="J669" s="4"/>
      <c r="K669" s="5"/>
      <c r="L669" s="5"/>
      <c r="M669" s="5"/>
      <c r="N669" s="5"/>
      <c r="O669" s="5"/>
      <c r="P669" s="5"/>
      <c r="Q669" s="5"/>
      <c r="R669" s="5"/>
      <c r="S669" s="5"/>
      <c r="T669" s="5"/>
      <c r="U669" s="5"/>
      <c r="V669" s="5"/>
      <c r="W669" s="5"/>
      <c r="X669" s="5"/>
      <c r="Y669" s="5"/>
      <c r="Z669" s="5"/>
    </row>
    <row r="670" customFormat="false" ht="12.75" hidden="false" customHeight="true" outlineLevel="0" collapsed="false">
      <c r="A670" s="10" t="n">
        <v>151</v>
      </c>
      <c r="B670" s="2" t="n">
        <v>669</v>
      </c>
      <c r="C670" s="2" t="n">
        <f aca="false">'PR-RAS'!D677</f>
        <v>0</v>
      </c>
      <c r="D670" s="2" t="n">
        <f aca="false">'PR-RAS'!E677</f>
        <v>0</v>
      </c>
      <c r="E670" s="2" t="n">
        <v>0</v>
      </c>
      <c r="F670" s="2" t="n">
        <v>0</v>
      </c>
      <c r="G670" s="3" t="n">
        <f aca="false">(B670/1000)*(C670*1+D670*2)</f>
        <v>0</v>
      </c>
      <c r="H670" s="3" t="n">
        <f aca="false">ABS(C670-ROUND(C670,0))+ABS(D670-ROUND(D670,0))</f>
        <v>0</v>
      </c>
      <c r="I670" s="11" t="n">
        <v>0</v>
      </c>
      <c r="J670" s="4"/>
      <c r="K670" s="5"/>
      <c r="L670" s="5"/>
      <c r="M670" s="5"/>
      <c r="N670" s="5"/>
      <c r="O670" s="5"/>
      <c r="P670" s="5"/>
      <c r="Q670" s="5"/>
      <c r="R670" s="5"/>
      <c r="S670" s="5"/>
      <c r="T670" s="5"/>
      <c r="U670" s="5"/>
      <c r="V670" s="5"/>
      <c r="W670" s="5"/>
      <c r="X670" s="5"/>
      <c r="Y670" s="5"/>
      <c r="Z670" s="5"/>
    </row>
    <row r="671" customFormat="false" ht="12.75" hidden="false" customHeight="true" outlineLevel="0" collapsed="false">
      <c r="A671" s="10" t="n">
        <v>151</v>
      </c>
      <c r="B671" s="2" t="n">
        <v>670</v>
      </c>
      <c r="C671" s="2" t="n">
        <f aca="false">'PR-RAS'!D678</f>
        <v>0</v>
      </c>
      <c r="D671" s="2" t="n">
        <f aca="false">'PR-RAS'!E678</f>
        <v>0</v>
      </c>
      <c r="E671" s="2" t="n">
        <v>0</v>
      </c>
      <c r="F671" s="2" t="n">
        <v>0</v>
      </c>
      <c r="G671" s="3" t="n">
        <f aca="false">(B671/1000)*(C671*1+D671*2)</f>
        <v>0</v>
      </c>
      <c r="H671" s="3" t="n">
        <f aca="false">ABS(C671-ROUND(C671,0))+ABS(D671-ROUND(D671,0))</f>
        <v>0</v>
      </c>
      <c r="I671" s="11" t="n">
        <v>0</v>
      </c>
      <c r="J671" s="4"/>
      <c r="K671" s="5"/>
      <c r="L671" s="5"/>
      <c r="M671" s="5"/>
      <c r="N671" s="5"/>
      <c r="O671" s="5"/>
      <c r="P671" s="5"/>
      <c r="Q671" s="5"/>
      <c r="R671" s="5"/>
      <c r="S671" s="5"/>
      <c r="T671" s="5"/>
      <c r="U671" s="5"/>
      <c r="V671" s="5"/>
      <c r="W671" s="5"/>
      <c r="X671" s="5"/>
      <c r="Y671" s="5"/>
      <c r="Z671" s="5"/>
    </row>
    <row r="672" customFormat="false" ht="12.75" hidden="false" customHeight="true" outlineLevel="0" collapsed="false">
      <c r="A672" s="10" t="n">
        <v>151</v>
      </c>
      <c r="B672" s="2" t="n">
        <v>671</v>
      </c>
      <c r="C672" s="2" t="n">
        <f aca="false">'PR-RAS'!D679</f>
        <v>0</v>
      </c>
      <c r="D672" s="2" t="n">
        <f aca="false">'PR-RAS'!E679</f>
        <v>0</v>
      </c>
      <c r="E672" s="2" t="n">
        <v>0</v>
      </c>
      <c r="F672" s="2" t="n">
        <v>0</v>
      </c>
      <c r="G672" s="3" t="n">
        <f aca="false">(B672/1000)*(C672*1+D672*2)</f>
        <v>0</v>
      </c>
      <c r="H672" s="3" t="n">
        <f aca="false">ABS(C672-ROUND(C672,0))+ABS(D672-ROUND(D672,0))</f>
        <v>0</v>
      </c>
      <c r="I672" s="11" t="n">
        <v>0</v>
      </c>
      <c r="J672" s="4"/>
      <c r="K672" s="5"/>
      <c r="L672" s="5"/>
      <c r="M672" s="5"/>
      <c r="N672" s="5"/>
      <c r="O672" s="5"/>
      <c r="P672" s="5"/>
      <c r="Q672" s="5"/>
      <c r="R672" s="5"/>
      <c r="S672" s="5"/>
      <c r="T672" s="5"/>
      <c r="U672" s="5"/>
      <c r="V672" s="5"/>
      <c r="W672" s="5"/>
      <c r="X672" s="5"/>
      <c r="Y672" s="5"/>
      <c r="Z672" s="5"/>
    </row>
    <row r="673" customFormat="false" ht="12.75" hidden="false" customHeight="true" outlineLevel="0" collapsed="false">
      <c r="A673" s="10" t="n">
        <v>151</v>
      </c>
      <c r="B673" s="2" t="n">
        <v>672</v>
      </c>
      <c r="C673" s="2" t="n">
        <f aca="false">'PR-RAS'!D680</f>
        <v>0</v>
      </c>
      <c r="D673" s="2" t="n">
        <f aca="false">'PR-RAS'!E680</f>
        <v>0</v>
      </c>
      <c r="E673" s="2" t="n">
        <v>0</v>
      </c>
      <c r="F673" s="2" t="n">
        <v>0</v>
      </c>
      <c r="G673" s="3" t="n">
        <f aca="false">(B673/1000)*(C673*1+D673*2)</f>
        <v>0</v>
      </c>
      <c r="H673" s="3" t="n">
        <f aca="false">ABS(C673-ROUND(C673,0))+ABS(D673-ROUND(D673,0))</f>
        <v>0</v>
      </c>
      <c r="I673" s="11" t="n">
        <v>0</v>
      </c>
      <c r="J673" s="4"/>
      <c r="K673" s="5"/>
      <c r="L673" s="5"/>
      <c r="M673" s="5"/>
      <c r="N673" s="5"/>
      <c r="O673" s="5"/>
      <c r="P673" s="5"/>
      <c r="Q673" s="5"/>
      <c r="R673" s="5"/>
      <c r="S673" s="5"/>
      <c r="T673" s="5"/>
      <c r="U673" s="5"/>
      <c r="V673" s="5"/>
      <c r="W673" s="5"/>
      <c r="X673" s="5"/>
      <c r="Y673" s="5"/>
      <c r="Z673" s="5"/>
    </row>
    <row r="674" customFormat="false" ht="12.75" hidden="false" customHeight="true" outlineLevel="0" collapsed="false">
      <c r="A674" s="10" t="n">
        <v>151</v>
      </c>
      <c r="B674" s="2" t="n">
        <v>673</v>
      </c>
      <c r="C674" s="2" t="n">
        <f aca="false">'PR-RAS'!D681</f>
        <v>0</v>
      </c>
      <c r="D674" s="2" t="n">
        <f aca="false">'PR-RAS'!E681</f>
        <v>0</v>
      </c>
      <c r="E674" s="2" t="n">
        <v>0</v>
      </c>
      <c r="F674" s="2" t="n">
        <v>0</v>
      </c>
      <c r="G674" s="3" t="n">
        <f aca="false">(B674/1000)*(C674*1+D674*2)</f>
        <v>0</v>
      </c>
      <c r="H674" s="3" t="n">
        <f aca="false">ABS(C674-ROUND(C674,0))+ABS(D674-ROUND(D674,0))</f>
        <v>0</v>
      </c>
      <c r="I674" s="11" t="n">
        <v>0</v>
      </c>
      <c r="J674" s="4"/>
      <c r="K674" s="5"/>
      <c r="L674" s="5"/>
      <c r="M674" s="5"/>
      <c r="N674" s="5"/>
      <c r="O674" s="5"/>
      <c r="P674" s="5"/>
      <c r="Q674" s="5"/>
      <c r="R674" s="5"/>
      <c r="S674" s="5"/>
      <c r="T674" s="5"/>
      <c r="U674" s="5"/>
      <c r="V674" s="5"/>
      <c r="W674" s="5"/>
      <c r="X674" s="5"/>
      <c r="Y674" s="5"/>
      <c r="Z674" s="5"/>
    </row>
    <row r="675" customFormat="false" ht="12.75" hidden="false" customHeight="true" outlineLevel="0" collapsed="false">
      <c r="A675" s="10" t="n">
        <v>151</v>
      </c>
      <c r="B675" s="2" t="n">
        <v>674</v>
      </c>
      <c r="C675" s="2" t="n">
        <f aca="false">'PR-RAS'!D682</f>
        <v>0</v>
      </c>
      <c r="D675" s="2" t="n">
        <f aca="false">'PR-RAS'!E682</f>
        <v>0</v>
      </c>
      <c r="E675" s="2" t="n">
        <v>0</v>
      </c>
      <c r="F675" s="2" t="n">
        <v>0</v>
      </c>
      <c r="G675" s="3" t="n">
        <f aca="false">(B675/1000)*(C675*1+D675*2)</f>
        <v>0</v>
      </c>
      <c r="H675" s="3" t="n">
        <f aca="false">ABS(C675-ROUND(C675,0))+ABS(D675-ROUND(D675,0))</f>
        <v>0</v>
      </c>
      <c r="I675" s="11" t="n">
        <v>0</v>
      </c>
      <c r="J675" s="4"/>
      <c r="K675" s="5"/>
      <c r="L675" s="5"/>
      <c r="M675" s="5"/>
      <c r="N675" s="5"/>
      <c r="O675" s="5"/>
      <c r="P675" s="5"/>
      <c r="Q675" s="5"/>
      <c r="R675" s="5"/>
      <c r="S675" s="5"/>
      <c r="T675" s="5"/>
      <c r="U675" s="5"/>
      <c r="V675" s="5"/>
      <c r="W675" s="5"/>
      <c r="X675" s="5"/>
      <c r="Y675" s="5"/>
      <c r="Z675" s="5"/>
    </row>
    <row r="676" customFormat="false" ht="12.75" hidden="false" customHeight="true" outlineLevel="0" collapsed="false">
      <c r="A676" s="10" t="n">
        <v>151</v>
      </c>
      <c r="B676" s="2" t="n">
        <v>675</v>
      </c>
      <c r="C676" s="2" t="n">
        <f aca="false">'PR-RAS'!D683</f>
        <v>0</v>
      </c>
      <c r="D676" s="2" t="n">
        <f aca="false">'PR-RAS'!E683</f>
        <v>800</v>
      </c>
      <c r="E676" s="2" t="n">
        <v>0</v>
      </c>
      <c r="F676" s="2" t="n">
        <v>0</v>
      </c>
      <c r="G676" s="3" t="n">
        <f aca="false">(B676/1000)*(C676*1+D676*2)</f>
        <v>1080</v>
      </c>
      <c r="H676" s="3" t="n">
        <f aca="false">ABS(C676-ROUND(C676,0))+ABS(D676-ROUND(D676,0))</f>
        <v>0</v>
      </c>
      <c r="I676" s="11" t="n">
        <v>0</v>
      </c>
      <c r="J676" s="4"/>
      <c r="K676" s="5"/>
      <c r="L676" s="5"/>
      <c r="M676" s="5"/>
      <c r="N676" s="5"/>
      <c r="O676" s="5"/>
      <c r="P676" s="5"/>
      <c r="Q676" s="5"/>
      <c r="R676" s="5"/>
      <c r="S676" s="5"/>
      <c r="T676" s="5"/>
      <c r="U676" s="5"/>
      <c r="V676" s="5"/>
      <c r="W676" s="5"/>
      <c r="X676" s="5"/>
      <c r="Y676" s="5"/>
      <c r="Z676" s="5"/>
    </row>
    <row r="677" customFormat="false" ht="12.75" hidden="false" customHeight="true" outlineLevel="0" collapsed="false">
      <c r="A677" s="10" t="n">
        <v>151</v>
      </c>
      <c r="B677" s="2" t="n">
        <v>676</v>
      </c>
      <c r="C677" s="2" t="n">
        <f aca="false">'PR-RAS'!D684</f>
        <v>0</v>
      </c>
      <c r="D677" s="2" t="n">
        <f aca="false">'PR-RAS'!E684</f>
        <v>1000</v>
      </c>
      <c r="E677" s="2" t="n">
        <v>0</v>
      </c>
      <c r="F677" s="2" t="n">
        <v>0</v>
      </c>
      <c r="G677" s="3" t="n">
        <f aca="false">(B677/1000)*(C677*1+D677*2)</f>
        <v>1352</v>
      </c>
      <c r="H677" s="3" t="n">
        <f aca="false">ABS(C677-ROUND(C677,0))+ABS(D677-ROUND(D677,0))</f>
        <v>0</v>
      </c>
      <c r="I677" s="11" t="n">
        <v>0</v>
      </c>
      <c r="J677" s="4"/>
      <c r="K677" s="5"/>
      <c r="L677" s="5"/>
      <c r="M677" s="5"/>
      <c r="N677" s="5"/>
      <c r="O677" s="5"/>
      <c r="P677" s="5"/>
      <c r="Q677" s="5"/>
      <c r="R677" s="5"/>
      <c r="S677" s="5"/>
      <c r="T677" s="5"/>
      <c r="U677" s="5"/>
      <c r="V677" s="5"/>
      <c r="W677" s="5"/>
      <c r="X677" s="5"/>
      <c r="Y677" s="5"/>
      <c r="Z677" s="5"/>
    </row>
    <row r="678" customFormat="false" ht="12.75" hidden="false" customHeight="true" outlineLevel="0" collapsed="false">
      <c r="A678" s="10" t="n">
        <v>151</v>
      </c>
      <c r="B678" s="2" t="n">
        <v>677</v>
      </c>
      <c r="C678" s="2" t="n">
        <f aca="false">'PR-RAS'!D685</f>
        <v>8530.02</v>
      </c>
      <c r="D678" s="2" t="n">
        <f aca="false">'PR-RAS'!E685</f>
        <v>11800</v>
      </c>
      <c r="E678" s="2" t="n">
        <v>0</v>
      </c>
      <c r="F678" s="2" t="n">
        <v>0</v>
      </c>
      <c r="G678" s="3" t="n">
        <f aca="false">(B678/1000)*(C678*1+D678*2)</f>
        <v>21752.02354</v>
      </c>
      <c r="H678" s="3" t="n">
        <f aca="false">ABS(C678-ROUND(C678,0))+ABS(D678-ROUND(D678,0))</f>
        <v>0.0200000000004366</v>
      </c>
      <c r="I678" s="11" t="n">
        <v>0</v>
      </c>
      <c r="J678" s="4"/>
      <c r="K678" s="5"/>
      <c r="L678" s="5"/>
      <c r="M678" s="5"/>
      <c r="N678" s="5"/>
      <c r="O678" s="5"/>
      <c r="P678" s="5"/>
      <c r="Q678" s="5"/>
      <c r="R678" s="5"/>
      <c r="S678" s="5"/>
      <c r="T678" s="5"/>
      <c r="U678" s="5"/>
      <c r="V678" s="5"/>
      <c r="W678" s="5"/>
      <c r="X678" s="5"/>
      <c r="Y678" s="5"/>
      <c r="Z678" s="5"/>
    </row>
    <row r="679" customFormat="false" ht="12.75" hidden="false" customHeight="true" outlineLevel="0" collapsed="false">
      <c r="A679" s="10" t="n">
        <v>151</v>
      </c>
      <c r="B679" s="2" t="n">
        <v>678</v>
      </c>
      <c r="C679" s="2" t="n">
        <f aca="false">'PR-RAS'!D686</f>
        <v>0</v>
      </c>
      <c r="D679" s="2" t="n">
        <f aca="false">'PR-RAS'!E686</f>
        <v>0</v>
      </c>
      <c r="E679" s="2" t="n">
        <v>0</v>
      </c>
      <c r="F679" s="2" t="n">
        <v>0</v>
      </c>
      <c r="G679" s="3" t="n">
        <f aca="false">(B679/1000)*(C679*1+D679*2)</f>
        <v>0</v>
      </c>
      <c r="H679" s="3" t="n">
        <f aca="false">ABS(C679-ROUND(C679,0))+ABS(D679-ROUND(D679,0))</f>
        <v>0</v>
      </c>
      <c r="I679" s="11" t="n">
        <v>0</v>
      </c>
      <c r="J679" s="4"/>
      <c r="K679" s="5"/>
      <c r="L679" s="5"/>
      <c r="M679" s="5"/>
      <c r="N679" s="5"/>
      <c r="O679" s="5"/>
      <c r="P679" s="5"/>
      <c r="Q679" s="5"/>
      <c r="R679" s="5"/>
      <c r="S679" s="5"/>
      <c r="T679" s="5"/>
      <c r="U679" s="5"/>
      <c r="V679" s="5"/>
      <c r="W679" s="5"/>
      <c r="X679" s="5"/>
      <c r="Y679" s="5"/>
      <c r="Z679" s="5"/>
    </row>
    <row r="680" customFormat="false" ht="12.75" hidden="false" customHeight="true" outlineLevel="0" collapsed="false">
      <c r="A680" s="10" t="n">
        <v>151</v>
      </c>
      <c r="B680" s="2" t="n">
        <v>679</v>
      </c>
      <c r="C680" s="2" t="n">
        <f aca="false">'PR-RAS'!D687</f>
        <v>0</v>
      </c>
      <c r="D680" s="2" t="n">
        <f aca="false">'PR-RAS'!E687</f>
        <v>0</v>
      </c>
      <c r="E680" s="2" t="n">
        <v>0</v>
      </c>
      <c r="F680" s="2" t="n">
        <v>0</v>
      </c>
      <c r="G680" s="3" t="n">
        <f aca="false">(B680/1000)*(C680*1+D680*2)</f>
        <v>0</v>
      </c>
      <c r="H680" s="3" t="n">
        <f aca="false">ABS(C680-ROUND(C680,0))+ABS(D680-ROUND(D680,0))</f>
        <v>0</v>
      </c>
      <c r="I680" s="11" t="n">
        <v>0</v>
      </c>
      <c r="J680" s="4"/>
      <c r="K680" s="5"/>
      <c r="L680" s="5"/>
      <c r="M680" s="5"/>
      <c r="N680" s="5"/>
      <c r="O680" s="5"/>
      <c r="P680" s="5"/>
      <c r="Q680" s="5"/>
      <c r="R680" s="5"/>
      <c r="S680" s="5"/>
      <c r="T680" s="5"/>
      <c r="U680" s="5"/>
      <c r="V680" s="5"/>
      <c r="W680" s="5"/>
      <c r="X680" s="5"/>
      <c r="Y680" s="5"/>
      <c r="Z680" s="5"/>
    </row>
    <row r="681" customFormat="false" ht="12.75" hidden="false" customHeight="true" outlineLevel="0" collapsed="false">
      <c r="A681" s="10" t="n">
        <v>151</v>
      </c>
      <c r="B681" s="2" t="n">
        <v>680</v>
      </c>
      <c r="C681" s="2" t="n">
        <f aca="false">'PR-RAS'!D688</f>
        <v>0</v>
      </c>
      <c r="D681" s="2" t="n">
        <f aca="false">'PR-RAS'!E688</f>
        <v>0</v>
      </c>
      <c r="E681" s="2" t="n">
        <v>0</v>
      </c>
      <c r="F681" s="2" t="n">
        <v>0</v>
      </c>
      <c r="G681" s="3" t="n">
        <f aca="false">(B681/1000)*(C681*1+D681*2)</f>
        <v>0</v>
      </c>
      <c r="H681" s="3" t="n">
        <f aca="false">ABS(C681-ROUND(C681,0))+ABS(D681-ROUND(D681,0))</f>
        <v>0</v>
      </c>
      <c r="I681" s="11" t="n">
        <v>0</v>
      </c>
      <c r="J681" s="4"/>
      <c r="K681" s="5"/>
      <c r="L681" s="5"/>
      <c r="M681" s="5"/>
      <c r="N681" s="5"/>
      <c r="O681" s="5"/>
      <c r="P681" s="5"/>
      <c r="Q681" s="5"/>
      <c r="R681" s="5"/>
      <c r="S681" s="5"/>
      <c r="T681" s="5"/>
      <c r="U681" s="5"/>
      <c r="V681" s="5"/>
      <c r="W681" s="5"/>
      <c r="X681" s="5"/>
      <c r="Y681" s="5"/>
      <c r="Z681" s="5"/>
    </row>
    <row r="682" customFormat="false" ht="12.75" hidden="false" customHeight="true" outlineLevel="0" collapsed="false">
      <c r="A682" s="10" t="n">
        <v>151</v>
      </c>
      <c r="B682" s="2" t="n">
        <v>681</v>
      </c>
      <c r="C682" s="2" t="n">
        <f aca="false">'PR-RAS'!D689</f>
        <v>0</v>
      </c>
      <c r="D682" s="2" t="n">
        <f aca="false">'PR-RAS'!E689</f>
        <v>0</v>
      </c>
      <c r="E682" s="2" t="n">
        <v>0</v>
      </c>
      <c r="F682" s="2" t="n">
        <v>0</v>
      </c>
      <c r="G682" s="3" t="n">
        <f aca="false">(B682/1000)*(C682*1+D682*2)</f>
        <v>0</v>
      </c>
      <c r="H682" s="3" t="n">
        <f aca="false">ABS(C682-ROUND(C682,0))+ABS(D682-ROUND(D682,0))</f>
        <v>0</v>
      </c>
      <c r="I682" s="11" t="n">
        <v>0</v>
      </c>
      <c r="J682" s="4"/>
      <c r="K682" s="5"/>
      <c r="L682" s="5"/>
      <c r="M682" s="5"/>
      <c r="N682" s="5"/>
      <c r="O682" s="5"/>
      <c r="P682" s="5"/>
      <c r="Q682" s="5"/>
      <c r="R682" s="5"/>
      <c r="S682" s="5"/>
      <c r="T682" s="5"/>
      <c r="U682" s="5"/>
      <c r="V682" s="5"/>
      <c r="W682" s="5"/>
      <c r="X682" s="5"/>
      <c r="Y682" s="5"/>
      <c r="Z682" s="5"/>
    </row>
    <row r="683" customFormat="false" ht="12.75" hidden="false" customHeight="true" outlineLevel="0" collapsed="false">
      <c r="A683" s="10" t="n">
        <v>151</v>
      </c>
      <c r="B683" s="2" t="n">
        <v>682</v>
      </c>
      <c r="C683" s="2" t="n">
        <f aca="false">'PR-RAS'!D690</f>
        <v>0</v>
      </c>
      <c r="D683" s="2" t="n">
        <f aca="false">'PR-RAS'!E690</f>
        <v>0</v>
      </c>
      <c r="E683" s="2" t="n">
        <v>0</v>
      </c>
      <c r="F683" s="2" t="n">
        <v>0</v>
      </c>
      <c r="G683" s="3" t="n">
        <f aca="false">(B683/1000)*(C683*1+D683*2)</f>
        <v>0</v>
      </c>
      <c r="H683" s="3" t="n">
        <f aca="false">ABS(C683-ROUND(C683,0))+ABS(D683-ROUND(D683,0))</f>
        <v>0</v>
      </c>
      <c r="I683" s="11" t="n">
        <v>0</v>
      </c>
      <c r="J683" s="4"/>
      <c r="K683" s="5"/>
      <c r="L683" s="5"/>
      <c r="M683" s="5"/>
      <c r="N683" s="5"/>
      <c r="O683" s="5"/>
      <c r="P683" s="5"/>
      <c r="Q683" s="5"/>
      <c r="R683" s="5"/>
      <c r="S683" s="5"/>
      <c r="T683" s="5"/>
      <c r="U683" s="5"/>
      <c r="V683" s="5"/>
      <c r="W683" s="5"/>
      <c r="X683" s="5"/>
      <c r="Y683" s="5"/>
      <c r="Z683" s="5"/>
    </row>
    <row r="684" customFormat="false" ht="12.75" hidden="false" customHeight="true" outlineLevel="0" collapsed="false">
      <c r="A684" s="10" t="n">
        <v>151</v>
      </c>
      <c r="B684" s="2" t="n">
        <v>683</v>
      </c>
      <c r="C684" s="2" t="n">
        <f aca="false">'PR-RAS'!D691</f>
        <v>0</v>
      </c>
      <c r="D684" s="2" t="n">
        <f aca="false">'PR-RAS'!E691</f>
        <v>0</v>
      </c>
      <c r="E684" s="2" t="n">
        <v>0</v>
      </c>
      <c r="F684" s="2" t="n">
        <v>0</v>
      </c>
      <c r="G684" s="3" t="n">
        <f aca="false">(B684/1000)*(C684*1+D684*2)</f>
        <v>0</v>
      </c>
      <c r="H684" s="3" t="n">
        <f aca="false">ABS(C684-ROUND(C684,0))+ABS(D684-ROUND(D684,0))</f>
        <v>0</v>
      </c>
      <c r="I684" s="11" t="n">
        <v>0</v>
      </c>
      <c r="J684" s="4"/>
      <c r="K684" s="5"/>
      <c r="L684" s="5"/>
      <c r="M684" s="5"/>
      <c r="N684" s="5"/>
      <c r="O684" s="5"/>
      <c r="P684" s="5"/>
      <c r="Q684" s="5"/>
      <c r="R684" s="5"/>
      <c r="S684" s="5"/>
      <c r="T684" s="5"/>
      <c r="U684" s="5"/>
      <c r="V684" s="5"/>
      <c r="W684" s="5"/>
      <c r="X684" s="5"/>
      <c r="Y684" s="5"/>
      <c r="Z684" s="5"/>
    </row>
    <row r="685" customFormat="false" ht="12.75" hidden="false" customHeight="true" outlineLevel="0" collapsed="false">
      <c r="A685" s="10" t="n">
        <v>151</v>
      </c>
      <c r="B685" s="2" t="n">
        <v>684</v>
      </c>
      <c r="C685" s="2" t="n">
        <f aca="false">'PR-RAS'!D692</f>
        <v>0</v>
      </c>
      <c r="D685" s="2" t="n">
        <f aca="false">'PR-RAS'!E692</f>
        <v>0</v>
      </c>
      <c r="E685" s="2" t="n">
        <v>0</v>
      </c>
      <c r="F685" s="2" t="n">
        <v>0</v>
      </c>
      <c r="G685" s="3" t="n">
        <f aca="false">(B685/1000)*(C685*1+D685*2)</f>
        <v>0</v>
      </c>
      <c r="H685" s="3" t="n">
        <f aca="false">ABS(C685-ROUND(C685,0))+ABS(D685-ROUND(D685,0))</f>
        <v>0</v>
      </c>
      <c r="I685" s="11" t="n">
        <v>0</v>
      </c>
      <c r="J685" s="4"/>
      <c r="K685" s="5"/>
      <c r="L685" s="5"/>
      <c r="M685" s="5"/>
      <c r="N685" s="5"/>
      <c r="O685" s="5"/>
      <c r="P685" s="5"/>
      <c r="Q685" s="5"/>
      <c r="R685" s="5"/>
      <c r="S685" s="5"/>
      <c r="T685" s="5"/>
      <c r="U685" s="5"/>
      <c r="V685" s="5"/>
      <c r="W685" s="5"/>
      <c r="X685" s="5"/>
      <c r="Y685" s="5"/>
      <c r="Z685" s="5"/>
    </row>
    <row r="686" customFormat="false" ht="12.75" hidden="false" customHeight="true" outlineLevel="0" collapsed="false">
      <c r="A686" s="10" t="n">
        <v>151</v>
      </c>
      <c r="B686" s="2" t="n">
        <v>685</v>
      </c>
      <c r="C686" s="2" t="n">
        <f aca="false">'PR-RAS'!D693</f>
        <v>0</v>
      </c>
      <c r="D686" s="2" t="n">
        <f aca="false">'PR-RAS'!E693</f>
        <v>0</v>
      </c>
      <c r="E686" s="2" t="n">
        <v>0</v>
      </c>
      <c r="F686" s="2" t="n">
        <v>0</v>
      </c>
      <c r="G686" s="3" t="n">
        <f aca="false">(B686/1000)*(C686*1+D686*2)</f>
        <v>0</v>
      </c>
      <c r="H686" s="3" t="n">
        <f aca="false">ABS(C686-ROUND(C686,0))+ABS(D686-ROUND(D686,0))</f>
        <v>0</v>
      </c>
      <c r="I686" s="11" t="n">
        <v>0</v>
      </c>
      <c r="J686" s="4"/>
      <c r="K686" s="5"/>
      <c r="L686" s="5"/>
      <c r="M686" s="5"/>
      <c r="N686" s="5"/>
      <c r="O686" s="5"/>
      <c r="P686" s="5"/>
      <c r="Q686" s="5"/>
      <c r="R686" s="5"/>
      <c r="S686" s="5"/>
      <c r="T686" s="5"/>
      <c r="U686" s="5"/>
      <c r="V686" s="5"/>
      <c r="W686" s="5"/>
      <c r="X686" s="5"/>
      <c r="Y686" s="5"/>
      <c r="Z686" s="5"/>
    </row>
    <row r="687" customFormat="false" ht="12.75" hidden="false" customHeight="true" outlineLevel="0" collapsed="false">
      <c r="A687" s="10" t="n">
        <v>151</v>
      </c>
      <c r="B687" s="2" t="n">
        <v>686</v>
      </c>
      <c r="C687" s="2" t="n">
        <f aca="false">'PR-RAS'!D694</f>
        <v>0</v>
      </c>
      <c r="D687" s="2" t="n">
        <f aca="false">'PR-RAS'!E694</f>
        <v>0</v>
      </c>
      <c r="E687" s="2" t="n">
        <v>0</v>
      </c>
      <c r="F687" s="2" t="n">
        <v>0</v>
      </c>
      <c r="G687" s="3" t="n">
        <f aca="false">(B687/1000)*(C687*1+D687*2)</f>
        <v>0</v>
      </c>
      <c r="H687" s="3" t="n">
        <f aca="false">ABS(C687-ROUND(C687,0))+ABS(D687-ROUND(D687,0))</f>
        <v>0</v>
      </c>
      <c r="I687" s="11" t="n">
        <v>0</v>
      </c>
      <c r="J687" s="4"/>
      <c r="K687" s="5"/>
      <c r="L687" s="5"/>
      <c r="M687" s="5"/>
      <c r="N687" s="5"/>
      <c r="O687" s="5"/>
      <c r="P687" s="5"/>
      <c r="Q687" s="5"/>
      <c r="R687" s="5"/>
      <c r="S687" s="5"/>
      <c r="T687" s="5"/>
      <c r="U687" s="5"/>
      <c r="V687" s="5"/>
      <c r="W687" s="5"/>
      <c r="X687" s="5"/>
      <c r="Y687" s="5"/>
      <c r="Z687" s="5"/>
    </row>
    <row r="688" customFormat="false" ht="12.75" hidden="false" customHeight="true" outlineLevel="0" collapsed="false">
      <c r="A688" s="10" t="n">
        <v>151</v>
      </c>
      <c r="B688" s="2" t="n">
        <v>687</v>
      </c>
      <c r="C688" s="2" t="n">
        <f aca="false">'PR-RAS'!D695</f>
        <v>0</v>
      </c>
      <c r="D688" s="2" t="n">
        <f aca="false">'PR-RAS'!E695</f>
        <v>0</v>
      </c>
      <c r="E688" s="2" t="n">
        <v>0</v>
      </c>
      <c r="F688" s="2" t="n">
        <v>0</v>
      </c>
      <c r="G688" s="3" t="n">
        <f aca="false">(B688/1000)*(C688*1+D688*2)</f>
        <v>0</v>
      </c>
      <c r="H688" s="3" t="n">
        <f aca="false">ABS(C688-ROUND(C688,0))+ABS(D688-ROUND(D688,0))</f>
        <v>0</v>
      </c>
      <c r="I688" s="11" t="n">
        <v>0</v>
      </c>
      <c r="J688" s="4"/>
      <c r="K688" s="5"/>
      <c r="L688" s="5"/>
      <c r="M688" s="5"/>
      <c r="N688" s="5"/>
      <c r="O688" s="5"/>
      <c r="P688" s="5"/>
      <c r="Q688" s="5"/>
      <c r="R688" s="5"/>
      <c r="S688" s="5"/>
      <c r="T688" s="5"/>
      <c r="U688" s="5"/>
      <c r="V688" s="5"/>
      <c r="W688" s="5"/>
      <c r="X688" s="5"/>
      <c r="Y688" s="5"/>
      <c r="Z688" s="5"/>
    </row>
    <row r="689" customFormat="false" ht="12.75" hidden="false" customHeight="true" outlineLevel="0" collapsed="false">
      <c r="A689" s="10" t="n">
        <v>151</v>
      </c>
      <c r="B689" s="2" t="n">
        <v>688</v>
      </c>
      <c r="C689" s="2" t="n">
        <f aca="false">'PR-RAS'!D696</f>
        <v>0</v>
      </c>
      <c r="D689" s="2" t="n">
        <f aca="false">'PR-RAS'!E696</f>
        <v>0</v>
      </c>
      <c r="E689" s="2" t="n">
        <v>0</v>
      </c>
      <c r="F689" s="2" t="n">
        <v>0</v>
      </c>
      <c r="G689" s="3" t="n">
        <f aca="false">(B689/1000)*(C689*1+D689*2)</f>
        <v>0</v>
      </c>
      <c r="H689" s="3" t="n">
        <f aca="false">ABS(C689-ROUND(C689,0))+ABS(D689-ROUND(D689,0))</f>
        <v>0</v>
      </c>
      <c r="I689" s="11" t="n">
        <v>0</v>
      </c>
      <c r="J689" s="4"/>
      <c r="K689" s="5"/>
      <c r="L689" s="5"/>
      <c r="M689" s="5"/>
      <c r="N689" s="5"/>
      <c r="O689" s="5"/>
      <c r="P689" s="5"/>
      <c r="Q689" s="5"/>
      <c r="R689" s="5"/>
      <c r="S689" s="5"/>
      <c r="T689" s="5"/>
      <c r="U689" s="5"/>
      <c r="V689" s="5"/>
      <c r="W689" s="5"/>
      <c r="X689" s="5"/>
      <c r="Y689" s="5"/>
      <c r="Z689" s="5"/>
    </row>
    <row r="690" customFormat="false" ht="12.75" hidden="false" customHeight="true" outlineLevel="0" collapsed="false">
      <c r="A690" s="10" t="n">
        <v>151</v>
      </c>
      <c r="B690" s="2" t="n">
        <v>689</v>
      </c>
      <c r="C690" s="2" t="n">
        <f aca="false">'PR-RAS'!D697</f>
        <v>0</v>
      </c>
      <c r="D690" s="2" t="n">
        <f aca="false">'PR-RAS'!E697</f>
        <v>0</v>
      </c>
      <c r="E690" s="2" t="n">
        <v>0</v>
      </c>
      <c r="F690" s="2" t="n">
        <v>0</v>
      </c>
      <c r="G690" s="3" t="n">
        <f aca="false">(B690/1000)*(C690*1+D690*2)</f>
        <v>0</v>
      </c>
      <c r="H690" s="3" t="n">
        <f aca="false">ABS(C690-ROUND(C690,0))+ABS(D690-ROUND(D690,0))</f>
        <v>0</v>
      </c>
      <c r="I690" s="11" t="n">
        <v>0</v>
      </c>
      <c r="J690" s="4"/>
      <c r="K690" s="5"/>
      <c r="L690" s="5"/>
      <c r="M690" s="5"/>
      <c r="N690" s="5"/>
      <c r="O690" s="5"/>
      <c r="P690" s="5"/>
      <c r="Q690" s="5"/>
      <c r="R690" s="5"/>
      <c r="S690" s="5"/>
      <c r="T690" s="5"/>
      <c r="U690" s="5"/>
      <c r="V690" s="5"/>
      <c r="W690" s="5"/>
      <c r="X690" s="5"/>
      <c r="Y690" s="5"/>
      <c r="Z690" s="5"/>
    </row>
    <row r="691" customFormat="false" ht="12.75" hidden="false" customHeight="true" outlineLevel="0" collapsed="false">
      <c r="A691" s="10" t="n">
        <v>151</v>
      </c>
      <c r="B691" s="2" t="n">
        <v>690</v>
      </c>
      <c r="C691" s="2" t="n">
        <f aca="false">'PR-RAS'!D698</f>
        <v>0</v>
      </c>
      <c r="D691" s="2" t="n">
        <f aca="false">'PR-RAS'!E698</f>
        <v>0</v>
      </c>
      <c r="E691" s="2" t="n">
        <v>0</v>
      </c>
      <c r="F691" s="2" t="n">
        <v>0</v>
      </c>
      <c r="G691" s="3" t="n">
        <f aca="false">(B691/1000)*(C691*1+D691*2)</f>
        <v>0</v>
      </c>
      <c r="H691" s="3" t="n">
        <f aca="false">ABS(C691-ROUND(C691,0))+ABS(D691-ROUND(D691,0))</f>
        <v>0</v>
      </c>
      <c r="I691" s="11" t="n">
        <v>0</v>
      </c>
      <c r="J691" s="4"/>
      <c r="K691" s="5"/>
      <c r="L691" s="5"/>
      <c r="M691" s="5"/>
      <c r="N691" s="5"/>
      <c r="O691" s="5"/>
      <c r="P691" s="5"/>
      <c r="Q691" s="5"/>
      <c r="R691" s="5"/>
      <c r="S691" s="5"/>
      <c r="T691" s="5"/>
      <c r="U691" s="5"/>
      <c r="V691" s="5"/>
      <c r="W691" s="5"/>
      <c r="X691" s="5"/>
      <c r="Y691" s="5"/>
      <c r="Z691" s="5"/>
    </row>
    <row r="692" customFormat="false" ht="12.75" hidden="false" customHeight="true" outlineLevel="0" collapsed="false">
      <c r="A692" s="10" t="n">
        <v>151</v>
      </c>
      <c r="B692" s="2" t="n">
        <v>691</v>
      </c>
      <c r="C692" s="2" t="n">
        <f aca="false">'PR-RAS'!D699</f>
        <v>0</v>
      </c>
      <c r="D692" s="2" t="n">
        <f aca="false">'PR-RAS'!E699</f>
        <v>0</v>
      </c>
      <c r="E692" s="2" t="n">
        <v>0</v>
      </c>
      <c r="F692" s="2" t="n">
        <v>0</v>
      </c>
      <c r="G692" s="3" t="n">
        <f aca="false">(B692/1000)*(C692*1+D692*2)</f>
        <v>0</v>
      </c>
      <c r="H692" s="3" t="n">
        <f aca="false">ABS(C692-ROUND(C692,0))+ABS(D692-ROUND(D692,0))</f>
        <v>0</v>
      </c>
      <c r="I692" s="11" t="n">
        <v>0</v>
      </c>
      <c r="J692" s="4"/>
      <c r="K692" s="5"/>
      <c r="L692" s="5"/>
      <c r="M692" s="5"/>
      <c r="N692" s="5"/>
      <c r="O692" s="5"/>
      <c r="P692" s="5"/>
      <c r="Q692" s="5"/>
      <c r="R692" s="5"/>
      <c r="S692" s="5"/>
      <c r="T692" s="5"/>
      <c r="U692" s="5"/>
      <c r="V692" s="5"/>
      <c r="W692" s="5"/>
      <c r="X692" s="5"/>
      <c r="Y692" s="5"/>
      <c r="Z692" s="5"/>
    </row>
    <row r="693" customFormat="false" ht="12.75" hidden="false" customHeight="true" outlineLevel="0" collapsed="false">
      <c r="A693" s="10" t="n">
        <v>151</v>
      </c>
      <c r="B693" s="2" t="n">
        <v>692</v>
      </c>
      <c r="C693" s="2" t="n">
        <f aca="false">'PR-RAS'!D700</f>
        <v>0</v>
      </c>
      <c r="D693" s="2" t="n">
        <f aca="false">'PR-RAS'!E700</f>
        <v>0</v>
      </c>
      <c r="E693" s="2" t="n">
        <v>0</v>
      </c>
      <c r="F693" s="2" t="n">
        <v>0</v>
      </c>
      <c r="G693" s="3" t="n">
        <f aca="false">(B693/1000)*(C693*1+D693*2)</f>
        <v>0</v>
      </c>
      <c r="H693" s="3" t="n">
        <f aca="false">ABS(C693-ROUND(C693,0))+ABS(D693-ROUND(D693,0))</f>
        <v>0</v>
      </c>
      <c r="I693" s="11" t="n">
        <v>0</v>
      </c>
      <c r="J693" s="4"/>
      <c r="K693" s="5"/>
      <c r="L693" s="5"/>
      <c r="M693" s="5"/>
      <c r="N693" s="5"/>
      <c r="O693" s="5"/>
      <c r="P693" s="5"/>
      <c r="Q693" s="5"/>
      <c r="R693" s="5"/>
      <c r="S693" s="5"/>
      <c r="T693" s="5"/>
      <c r="U693" s="5"/>
      <c r="V693" s="5"/>
      <c r="W693" s="5"/>
      <c r="X693" s="5"/>
      <c r="Y693" s="5"/>
      <c r="Z693" s="5"/>
    </row>
    <row r="694" customFormat="false" ht="12.75" hidden="false" customHeight="true" outlineLevel="0" collapsed="false">
      <c r="A694" s="10" t="n">
        <v>151</v>
      </c>
      <c r="B694" s="2" t="n">
        <v>693</v>
      </c>
      <c r="C694" s="2" t="n">
        <f aca="false">'PR-RAS'!D701</f>
        <v>0</v>
      </c>
      <c r="D694" s="2" t="n">
        <f aca="false">'PR-RAS'!E701</f>
        <v>0</v>
      </c>
      <c r="E694" s="2" t="n">
        <v>0</v>
      </c>
      <c r="F694" s="2" t="n">
        <v>0</v>
      </c>
      <c r="G694" s="3" t="n">
        <f aca="false">(B694/1000)*(C694*1+D694*2)</f>
        <v>0</v>
      </c>
      <c r="H694" s="3" t="n">
        <f aca="false">ABS(C694-ROUND(C694,0))+ABS(D694-ROUND(D694,0))</f>
        <v>0</v>
      </c>
      <c r="I694" s="11" t="n">
        <v>0</v>
      </c>
      <c r="J694" s="4"/>
      <c r="K694" s="5"/>
      <c r="L694" s="5"/>
      <c r="M694" s="5"/>
      <c r="N694" s="5"/>
      <c r="O694" s="5"/>
      <c r="P694" s="5"/>
      <c r="Q694" s="5"/>
      <c r="R694" s="5"/>
      <c r="S694" s="5"/>
      <c r="T694" s="5"/>
      <c r="U694" s="5"/>
      <c r="V694" s="5"/>
      <c r="W694" s="5"/>
      <c r="X694" s="5"/>
      <c r="Y694" s="5"/>
      <c r="Z694" s="5"/>
    </row>
    <row r="695" customFormat="false" ht="12.75" hidden="false" customHeight="true" outlineLevel="0" collapsed="false">
      <c r="A695" s="10" t="n">
        <v>151</v>
      </c>
      <c r="B695" s="2" t="n">
        <v>694</v>
      </c>
      <c r="C695" s="2" t="n">
        <f aca="false">'PR-RAS'!D702</f>
        <v>0</v>
      </c>
      <c r="D695" s="2" t="n">
        <f aca="false">'PR-RAS'!E702</f>
        <v>0</v>
      </c>
      <c r="E695" s="2" t="n">
        <v>0</v>
      </c>
      <c r="F695" s="2" t="n">
        <v>0</v>
      </c>
      <c r="G695" s="3" t="n">
        <f aca="false">(B695/1000)*(C695*1+D695*2)</f>
        <v>0</v>
      </c>
      <c r="H695" s="3" t="n">
        <f aca="false">ABS(C695-ROUND(C695,0))+ABS(D695-ROUND(D695,0))</f>
        <v>0</v>
      </c>
      <c r="I695" s="11" t="n">
        <v>0</v>
      </c>
      <c r="J695" s="4"/>
      <c r="K695" s="5"/>
      <c r="L695" s="5"/>
      <c r="M695" s="5"/>
      <c r="N695" s="5"/>
      <c r="O695" s="5"/>
      <c r="P695" s="5"/>
      <c r="Q695" s="5"/>
      <c r="R695" s="5"/>
      <c r="S695" s="5"/>
      <c r="T695" s="5"/>
      <c r="U695" s="5"/>
      <c r="V695" s="5"/>
      <c r="W695" s="5"/>
      <c r="X695" s="5"/>
      <c r="Y695" s="5"/>
      <c r="Z695" s="5"/>
    </row>
    <row r="696" customFormat="false" ht="12.75" hidden="false" customHeight="true" outlineLevel="0" collapsed="false">
      <c r="A696" s="10" t="n">
        <v>151</v>
      </c>
      <c r="B696" s="2" t="n">
        <v>695</v>
      </c>
      <c r="C696" s="2" t="n">
        <f aca="false">'PR-RAS'!D703</f>
        <v>0</v>
      </c>
      <c r="D696" s="2" t="n">
        <f aca="false">'PR-RAS'!E703</f>
        <v>0</v>
      </c>
      <c r="E696" s="2" t="n">
        <v>0</v>
      </c>
      <c r="F696" s="2" t="n">
        <v>0</v>
      </c>
      <c r="G696" s="3" t="n">
        <f aca="false">(B696/1000)*(C696*1+D696*2)</f>
        <v>0</v>
      </c>
      <c r="H696" s="3" t="n">
        <f aca="false">ABS(C696-ROUND(C696,0))+ABS(D696-ROUND(D696,0))</f>
        <v>0</v>
      </c>
      <c r="I696" s="11" t="n">
        <v>0</v>
      </c>
      <c r="J696" s="4"/>
      <c r="K696" s="5"/>
      <c r="L696" s="5"/>
      <c r="M696" s="5"/>
      <c r="N696" s="5"/>
      <c r="O696" s="5"/>
      <c r="P696" s="5"/>
      <c r="Q696" s="5"/>
      <c r="R696" s="5"/>
      <c r="S696" s="5"/>
      <c r="T696" s="5"/>
      <c r="U696" s="5"/>
      <c r="V696" s="5"/>
      <c r="W696" s="5"/>
      <c r="X696" s="5"/>
      <c r="Y696" s="5"/>
      <c r="Z696" s="5"/>
    </row>
    <row r="697" customFormat="false" ht="12.75" hidden="false" customHeight="true" outlineLevel="0" collapsed="false">
      <c r="A697" s="10" t="n">
        <v>151</v>
      </c>
      <c r="B697" s="2" t="n">
        <v>696</v>
      </c>
      <c r="C697" s="2" t="n">
        <f aca="false">'PR-RAS'!D704</f>
        <v>0</v>
      </c>
      <c r="D697" s="2" t="n">
        <f aca="false">'PR-RAS'!E704</f>
        <v>0</v>
      </c>
      <c r="E697" s="2" t="n">
        <v>0</v>
      </c>
      <c r="F697" s="2" t="n">
        <v>0</v>
      </c>
      <c r="G697" s="3" t="n">
        <f aca="false">(B697/1000)*(C697*1+D697*2)</f>
        <v>0</v>
      </c>
      <c r="H697" s="3" t="n">
        <f aca="false">ABS(C697-ROUND(C697,0))+ABS(D697-ROUND(D697,0))</f>
        <v>0</v>
      </c>
      <c r="I697" s="11" t="n">
        <v>0</v>
      </c>
      <c r="J697" s="4"/>
      <c r="K697" s="5"/>
      <c r="L697" s="5"/>
      <c r="M697" s="5"/>
      <c r="N697" s="5"/>
      <c r="O697" s="5"/>
      <c r="P697" s="5"/>
      <c r="Q697" s="5"/>
      <c r="R697" s="5"/>
      <c r="S697" s="5"/>
      <c r="T697" s="5"/>
      <c r="U697" s="5"/>
      <c r="V697" s="5"/>
      <c r="W697" s="5"/>
      <c r="X697" s="5"/>
      <c r="Y697" s="5"/>
      <c r="Z697" s="5"/>
    </row>
    <row r="698" customFormat="false" ht="12.75" hidden="false" customHeight="true" outlineLevel="0" collapsed="false">
      <c r="A698" s="10" t="n">
        <v>151</v>
      </c>
      <c r="B698" s="2" t="n">
        <v>697</v>
      </c>
      <c r="C698" s="2" t="n">
        <f aca="false">'PR-RAS'!D705</f>
        <v>0</v>
      </c>
      <c r="D698" s="2" t="n">
        <f aca="false">'PR-RAS'!E705</f>
        <v>0</v>
      </c>
      <c r="E698" s="2" t="n">
        <v>0</v>
      </c>
      <c r="F698" s="2" t="n">
        <v>0</v>
      </c>
      <c r="G698" s="3" t="n">
        <f aca="false">(B698/1000)*(C698*1+D698*2)</f>
        <v>0</v>
      </c>
      <c r="H698" s="3" t="n">
        <f aca="false">ABS(C698-ROUND(C698,0))+ABS(D698-ROUND(D698,0))</f>
        <v>0</v>
      </c>
      <c r="I698" s="11" t="n">
        <v>0</v>
      </c>
      <c r="J698" s="4"/>
      <c r="K698" s="5"/>
      <c r="L698" s="5"/>
      <c r="M698" s="5"/>
      <c r="N698" s="5"/>
      <c r="O698" s="5"/>
      <c r="P698" s="5"/>
      <c r="Q698" s="5"/>
      <c r="R698" s="5"/>
      <c r="S698" s="5"/>
      <c r="T698" s="5"/>
      <c r="U698" s="5"/>
      <c r="V698" s="5"/>
      <c r="W698" s="5"/>
      <c r="X698" s="5"/>
      <c r="Y698" s="5"/>
      <c r="Z698" s="5"/>
    </row>
    <row r="699" customFormat="false" ht="12.75" hidden="false" customHeight="true" outlineLevel="0" collapsed="false">
      <c r="A699" s="10" t="n">
        <v>151</v>
      </c>
      <c r="B699" s="2" t="n">
        <v>698</v>
      </c>
      <c r="C699" s="2" t="n">
        <f aca="false">'PR-RAS'!D706</f>
        <v>0</v>
      </c>
      <c r="D699" s="2" t="n">
        <f aca="false">'PR-RAS'!E706</f>
        <v>0</v>
      </c>
      <c r="E699" s="2" t="n">
        <v>0</v>
      </c>
      <c r="F699" s="2" t="n">
        <v>0</v>
      </c>
      <c r="G699" s="3" t="n">
        <f aca="false">(B699/1000)*(C699*1+D699*2)</f>
        <v>0</v>
      </c>
      <c r="H699" s="3" t="n">
        <f aca="false">ABS(C699-ROUND(C699,0))+ABS(D699-ROUND(D699,0))</f>
        <v>0</v>
      </c>
      <c r="I699" s="11" t="n">
        <v>0</v>
      </c>
      <c r="J699" s="4"/>
      <c r="K699" s="5"/>
      <c r="L699" s="5"/>
      <c r="M699" s="5"/>
      <c r="N699" s="5"/>
      <c r="O699" s="5"/>
      <c r="P699" s="5"/>
      <c r="Q699" s="5"/>
      <c r="R699" s="5"/>
      <c r="S699" s="5"/>
      <c r="T699" s="5"/>
      <c r="U699" s="5"/>
      <c r="V699" s="5"/>
      <c r="W699" s="5"/>
      <c r="X699" s="5"/>
      <c r="Y699" s="5"/>
      <c r="Z699" s="5"/>
    </row>
    <row r="700" customFormat="false" ht="12.75" hidden="false" customHeight="true" outlineLevel="0" collapsed="false">
      <c r="A700" s="10" t="n">
        <v>151</v>
      </c>
      <c r="B700" s="2" t="n">
        <v>699</v>
      </c>
      <c r="C700" s="2" t="n">
        <f aca="false">'PR-RAS'!D707</f>
        <v>0</v>
      </c>
      <c r="D700" s="2" t="n">
        <f aca="false">'PR-RAS'!E707</f>
        <v>0</v>
      </c>
      <c r="E700" s="2" t="n">
        <v>0</v>
      </c>
      <c r="F700" s="2" t="n">
        <v>0</v>
      </c>
      <c r="G700" s="3" t="n">
        <f aca="false">(B700/1000)*(C700*1+D700*2)</f>
        <v>0</v>
      </c>
      <c r="H700" s="3" t="n">
        <f aca="false">ABS(C700-ROUND(C700,0))+ABS(D700-ROUND(D700,0))</f>
        <v>0</v>
      </c>
      <c r="I700" s="11" t="n">
        <v>0</v>
      </c>
      <c r="J700" s="4"/>
      <c r="K700" s="5"/>
      <c r="L700" s="5"/>
      <c r="M700" s="5"/>
      <c r="N700" s="5"/>
      <c r="O700" s="5"/>
      <c r="P700" s="5"/>
      <c r="Q700" s="5"/>
      <c r="R700" s="5"/>
      <c r="S700" s="5"/>
      <c r="T700" s="5"/>
      <c r="U700" s="5"/>
      <c r="V700" s="5"/>
      <c r="W700" s="5"/>
      <c r="X700" s="5"/>
      <c r="Y700" s="5"/>
      <c r="Z700" s="5"/>
    </row>
    <row r="701" customFormat="false" ht="12.75" hidden="false" customHeight="true" outlineLevel="0" collapsed="false">
      <c r="A701" s="10" t="n">
        <v>151</v>
      </c>
      <c r="B701" s="2" t="n">
        <v>700</v>
      </c>
      <c r="C701" s="2" t="n">
        <f aca="false">'PR-RAS'!D708</f>
        <v>0</v>
      </c>
      <c r="D701" s="2" t="n">
        <f aca="false">'PR-RAS'!E708</f>
        <v>0</v>
      </c>
      <c r="E701" s="2" t="n">
        <v>0</v>
      </c>
      <c r="F701" s="2" t="n">
        <v>0</v>
      </c>
      <c r="G701" s="3" t="n">
        <f aca="false">(B701/1000)*(C701*1+D701*2)</f>
        <v>0</v>
      </c>
      <c r="H701" s="3" t="n">
        <f aca="false">ABS(C701-ROUND(C701,0))+ABS(D701-ROUND(D701,0))</f>
        <v>0</v>
      </c>
      <c r="I701" s="11" t="n">
        <v>0</v>
      </c>
      <c r="J701" s="4"/>
      <c r="K701" s="5"/>
      <c r="L701" s="5"/>
      <c r="M701" s="5"/>
      <c r="N701" s="5"/>
      <c r="O701" s="5"/>
      <c r="P701" s="5"/>
      <c r="Q701" s="5"/>
      <c r="R701" s="5"/>
      <c r="S701" s="5"/>
      <c r="T701" s="5"/>
      <c r="U701" s="5"/>
      <c r="V701" s="5"/>
      <c r="W701" s="5"/>
      <c r="X701" s="5"/>
      <c r="Y701" s="5"/>
      <c r="Z701" s="5"/>
    </row>
    <row r="702" customFormat="false" ht="12.75" hidden="false" customHeight="true" outlineLevel="0" collapsed="false">
      <c r="A702" s="10" t="n">
        <v>151</v>
      </c>
      <c r="B702" s="2" t="n">
        <v>701</v>
      </c>
      <c r="C702" s="2" t="n">
        <f aca="false">'PR-RAS'!D709</f>
        <v>0</v>
      </c>
      <c r="D702" s="2" t="n">
        <f aca="false">'PR-RAS'!E709</f>
        <v>0</v>
      </c>
      <c r="E702" s="2" t="n">
        <v>0</v>
      </c>
      <c r="F702" s="2" t="n">
        <v>0</v>
      </c>
      <c r="G702" s="3" t="n">
        <f aca="false">(B702/1000)*(C702*1+D702*2)</f>
        <v>0</v>
      </c>
      <c r="H702" s="3" t="n">
        <f aca="false">ABS(C702-ROUND(C702,0))+ABS(D702-ROUND(D702,0))</f>
        <v>0</v>
      </c>
      <c r="I702" s="11" t="n">
        <v>0</v>
      </c>
      <c r="J702" s="4"/>
      <c r="K702" s="5"/>
      <c r="L702" s="5"/>
      <c r="M702" s="5"/>
      <c r="N702" s="5"/>
      <c r="O702" s="5"/>
      <c r="P702" s="5"/>
      <c r="Q702" s="5"/>
      <c r="R702" s="5"/>
      <c r="S702" s="5"/>
      <c r="T702" s="5"/>
      <c r="U702" s="5"/>
      <c r="V702" s="5"/>
      <c r="W702" s="5"/>
      <c r="X702" s="5"/>
      <c r="Y702" s="5"/>
      <c r="Z702" s="5"/>
    </row>
    <row r="703" customFormat="false" ht="12.75" hidden="false" customHeight="true" outlineLevel="0" collapsed="false">
      <c r="A703" s="10" t="n">
        <v>151</v>
      </c>
      <c r="B703" s="2" t="n">
        <v>702</v>
      </c>
      <c r="C703" s="2" t="n">
        <f aca="false">'PR-RAS'!D710</f>
        <v>0</v>
      </c>
      <c r="D703" s="2" t="n">
        <f aca="false">'PR-RAS'!E710</f>
        <v>0</v>
      </c>
      <c r="E703" s="2" t="n">
        <v>0</v>
      </c>
      <c r="F703" s="2" t="n">
        <v>0</v>
      </c>
      <c r="G703" s="3" t="n">
        <f aca="false">(B703/1000)*(C703*1+D703*2)</f>
        <v>0</v>
      </c>
      <c r="H703" s="3" t="n">
        <f aca="false">ABS(C703-ROUND(C703,0))+ABS(D703-ROUND(D703,0))</f>
        <v>0</v>
      </c>
      <c r="I703" s="11" t="n">
        <v>0</v>
      </c>
      <c r="J703" s="4"/>
      <c r="K703" s="5"/>
      <c r="L703" s="5"/>
      <c r="M703" s="5"/>
      <c r="N703" s="5"/>
      <c r="O703" s="5"/>
      <c r="P703" s="5"/>
      <c r="Q703" s="5"/>
      <c r="R703" s="5"/>
      <c r="S703" s="5"/>
      <c r="T703" s="5"/>
      <c r="U703" s="5"/>
      <c r="V703" s="5"/>
      <c r="W703" s="5"/>
      <c r="X703" s="5"/>
      <c r="Y703" s="5"/>
      <c r="Z703" s="5"/>
    </row>
    <row r="704" customFormat="false" ht="12.75" hidden="false" customHeight="true" outlineLevel="0" collapsed="false">
      <c r="A704" s="10" t="n">
        <v>151</v>
      </c>
      <c r="B704" s="2" t="n">
        <v>703</v>
      </c>
      <c r="C704" s="2" t="n">
        <f aca="false">'PR-RAS'!D711</f>
        <v>0</v>
      </c>
      <c r="D704" s="2" t="n">
        <f aca="false">'PR-RAS'!E711</f>
        <v>0</v>
      </c>
      <c r="E704" s="2" t="n">
        <v>0</v>
      </c>
      <c r="F704" s="2" t="n">
        <v>0</v>
      </c>
      <c r="G704" s="3" t="n">
        <f aca="false">(B704/1000)*(C704*1+D704*2)</f>
        <v>0</v>
      </c>
      <c r="H704" s="3" t="n">
        <f aca="false">ABS(C704-ROUND(C704,0))+ABS(D704-ROUND(D704,0))</f>
        <v>0</v>
      </c>
      <c r="I704" s="11" t="n">
        <v>0</v>
      </c>
      <c r="J704" s="4"/>
      <c r="K704" s="5"/>
      <c r="L704" s="5"/>
      <c r="M704" s="5"/>
      <c r="N704" s="5"/>
      <c r="O704" s="5"/>
      <c r="P704" s="5"/>
      <c r="Q704" s="5"/>
      <c r="R704" s="5"/>
      <c r="S704" s="5"/>
      <c r="T704" s="5"/>
      <c r="U704" s="5"/>
      <c r="V704" s="5"/>
      <c r="W704" s="5"/>
      <c r="X704" s="5"/>
      <c r="Y704" s="5"/>
      <c r="Z704" s="5"/>
    </row>
    <row r="705" customFormat="false" ht="12.75" hidden="false" customHeight="true" outlineLevel="0" collapsed="false">
      <c r="A705" s="10" t="n">
        <v>151</v>
      </c>
      <c r="B705" s="2" t="n">
        <v>704</v>
      </c>
      <c r="C705" s="2" t="n">
        <f aca="false">'PR-RAS'!D712</f>
        <v>0</v>
      </c>
      <c r="D705" s="2" t="n">
        <f aca="false">'PR-RAS'!E712</f>
        <v>0</v>
      </c>
      <c r="E705" s="2" t="n">
        <v>0</v>
      </c>
      <c r="F705" s="2" t="n">
        <v>0</v>
      </c>
      <c r="G705" s="3" t="n">
        <f aca="false">(B705/1000)*(C705*1+D705*2)</f>
        <v>0</v>
      </c>
      <c r="H705" s="3" t="n">
        <f aca="false">ABS(C705-ROUND(C705,0))+ABS(D705-ROUND(D705,0))</f>
        <v>0</v>
      </c>
      <c r="I705" s="11" t="n">
        <v>0</v>
      </c>
      <c r="J705" s="4"/>
      <c r="K705" s="5"/>
      <c r="L705" s="5"/>
      <c r="M705" s="5"/>
      <c r="N705" s="5"/>
      <c r="O705" s="5"/>
      <c r="P705" s="5"/>
      <c r="Q705" s="5"/>
      <c r="R705" s="5"/>
      <c r="S705" s="5"/>
      <c r="T705" s="5"/>
      <c r="U705" s="5"/>
      <c r="V705" s="5"/>
      <c r="W705" s="5"/>
      <c r="X705" s="5"/>
      <c r="Y705" s="5"/>
      <c r="Z705" s="5"/>
    </row>
    <row r="706" customFormat="false" ht="12.75" hidden="false" customHeight="true" outlineLevel="0" collapsed="false">
      <c r="A706" s="10" t="n">
        <v>151</v>
      </c>
      <c r="B706" s="2" t="n">
        <v>705</v>
      </c>
      <c r="C706" s="2" t="n">
        <f aca="false">'PR-RAS'!D713</f>
        <v>0</v>
      </c>
      <c r="D706" s="2" t="n">
        <f aca="false">'PR-RAS'!E713</f>
        <v>0</v>
      </c>
      <c r="E706" s="2" t="n">
        <v>0</v>
      </c>
      <c r="F706" s="2" t="n">
        <v>0</v>
      </c>
      <c r="G706" s="3" t="n">
        <f aca="false">(B706/1000)*(C706*1+D706*2)</f>
        <v>0</v>
      </c>
      <c r="H706" s="3" t="n">
        <f aca="false">ABS(C706-ROUND(C706,0))+ABS(D706-ROUND(D706,0))</f>
        <v>0</v>
      </c>
      <c r="I706" s="11" t="n">
        <v>0</v>
      </c>
      <c r="J706" s="4"/>
      <c r="K706" s="5"/>
      <c r="L706" s="5"/>
      <c r="M706" s="5"/>
      <c r="N706" s="5"/>
      <c r="O706" s="5"/>
      <c r="P706" s="5"/>
      <c r="Q706" s="5"/>
      <c r="R706" s="5"/>
      <c r="S706" s="5"/>
      <c r="T706" s="5"/>
      <c r="U706" s="5"/>
      <c r="V706" s="5"/>
      <c r="W706" s="5"/>
      <c r="X706" s="5"/>
      <c r="Y706" s="5"/>
      <c r="Z706" s="5"/>
    </row>
    <row r="707" customFormat="false" ht="12.75" hidden="false" customHeight="true" outlineLevel="0" collapsed="false">
      <c r="A707" s="10" t="n">
        <v>151</v>
      </c>
      <c r="B707" s="2" t="n">
        <v>706</v>
      </c>
      <c r="C707" s="2" t="n">
        <f aca="false">'PR-RAS'!D714</f>
        <v>0</v>
      </c>
      <c r="D707" s="2" t="n">
        <f aca="false">'PR-RAS'!E714</f>
        <v>0</v>
      </c>
      <c r="E707" s="2" t="n">
        <v>0</v>
      </c>
      <c r="F707" s="2" t="n">
        <v>0</v>
      </c>
      <c r="G707" s="3" t="n">
        <f aca="false">(B707/1000)*(C707*1+D707*2)</f>
        <v>0</v>
      </c>
      <c r="H707" s="3" t="n">
        <f aca="false">ABS(C707-ROUND(C707,0))+ABS(D707-ROUND(D707,0))</f>
        <v>0</v>
      </c>
      <c r="I707" s="11" t="n">
        <v>0</v>
      </c>
      <c r="J707" s="4"/>
      <c r="K707" s="5"/>
      <c r="L707" s="5"/>
      <c r="M707" s="5"/>
      <c r="N707" s="5"/>
      <c r="O707" s="5"/>
      <c r="P707" s="5"/>
      <c r="Q707" s="5"/>
      <c r="R707" s="5"/>
      <c r="S707" s="5"/>
      <c r="T707" s="5"/>
      <c r="U707" s="5"/>
      <c r="V707" s="5"/>
      <c r="W707" s="5"/>
      <c r="X707" s="5"/>
      <c r="Y707" s="5"/>
      <c r="Z707" s="5"/>
    </row>
    <row r="708" customFormat="false" ht="12.75" hidden="false" customHeight="true" outlineLevel="0" collapsed="false">
      <c r="A708" s="10" t="n">
        <v>151</v>
      </c>
      <c r="B708" s="2" t="n">
        <v>707</v>
      </c>
      <c r="C708" s="2" t="n">
        <f aca="false">'PR-RAS'!D715</f>
        <v>0</v>
      </c>
      <c r="D708" s="2" t="n">
        <f aca="false">'PR-RAS'!E715</f>
        <v>0</v>
      </c>
      <c r="E708" s="2" t="n">
        <v>0</v>
      </c>
      <c r="F708" s="2" t="n">
        <v>0</v>
      </c>
      <c r="G708" s="3" t="n">
        <f aca="false">(B708/1000)*(C708*1+D708*2)</f>
        <v>0</v>
      </c>
      <c r="H708" s="3" t="n">
        <f aca="false">ABS(C708-ROUND(C708,0))+ABS(D708-ROUND(D708,0))</f>
        <v>0</v>
      </c>
      <c r="I708" s="11" t="n">
        <v>0</v>
      </c>
      <c r="J708" s="4"/>
      <c r="K708" s="5"/>
      <c r="L708" s="5"/>
      <c r="M708" s="5"/>
      <c r="N708" s="5"/>
      <c r="O708" s="5"/>
      <c r="P708" s="5"/>
      <c r="Q708" s="5"/>
      <c r="R708" s="5"/>
      <c r="S708" s="5"/>
      <c r="T708" s="5"/>
      <c r="U708" s="5"/>
      <c r="V708" s="5"/>
      <c r="W708" s="5"/>
      <c r="X708" s="5"/>
      <c r="Y708" s="5"/>
      <c r="Z708" s="5"/>
    </row>
    <row r="709" customFormat="false" ht="12.75" hidden="false" customHeight="true" outlineLevel="0" collapsed="false">
      <c r="A709" s="10" t="n">
        <v>151</v>
      </c>
      <c r="B709" s="2" t="n">
        <v>708</v>
      </c>
      <c r="C709" s="2" t="n">
        <f aca="false">'PR-RAS'!D716</f>
        <v>0</v>
      </c>
      <c r="D709" s="2" t="n">
        <f aca="false">'PR-RAS'!E716</f>
        <v>0</v>
      </c>
      <c r="E709" s="2" t="n">
        <v>0</v>
      </c>
      <c r="F709" s="2" t="n">
        <v>0</v>
      </c>
      <c r="G709" s="3" t="n">
        <f aca="false">(B709/1000)*(C709*1+D709*2)</f>
        <v>0</v>
      </c>
      <c r="H709" s="3" t="n">
        <f aca="false">ABS(C709-ROUND(C709,0))+ABS(D709-ROUND(D709,0))</f>
        <v>0</v>
      </c>
      <c r="I709" s="11" t="n">
        <v>0</v>
      </c>
      <c r="J709" s="4"/>
      <c r="K709" s="5"/>
      <c r="L709" s="5"/>
      <c r="M709" s="5"/>
      <c r="N709" s="5"/>
      <c r="O709" s="5"/>
      <c r="P709" s="5"/>
      <c r="Q709" s="5"/>
      <c r="R709" s="5"/>
      <c r="S709" s="5"/>
      <c r="T709" s="5"/>
      <c r="U709" s="5"/>
      <c r="V709" s="5"/>
      <c r="W709" s="5"/>
      <c r="X709" s="5"/>
      <c r="Y709" s="5"/>
      <c r="Z709" s="5"/>
    </row>
    <row r="710" customFormat="false" ht="12.75" hidden="false" customHeight="true" outlineLevel="0" collapsed="false">
      <c r="A710" s="10" t="n">
        <v>151</v>
      </c>
      <c r="B710" s="2" t="n">
        <v>709</v>
      </c>
      <c r="C710" s="2" t="n">
        <f aca="false">'PR-RAS'!D717</f>
        <v>0</v>
      </c>
      <c r="D710" s="2" t="n">
        <f aca="false">'PR-RAS'!E717</f>
        <v>0</v>
      </c>
      <c r="E710" s="2" t="n">
        <v>0</v>
      </c>
      <c r="F710" s="2" t="n">
        <v>0</v>
      </c>
      <c r="G710" s="3" t="n">
        <f aca="false">(B710/1000)*(C710*1+D710*2)</f>
        <v>0</v>
      </c>
      <c r="H710" s="3" t="n">
        <f aca="false">ABS(C710-ROUND(C710,0))+ABS(D710-ROUND(D710,0))</f>
        <v>0</v>
      </c>
      <c r="I710" s="11" t="n">
        <v>0</v>
      </c>
      <c r="J710" s="4"/>
      <c r="K710" s="5"/>
      <c r="L710" s="5"/>
      <c r="M710" s="5"/>
      <c r="N710" s="5"/>
      <c r="O710" s="5"/>
      <c r="P710" s="5"/>
      <c r="Q710" s="5"/>
      <c r="R710" s="5"/>
      <c r="S710" s="5"/>
      <c r="T710" s="5"/>
      <c r="U710" s="5"/>
      <c r="V710" s="5"/>
      <c r="W710" s="5"/>
      <c r="X710" s="5"/>
      <c r="Y710" s="5"/>
      <c r="Z710" s="5"/>
    </row>
    <row r="711" customFormat="false" ht="12.75" hidden="false" customHeight="true" outlineLevel="0" collapsed="false">
      <c r="A711" s="10" t="n">
        <v>151</v>
      </c>
      <c r="B711" s="2" t="n">
        <v>710</v>
      </c>
      <c r="C711" s="2" t="n">
        <f aca="false">'PR-RAS'!D718</f>
        <v>0</v>
      </c>
      <c r="D711" s="2" t="n">
        <f aca="false">'PR-RAS'!E718</f>
        <v>0</v>
      </c>
      <c r="E711" s="2" t="n">
        <v>0</v>
      </c>
      <c r="F711" s="2" t="n">
        <v>0</v>
      </c>
      <c r="G711" s="3" t="n">
        <f aca="false">(B711/1000)*(C711*1+D711*2)</f>
        <v>0</v>
      </c>
      <c r="H711" s="3" t="n">
        <f aca="false">ABS(C711-ROUND(C711,0))+ABS(D711-ROUND(D711,0))</f>
        <v>0</v>
      </c>
      <c r="I711" s="11" t="n">
        <v>0</v>
      </c>
      <c r="J711" s="4"/>
      <c r="K711" s="5"/>
      <c r="L711" s="5"/>
      <c r="M711" s="5"/>
      <c r="N711" s="5"/>
      <c r="O711" s="5"/>
      <c r="P711" s="5"/>
      <c r="Q711" s="5"/>
      <c r="R711" s="5"/>
      <c r="S711" s="5"/>
      <c r="T711" s="5"/>
      <c r="U711" s="5"/>
      <c r="V711" s="5"/>
      <c r="W711" s="5"/>
      <c r="X711" s="5"/>
      <c r="Y711" s="5"/>
      <c r="Z711" s="5"/>
    </row>
    <row r="712" customFormat="false" ht="12.75" hidden="false" customHeight="true" outlineLevel="0" collapsed="false">
      <c r="A712" s="10" t="n">
        <v>151</v>
      </c>
      <c r="B712" s="2" t="n">
        <v>711</v>
      </c>
      <c r="C712" s="2" t="n">
        <f aca="false">'PR-RAS'!D719</f>
        <v>0</v>
      </c>
      <c r="D712" s="2" t="n">
        <f aca="false">'PR-RAS'!E719</f>
        <v>0</v>
      </c>
      <c r="E712" s="2" t="n">
        <v>0</v>
      </c>
      <c r="F712" s="2" t="n">
        <v>0</v>
      </c>
      <c r="G712" s="3" t="n">
        <f aca="false">(B712/1000)*(C712*1+D712*2)</f>
        <v>0</v>
      </c>
      <c r="H712" s="3" t="n">
        <f aca="false">ABS(C712-ROUND(C712,0))+ABS(D712-ROUND(D712,0))</f>
        <v>0</v>
      </c>
      <c r="I712" s="11" t="n">
        <v>0</v>
      </c>
      <c r="J712" s="4"/>
      <c r="K712" s="5"/>
      <c r="L712" s="5"/>
      <c r="M712" s="5"/>
      <c r="N712" s="5"/>
      <c r="O712" s="5"/>
      <c r="P712" s="5"/>
      <c r="Q712" s="5"/>
      <c r="R712" s="5"/>
      <c r="S712" s="5"/>
      <c r="T712" s="5"/>
      <c r="U712" s="5"/>
      <c r="V712" s="5"/>
      <c r="W712" s="5"/>
      <c r="X712" s="5"/>
      <c r="Y712" s="5"/>
      <c r="Z712" s="5"/>
    </row>
    <row r="713" customFormat="false" ht="12.75" hidden="false" customHeight="true" outlineLevel="0" collapsed="false">
      <c r="A713" s="10" t="n">
        <v>151</v>
      </c>
      <c r="B713" s="2" t="n">
        <v>712</v>
      </c>
      <c r="C713" s="2" t="n">
        <f aca="false">'PR-RAS'!D720</f>
        <v>0</v>
      </c>
      <c r="D713" s="2" t="n">
        <f aca="false">'PR-RAS'!E720</f>
        <v>0</v>
      </c>
      <c r="E713" s="2" t="n">
        <v>0</v>
      </c>
      <c r="F713" s="2" t="n">
        <v>0</v>
      </c>
      <c r="G713" s="3" t="n">
        <f aca="false">(B713/1000)*(C713*1+D713*2)</f>
        <v>0</v>
      </c>
      <c r="H713" s="3" t="n">
        <f aca="false">ABS(C713-ROUND(C713,0))+ABS(D713-ROUND(D713,0))</f>
        <v>0</v>
      </c>
      <c r="I713" s="11" t="n">
        <v>0</v>
      </c>
      <c r="J713" s="4"/>
      <c r="K713" s="5"/>
      <c r="L713" s="5"/>
      <c r="M713" s="5"/>
      <c r="N713" s="5"/>
      <c r="O713" s="5"/>
      <c r="P713" s="5"/>
      <c r="Q713" s="5"/>
      <c r="R713" s="5"/>
      <c r="S713" s="5"/>
      <c r="T713" s="5"/>
      <c r="U713" s="5"/>
      <c r="V713" s="5"/>
      <c r="W713" s="5"/>
      <c r="X713" s="5"/>
      <c r="Y713" s="5"/>
      <c r="Z713" s="5"/>
    </row>
    <row r="714" customFormat="false" ht="12.75" hidden="false" customHeight="true" outlineLevel="0" collapsed="false">
      <c r="A714" s="10" t="n">
        <v>151</v>
      </c>
      <c r="B714" s="2" t="n">
        <v>713</v>
      </c>
      <c r="C714" s="2" t="n">
        <f aca="false">'PR-RAS'!D721</f>
        <v>0</v>
      </c>
      <c r="D714" s="2" t="n">
        <f aca="false">'PR-RAS'!E721</f>
        <v>0</v>
      </c>
      <c r="E714" s="2" t="n">
        <v>0</v>
      </c>
      <c r="F714" s="2" t="n">
        <v>0</v>
      </c>
      <c r="G714" s="3" t="n">
        <f aca="false">(B714/1000)*(C714*1+D714*2)</f>
        <v>0</v>
      </c>
      <c r="H714" s="3" t="n">
        <f aca="false">ABS(C714-ROUND(C714,0))+ABS(D714-ROUND(D714,0))</f>
        <v>0</v>
      </c>
      <c r="I714" s="11" t="n">
        <v>0</v>
      </c>
      <c r="J714" s="4"/>
      <c r="K714" s="5"/>
      <c r="L714" s="5"/>
      <c r="M714" s="5"/>
      <c r="N714" s="5"/>
      <c r="O714" s="5"/>
      <c r="P714" s="5"/>
      <c r="Q714" s="5"/>
      <c r="R714" s="5"/>
      <c r="S714" s="5"/>
      <c r="T714" s="5"/>
      <c r="U714" s="5"/>
      <c r="V714" s="5"/>
      <c r="W714" s="5"/>
      <c r="X714" s="5"/>
      <c r="Y714" s="5"/>
      <c r="Z714" s="5"/>
    </row>
    <row r="715" customFormat="false" ht="12.75" hidden="false" customHeight="true" outlineLevel="0" collapsed="false">
      <c r="A715" s="10" t="n">
        <v>151</v>
      </c>
      <c r="B715" s="2" t="n">
        <v>714</v>
      </c>
      <c r="C715" s="2" t="n">
        <f aca="false">'PR-RAS'!D722</f>
        <v>0</v>
      </c>
      <c r="D715" s="2" t="n">
        <f aca="false">'PR-RAS'!E722</f>
        <v>0</v>
      </c>
      <c r="E715" s="2" t="n">
        <v>0</v>
      </c>
      <c r="F715" s="2" t="n">
        <v>0</v>
      </c>
      <c r="G715" s="3" t="n">
        <f aca="false">(B715/1000)*(C715*1+D715*2)</f>
        <v>0</v>
      </c>
      <c r="H715" s="3" t="n">
        <f aca="false">ABS(C715-ROUND(C715,0))+ABS(D715-ROUND(D715,0))</f>
        <v>0</v>
      </c>
      <c r="I715" s="11" t="n">
        <v>0</v>
      </c>
      <c r="J715" s="4"/>
      <c r="K715" s="5"/>
      <c r="L715" s="5"/>
      <c r="M715" s="5"/>
      <c r="N715" s="5"/>
      <c r="O715" s="5"/>
      <c r="P715" s="5"/>
      <c r="Q715" s="5"/>
      <c r="R715" s="5"/>
      <c r="S715" s="5"/>
      <c r="T715" s="5"/>
      <c r="U715" s="5"/>
      <c r="V715" s="5"/>
      <c r="W715" s="5"/>
      <c r="X715" s="5"/>
      <c r="Y715" s="5"/>
      <c r="Z715" s="5"/>
    </row>
    <row r="716" customFormat="false" ht="12.75" hidden="false" customHeight="true" outlineLevel="0" collapsed="false">
      <c r="A716" s="10" t="n">
        <v>151</v>
      </c>
      <c r="B716" s="2" t="n">
        <v>715</v>
      </c>
      <c r="C716" s="2" t="n">
        <f aca="false">'PR-RAS'!D723</f>
        <v>0</v>
      </c>
      <c r="D716" s="2" t="n">
        <f aca="false">'PR-RAS'!E723</f>
        <v>0</v>
      </c>
      <c r="E716" s="2" t="n">
        <v>0</v>
      </c>
      <c r="F716" s="2" t="n">
        <v>0</v>
      </c>
      <c r="G716" s="3" t="n">
        <f aca="false">(B716/1000)*(C716*1+D716*2)</f>
        <v>0</v>
      </c>
      <c r="H716" s="3" t="n">
        <f aca="false">ABS(C716-ROUND(C716,0))+ABS(D716-ROUND(D716,0))</f>
        <v>0</v>
      </c>
      <c r="I716" s="11" t="n">
        <v>0</v>
      </c>
      <c r="J716" s="4"/>
      <c r="K716" s="5"/>
      <c r="L716" s="5"/>
      <c r="M716" s="5"/>
      <c r="N716" s="5"/>
      <c r="O716" s="5"/>
      <c r="P716" s="5"/>
      <c r="Q716" s="5"/>
      <c r="R716" s="5"/>
      <c r="S716" s="5"/>
      <c r="T716" s="5"/>
      <c r="U716" s="5"/>
      <c r="V716" s="5"/>
      <c r="W716" s="5"/>
      <c r="X716" s="5"/>
      <c r="Y716" s="5"/>
      <c r="Z716" s="5"/>
    </row>
    <row r="717" customFormat="false" ht="12.75" hidden="false" customHeight="true" outlineLevel="0" collapsed="false">
      <c r="A717" s="10" t="n">
        <v>151</v>
      </c>
      <c r="B717" s="2" t="n">
        <v>716</v>
      </c>
      <c r="C717" s="2" t="n">
        <f aca="false">'PR-RAS'!D724</f>
        <v>1802.57</v>
      </c>
      <c r="D717" s="2" t="n">
        <f aca="false">'PR-RAS'!E724</f>
        <v>2721.9</v>
      </c>
      <c r="E717" s="2" t="n">
        <v>0</v>
      </c>
      <c r="F717" s="2" t="n">
        <v>0</v>
      </c>
      <c r="G717" s="3" t="n">
        <f aca="false">(B717/1000)*(C717*1+D717*2)</f>
        <v>5188.40092</v>
      </c>
      <c r="H717" s="3" t="n">
        <f aca="false">ABS(C717-ROUND(C717,0))+ABS(D717-ROUND(D717,0))</f>
        <v>0.529999999999973</v>
      </c>
      <c r="I717" s="11" t="n">
        <v>0</v>
      </c>
      <c r="J717" s="4"/>
      <c r="K717" s="5"/>
      <c r="L717" s="5"/>
      <c r="M717" s="5"/>
      <c r="N717" s="5"/>
      <c r="O717" s="5"/>
      <c r="P717" s="5"/>
      <c r="Q717" s="5"/>
      <c r="R717" s="5"/>
      <c r="S717" s="5"/>
      <c r="T717" s="5"/>
      <c r="U717" s="5"/>
      <c r="V717" s="5"/>
      <c r="W717" s="5"/>
      <c r="X717" s="5"/>
      <c r="Y717" s="5"/>
      <c r="Z717" s="5"/>
    </row>
    <row r="718" customFormat="false" ht="12.75" hidden="false" customHeight="true" outlineLevel="0" collapsed="false">
      <c r="A718" s="10" t="n">
        <v>151</v>
      </c>
      <c r="B718" s="2" t="n">
        <v>717</v>
      </c>
      <c r="C718" s="2" t="n">
        <f aca="false">'PR-RAS'!D725</f>
        <v>0</v>
      </c>
      <c r="D718" s="2" t="n">
        <f aca="false">'PR-RAS'!E725</f>
        <v>0</v>
      </c>
      <c r="E718" s="2" t="n">
        <v>0</v>
      </c>
      <c r="F718" s="2" t="n">
        <v>0</v>
      </c>
      <c r="G718" s="3" t="n">
        <f aca="false">(B718/1000)*(C718*1+D718*2)</f>
        <v>0</v>
      </c>
      <c r="H718" s="3" t="n">
        <f aca="false">ABS(C718-ROUND(C718,0))+ABS(D718-ROUND(D718,0))</f>
        <v>0</v>
      </c>
      <c r="I718" s="11" t="n">
        <v>0</v>
      </c>
      <c r="J718" s="4"/>
      <c r="K718" s="5"/>
      <c r="L718" s="5"/>
      <c r="M718" s="5"/>
      <c r="N718" s="5"/>
      <c r="O718" s="5"/>
      <c r="P718" s="5"/>
      <c r="Q718" s="5"/>
      <c r="R718" s="5"/>
      <c r="S718" s="5"/>
      <c r="T718" s="5"/>
      <c r="U718" s="5"/>
      <c r="V718" s="5"/>
      <c r="W718" s="5"/>
      <c r="X718" s="5"/>
      <c r="Y718" s="5"/>
      <c r="Z718" s="5"/>
    </row>
    <row r="719" customFormat="false" ht="12.75" hidden="false" customHeight="true" outlineLevel="0" collapsed="false">
      <c r="A719" s="10" t="n">
        <v>151</v>
      </c>
      <c r="B719" s="2" t="n">
        <v>718</v>
      </c>
      <c r="C719" s="2" t="n">
        <f aca="false">'PR-RAS'!D726</f>
        <v>0</v>
      </c>
      <c r="D719" s="2" t="n">
        <f aca="false">'PR-RAS'!E726</f>
        <v>0</v>
      </c>
      <c r="E719" s="2" t="n">
        <v>0</v>
      </c>
      <c r="F719" s="2" t="n">
        <v>0</v>
      </c>
      <c r="G719" s="3" t="n">
        <f aca="false">(B719/1000)*(C719*1+D719*2)</f>
        <v>0</v>
      </c>
      <c r="H719" s="3" t="n">
        <f aca="false">ABS(C719-ROUND(C719,0))+ABS(D719-ROUND(D719,0))</f>
        <v>0</v>
      </c>
      <c r="I719" s="11" t="n">
        <v>0</v>
      </c>
      <c r="J719" s="4"/>
      <c r="K719" s="5"/>
      <c r="L719" s="5"/>
      <c r="M719" s="5"/>
      <c r="N719" s="5"/>
      <c r="O719" s="5"/>
      <c r="P719" s="5"/>
      <c r="Q719" s="5"/>
      <c r="R719" s="5"/>
      <c r="S719" s="5"/>
      <c r="T719" s="5"/>
      <c r="U719" s="5"/>
      <c r="V719" s="5"/>
      <c r="W719" s="5"/>
      <c r="X719" s="5"/>
      <c r="Y719" s="5"/>
      <c r="Z719" s="5"/>
    </row>
    <row r="720" customFormat="false" ht="12.75" hidden="false" customHeight="true" outlineLevel="0" collapsed="false">
      <c r="A720" s="10" t="n">
        <v>151</v>
      </c>
      <c r="B720" s="2" t="n">
        <v>719</v>
      </c>
      <c r="C720" s="2" t="n">
        <f aca="false">'PR-RAS'!D727</f>
        <v>0</v>
      </c>
      <c r="D720" s="2" t="n">
        <f aca="false">'PR-RAS'!E727</f>
        <v>0</v>
      </c>
      <c r="E720" s="2" t="n">
        <v>0</v>
      </c>
      <c r="F720" s="2" t="n">
        <v>0</v>
      </c>
      <c r="G720" s="3" t="n">
        <f aca="false">(B720/1000)*(C720*1+D720*2)</f>
        <v>0</v>
      </c>
      <c r="H720" s="3" t="n">
        <f aca="false">ABS(C720-ROUND(C720,0))+ABS(D720-ROUND(D720,0))</f>
        <v>0</v>
      </c>
      <c r="I720" s="11" t="n">
        <v>0</v>
      </c>
      <c r="J720" s="4"/>
      <c r="K720" s="5"/>
      <c r="L720" s="5"/>
      <c r="M720" s="5"/>
      <c r="N720" s="5"/>
      <c r="O720" s="5"/>
      <c r="P720" s="5"/>
      <c r="Q720" s="5"/>
      <c r="R720" s="5"/>
      <c r="S720" s="5"/>
      <c r="T720" s="5"/>
      <c r="U720" s="5"/>
      <c r="V720" s="5"/>
      <c r="W720" s="5"/>
      <c r="X720" s="5"/>
      <c r="Y720" s="5"/>
      <c r="Z720" s="5"/>
    </row>
    <row r="721" customFormat="false" ht="12.75" hidden="false" customHeight="true" outlineLevel="0" collapsed="false">
      <c r="A721" s="10" t="n">
        <v>151</v>
      </c>
      <c r="B721" s="2" t="n">
        <v>720</v>
      </c>
      <c r="C721" s="2" t="n">
        <f aca="false">'PR-RAS'!D728</f>
        <v>0</v>
      </c>
      <c r="D721" s="2" t="n">
        <f aca="false">'PR-RAS'!E728</f>
        <v>0</v>
      </c>
      <c r="E721" s="2" t="n">
        <v>0</v>
      </c>
      <c r="F721" s="2" t="n">
        <v>0</v>
      </c>
      <c r="G721" s="3" t="n">
        <f aca="false">(B721/1000)*(C721*1+D721*2)</f>
        <v>0</v>
      </c>
      <c r="H721" s="3" t="n">
        <f aca="false">ABS(C721-ROUND(C721,0))+ABS(D721-ROUND(D721,0))</f>
        <v>0</v>
      </c>
      <c r="I721" s="11" t="n">
        <v>0</v>
      </c>
      <c r="J721" s="4"/>
      <c r="K721" s="5"/>
      <c r="L721" s="5"/>
      <c r="M721" s="5"/>
      <c r="N721" s="5"/>
      <c r="O721" s="5"/>
      <c r="P721" s="5"/>
      <c r="Q721" s="5"/>
      <c r="R721" s="5"/>
      <c r="S721" s="5"/>
      <c r="T721" s="5"/>
      <c r="U721" s="5"/>
      <c r="V721" s="5"/>
      <c r="W721" s="5"/>
      <c r="X721" s="5"/>
      <c r="Y721" s="5"/>
      <c r="Z721" s="5"/>
    </row>
    <row r="722" customFormat="false" ht="12.75" hidden="false" customHeight="true" outlineLevel="0" collapsed="false">
      <c r="A722" s="10" t="n">
        <v>151</v>
      </c>
      <c r="B722" s="2" t="n">
        <v>721</v>
      </c>
      <c r="C722" s="2" t="n">
        <f aca="false">'PR-RAS'!D729</f>
        <v>0</v>
      </c>
      <c r="D722" s="2" t="n">
        <f aca="false">'PR-RAS'!E729</f>
        <v>0</v>
      </c>
      <c r="E722" s="2" t="n">
        <v>0</v>
      </c>
      <c r="F722" s="2" t="n">
        <v>0</v>
      </c>
      <c r="G722" s="3" t="n">
        <f aca="false">(B722/1000)*(C722*1+D722*2)</f>
        <v>0</v>
      </c>
      <c r="H722" s="3" t="n">
        <f aca="false">ABS(C722-ROUND(C722,0))+ABS(D722-ROUND(D722,0))</f>
        <v>0</v>
      </c>
      <c r="I722" s="11" t="n">
        <v>0</v>
      </c>
      <c r="J722" s="4"/>
      <c r="K722" s="5"/>
      <c r="L722" s="5"/>
      <c r="M722" s="5"/>
      <c r="N722" s="5"/>
      <c r="O722" s="5"/>
      <c r="P722" s="5"/>
      <c r="Q722" s="5"/>
      <c r="R722" s="5"/>
      <c r="S722" s="5"/>
      <c r="T722" s="5"/>
      <c r="U722" s="5"/>
      <c r="V722" s="5"/>
      <c r="W722" s="5"/>
      <c r="X722" s="5"/>
      <c r="Y722" s="5"/>
      <c r="Z722" s="5"/>
    </row>
    <row r="723" customFormat="false" ht="12.75" hidden="false" customHeight="true" outlineLevel="0" collapsed="false">
      <c r="A723" s="10" t="n">
        <v>151</v>
      </c>
      <c r="B723" s="2" t="n">
        <v>722</v>
      </c>
      <c r="C723" s="2" t="n">
        <f aca="false">'PR-RAS'!D730</f>
        <v>0</v>
      </c>
      <c r="D723" s="2" t="n">
        <f aca="false">'PR-RAS'!E730</f>
        <v>0</v>
      </c>
      <c r="E723" s="2" t="n">
        <v>0</v>
      </c>
      <c r="F723" s="2" t="n">
        <v>0</v>
      </c>
      <c r="G723" s="3" t="n">
        <f aca="false">(B723/1000)*(C723*1+D723*2)</f>
        <v>0</v>
      </c>
      <c r="H723" s="3" t="n">
        <f aca="false">ABS(C723-ROUND(C723,0))+ABS(D723-ROUND(D723,0))</f>
        <v>0</v>
      </c>
      <c r="I723" s="11" t="n">
        <v>0</v>
      </c>
      <c r="J723" s="4"/>
      <c r="K723" s="5"/>
      <c r="L723" s="5"/>
      <c r="M723" s="5"/>
      <c r="N723" s="5"/>
      <c r="O723" s="5"/>
      <c r="P723" s="5"/>
      <c r="Q723" s="5"/>
      <c r="R723" s="5"/>
      <c r="S723" s="5"/>
      <c r="T723" s="5"/>
      <c r="U723" s="5"/>
      <c r="V723" s="5"/>
      <c r="W723" s="5"/>
      <c r="X723" s="5"/>
      <c r="Y723" s="5"/>
      <c r="Z723" s="5"/>
    </row>
    <row r="724" customFormat="false" ht="12.75" hidden="false" customHeight="true" outlineLevel="0" collapsed="false">
      <c r="A724" s="10" t="n">
        <v>151</v>
      </c>
      <c r="B724" s="2" t="n">
        <v>723</v>
      </c>
      <c r="C724" s="2" t="n">
        <f aca="false">'PR-RAS'!D731</f>
        <v>0</v>
      </c>
      <c r="D724" s="2" t="n">
        <f aca="false">'PR-RAS'!E731</f>
        <v>0</v>
      </c>
      <c r="E724" s="2" t="n">
        <v>0</v>
      </c>
      <c r="F724" s="2" t="n">
        <v>0</v>
      </c>
      <c r="G724" s="3" t="n">
        <f aca="false">(B724/1000)*(C724*1+D724*2)</f>
        <v>0</v>
      </c>
      <c r="H724" s="3" t="n">
        <f aca="false">ABS(C724-ROUND(C724,0))+ABS(D724-ROUND(D724,0))</f>
        <v>0</v>
      </c>
      <c r="I724" s="11" t="n">
        <v>0</v>
      </c>
      <c r="J724" s="4"/>
      <c r="K724" s="5"/>
      <c r="L724" s="5"/>
      <c r="M724" s="5"/>
      <c r="N724" s="5"/>
      <c r="O724" s="5"/>
      <c r="P724" s="5"/>
      <c r="Q724" s="5"/>
      <c r="R724" s="5"/>
      <c r="S724" s="5"/>
      <c r="T724" s="5"/>
      <c r="U724" s="5"/>
      <c r="V724" s="5"/>
      <c r="W724" s="5"/>
      <c r="X724" s="5"/>
      <c r="Y724" s="5"/>
      <c r="Z724" s="5"/>
    </row>
    <row r="725" customFormat="false" ht="12.75" hidden="false" customHeight="true" outlineLevel="0" collapsed="false">
      <c r="A725" s="10" t="n">
        <v>151</v>
      </c>
      <c r="B725" s="2" t="n">
        <v>724</v>
      </c>
      <c r="C725" s="2" t="n">
        <f aca="false">'PR-RAS'!D732</f>
        <v>1500</v>
      </c>
      <c r="D725" s="2" t="n">
        <f aca="false">'PR-RAS'!E732</f>
        <v>0</v>
      </c>
      <c r="E725" s="2" t="n">
        <v>0</v>
      </c>
      <c r="F725" s="2" t="n">
        <v>0</v>
      </c>
      <c r="G725" s="3" t="n">
        <f aca="false">(B725/1000)*(C725*1+D725*2)</f>
        <v>1086</v>
      </c>
      <c r="H725" s="3" t="n">
        <f aca="false">ABS(C725-ROUND(C725,0))+ABS(D725-ROUND(D725,0))</f>
        <v>0</v>
      </c>
      <c r="I725" s="11" t="n">
        <v>0</v>
      </c>
      <c r="J725" s="4"/>
      <c r="K725" s="5"/>
      <c r="L725" s="5"/>
      <c r="M725" s="5"/>
      <c r="N725" s="5"/>
      <c r="O725" s="5"/>
      <c r="P725" s="5"/>
      <c r="Q725" s="5"/>
      <c r="R725" s="5"/>
      <c r="S725" s="5"/>
      <c r="T725" s="5"/>
      <c r="U725" s="5"/>
      <c r="V725" s="5"/>
      <c r="W725" s="5"/>
      <c r="X725" s="5"/>
      <c r="Y725" s="5"/>
      <c r="Z725" s="5"/>
    </row>
    <row r="726" customFormat="false" ht="12.75" hidden="false" customHeight="true" outlineLevel="0" collapsed="false">
      <c r="A726" s="10" t="n">
        <v>151</v>
      </c>
      <c r="B726" s="2" t="n">
        <v>725</v>
      </c>
      <c r="C726" s="2" t="n">
        <f aca="false">'PR-RAS'!D733</f>
        <v>0</v>
      </c>
      <c r="D726" s="2" t="n">
        <f aca="false">'PR-RAS'!E733</f>
        <v>0</v>
      </c>
      <c r="E726" s="2" t="n">
        <v>0</v>
      </c>
      <c r="F726" s="2" t="n">
        <v>0</v>
      </c>
      <c r="G726" s="3" t="n">
        <f aca="false">(B726/1000)*(C726*1+D726*2)</f>
        <v>0</v>
      </c>
      <c r="H726" s="3" t="n">
        <f aca="false">ABS(C726-ROUND(C726,0))+ABS(D726-ROUND(D726,0))</f>
        <v>0</v>
      </c>
      <c r="I726" s="11" t="n">
        <v>0</v>
      </c>
      <c r="J726" s="4"/>
      <c r="K726" s="5"/>
      <c r="L726" s="5"/>
      <c r="M726" s="5"/>
      <c r="N726" s="5"/>
      <c r="O726" s="5"/>
      <c r="P726" s="5"/>
      <c r="Q726" s="5"/>
      <c r="R726" s="5"/>
      <c r="S726" s="5"/>
      <c r="T726" s="5"/>
      <c r="U726" s="5"/>
      <c r="V726" s="5"/>
      <c r="W726" s="5"/>
      <c r="X726" s="5"/>
      <c r="Y726" s="5"/>
      <c r="Z726" s="5"/>
    </row>
    <row r="727" customFormat="false" ht="12.75" hidden="false" customHeight="true" outlineLevel="0" collapsed="false">
      <c r="A727" s="10" t="n">
        <v>151</v>
      </c>
      <c r="B727" s="2" t="n">
        <v>726</v>
      </c>
      <c r="C727" s="2" t="n">
        <f aca="false">'PR-RAS'!D734</f>
        <v>173.25</v>
      </c>
      <c r="D727" s="2" t="n">
        <f aca="false">'PR-RAS'!E734</f>
        <v>856.09</v>
      </c>
      <c r="E727" s="2" t="n">
        <v>0</v>
      </c>
      <c r="F727" s="2" t="n">
        <v>0</v>
      </c>
      <c r="G727" s="3" t="n">
        <f aca="false">(B727/1000)*(C727*1+D727*2)</f>
        <v>1368.82218</v>
      </c>
      <c r="H727" s="3" t="n">
        <f aca="false">ABS(C727-ROUND(C727,0))+ABS(D727-ROUND(D727,0))</f>
        <v>0.340000000000032</v>
      </c>
      <c r="I727" s="11" t="n">
        <v>0</v>
      </c>
      <c r="J727" s="4"/>
      <c r="K727" s="5"/>
      <c r="L727" s="5"/>
      <c r="M727" s="5"/>
      <c r="N727" s="5"/>
      <c r="O727" s="5"/>
      <c r="P727" s="5"/>
      <c r="Q727" s="5"/>
      <c r="R727" s="5"/>
      <c r="S727" s="5"/>
      <c r="T727" s="5"/>
      <c r="U727" s="5"/>
      <c r="V727" s="5"/>
      <c r="W727" s="5"/>
      <c r="X727" s="5"/>
      <c r="Y727" s="5"/>
      <c r="Z727" s="5"/>
    </row>
    <row r="728" customFormat="false" ht="12.75" hidden="false" customHeight="true" outlineLevel="0" collapsed="false">
      <c r="A728" s="10" t="n">
        <v>151</v>
      </c>
      <c r="B728" s="2" t="n">
        <v>727</v>
      </c>
      <c r="C728" s="2" t="n">
        <f aca="false">'PR-RAS'!D735</f>
        <v>0</v>
      </c>
      <c r="D728" s="2" t="n">
        <f aca="false">'PR-RAS'!E735</f>
        <v>0</v>
      </c>
      <c r="E728" s="2" t="n">
        <v>0</v>
      </c>
      <c r="F728" s="2" t="n">
        <v>0</v>
      </c>
      <c r="G728" s="3" t="n">
        <f aca="false">(B728/1000)*(C728*1+D728*2)</f>
        <v>0</v>
      </c>
      <c r="H728" s="3" t="n">
        <f aca="false">ABS(C728-ROUND(C728,0))+ABS(D728-ROUND(D728,0))</f>
        <v>0</v>
      </c>
      <c r="I728" s="11" t="n">
        <v>0</v>
      </c>
      <c r="J728" s="4"/>
      <c r="K728" s="5"/>
      <c r="L728" s="5"/>
      <c r="M728" s="5"/>
      <c r="N728" s="5"/>
      <c r="O728" s="5"/>
      <c r="P728" s="5"/>
      <c r="Q728" s="5"/>
      <c r="R728" s="5"/>
      <c r="S728" s="5"/>
      <c r="T728" s="5"/>
      <c r="U728" s="5"/>
      <c r="V728" s="5"/>
      <c r="W728" s="5"/>
      <c r="X728" s="5"/>
      <c r="Y728" s="5"/>
      <c r="Z728" s="5"/>
    </row>
    <row r="729" customFormat="false" ht="12.75" hidden="false" customHeight="true" outlineLevel="0" collapsed="false">
      <c r="A729" s="10" t="n">
        <v>151</v>
      </c>
      <c r="B729" s="2" t="n">
        <v>728</v>
      </c>
      <c r="C729" s="2" t="n">
        <f aca="false">'PR-RAS'!D736</f>
        <v>0</v>
      </c>
      <c r="D729" s="2" t="n">
        <f aca="false">'PR-RAS'!E736</f>
        <v>0</v>
      </c>
      <c r="E729" s="2" t="n">
        <v>0</v>
      </c>
      <c r="F729" s="2" t="n">
        <v>0</v>
      </c>
      <c r="G729" s="3" t="n">
        <f aca="false">(B729/1000)*(C729*1+D729*2)</f>
        <v>0</v>
      </c>
      <c r="H729" s="3" t="n">
        <f aca="false">ABS(C729-ROUND(C729,0))+ABS(D729-ROUND(D729,0))</f>
        <v>0</v>
      </c>
      <c r="I729" s="11" t="n">
        <v>0</v>
      </c>
      <c r="J729" s="4"/>
      <c r="K729" s="5"/>
      <c r="L729" s="5"/>
      <c r="M729" s="5"/>
      <c r="N729" s="5"/>
      <c r="O729" s="5"/>
      <c r="P729" s="5"/>
      <c r="Q729" s="5"/>
      <c r="R729" s="5"/>
      <c r="S729" s="5"/>
      <c r="T729" s="5"/>
      <c r="U729" s="5"/>
      <c r="V729" s="5"/>
      <c r="W729" s="5"/>
      <c r="X729" s="5"/>
      <c r="Y729" s="5"/>
      <c r="Z729" s="5"/>
    </row>
    <row r="730" customFormat="false" ht="12.75" hidden="false" customHeight="true" outlineLevel="0" collapsed="false">
      <c r="A730" s="10" t="n">
        <v>151</v>
      </c>
      <c r="B730" s="2" t="n">
        <v>729</v>
      </c>
      <c r="C730" s="2" t="n">
        <f aca="false">'PR-RAS'!D737</f>
        <v>196.37</v>
      </c>
      <c r="D730" s="2" t="n">
        <f aca="false">'PR-RAS'!E737</f>
        <v>1511.04</v>
      </c>
      <c r="E730" s="2" t="n">
        <v>0</v>
      </c>
      <c r="F730" s="2" t="n">
        <v>0</v>
      </c>
      <c r="G730" s="3" t="n">
        <f aca="false">(B730/1000)*(C730*1+D730*2)</f>
        <v>2346.25005</v>
      </c>
      <c r="H730" s="3" t="n">
        <f aca="false">ABS(C730-ROUND(C730,0))+ABS(D730-ROUND(D730,0))</f>
        <v>0.409999999999968</v>
      </c>
      <c r="I730" s="11" t="n">
        <v>0</v>
      </c>
      <c r="J730" s="4"/>
      <c r="K730" s="5"/>
      <c r="L730" s="5"/>
      <c r="M730" s="5"/>
      <c r="N730" s="5"/>
      <c r="O730" s="5"/>
      <c r="P730" s="5"/>
      <c r="Q730" s="5"/>
      <c r="R730" s="5"/>
      <c r="S730" s="5"/>
      <c r="T730" s="5"/>
      <c r="U730" s="5"/>
      <c r="V730" s="5"/>
      <c r="W730" s="5"/>
      <c r="X730" s="5"/>
      <c r="Y730" s="5"/>
      <c r="Z730" s="5"/>
    </row>
    <row r="731" customFormat="false" ht="12.75" hidden="false" customHeight="true" outlineLevel="0" collapsed="false">
      <c r="A731" s="10" t="n">
        <v>151</v>
      </c>
      <c r="B731" s="2" t="n">
        <v>730</v>
      </c>
      <c r="C731" s="2" t="n">
        <f aca="false">'PR-RAS'!D738</f>
        <v>0</v>
      </c>
      <c r="D731" s="2" t="n">
        <f aca="false">'PR-RAS'!E738</f>
        <v>0</v>
      </c>
      <c r="E731" s="2" t="n">
        <v>0</v>
      </c>
      <c r="F731" s="2" t="n">
        <v>0</v>
      </c>
      <c r="G731" s="3" t="n">
        <f aca="false">(B731/1000)*(C731*1+D731*2)</f>
        <v>0</v>
      </c>
      <c r="H731" s="3" t="n">
        <f aca="false">ABS(C731-ROUND(C731,0))+ABS(D731-ROUND(D731,0))</f>
        <v>0</v>
      </c>
      <c r="I731" s="11" t="n">
        <v>0</v>
      </c>
      <c r="J731" s="4"/>
      <c r="K731" s="5"/>
      <c r="L731" s="5"/>
      <c r="M731" s="5"/>
      <c r="N731" s="5"/>
      <c r="O731" s="5"/>
      <c r="P731" s="5"/>
      <c r="Q731" s="5"/>
      <c r="R731" s="5"/>
      <c r="S731" s="5"/>
      <c r="T731" s="5"/>
      <c r="U731" s="5"/>
      <c r="V731" s="5"/>
      <c r="W731" s="5"/>
      <c r="X731" s="5"/>
      <c r="Y731" s="5"/>
      <c r="Z731" s="5"/>
    </row>
    <row r="732" customFormat="false" ht="12.75" hidden="false" customHeight="true" outlineLevel="0" collapsed="false">
      <c r="A732" s="10" t="n">
        <v>151</v>
      </c>
      <c r="B732" s="2" t="n">
        <v>731</v>
      </c>
      <c r="C732" s="2" t="n">
        <f aca="false">'PR-RAS'!D739</f>
        <v>0</v>
      </c>
      <c r="D732" s="2" t="n">
        <f aca="false">'PR-RAS'!E739</f>
        <v>0</v>
      </c>
      <c r="E732" s="2" t="n">
        <v>0</v>
      </c>
      <c r="F732" s="2" t="n">
        <v>0</v>
      </c>
      <c r="G732" s="3" t="n">
        <f aca="false">(B732/1000)*(C732*1+D732*2)</f>
        <v>0</v>
      </c>
      <c r="H732" s="3" t="n">
        <f aca="false">ABS(C732-ROUND(C732,0))+ABS(D732-ROUND(D732,0))</f>
        <v>0</v>
      </c>
      <c r="I732" s="11" t="n">
        <v>0</v>
      </c>
      <c r="J732" s="4"/>
      <c r="K732" s="5"/>
      <c r="L732" s="5"/>
      <c r="M732" s="5"/>
      <c r="N732" s="5"/>
      <c r="O732" s="5"/>
      <c r="P732" s="5"/>
      <c r="Q732" s="5"/>
      <c r="R732" s="5"/>
      <c r="S732" s="5"/>
      <c r="T732" s="5"/>
      <c r="U732" s="5"/>
      <c r="V732" s="5"/>
      <c r="W732" s="5"/>
      <c r="X732" s="5"/>
      <c r="Y732" s="5"/>
      <c r="Z732" s="5"/>
    </row>
    <row r="733" customFormat="false" ht="12.75" hidden="false" customHeight="true" outlineLevel="0" collapsed="false">
      <c r="A733" s="10" t="n">
        <v>151</v>
      </c>
      <c r="B733" s="2" t="n">
        <v>732</v>
      </c>
      <c r="C733" s="2" t="n">
        <f aca="false">'PR-RAS'!D740</f>
        <v>0</v>
      </c>
      <c r="D733" s="2" t="n">
        <f aca="false">'PR-RAS'!E740</f>
        <v>0</v>
      </c>
      <c r="E733" s="2" t="n">
        <v>0</v>
      </c>
      <c r="F733" s="2" t="n">
        <v>0</v>
      </c>
      <c r="G733" s="3" t="n">
        <f aca="false">(B733/1000)*(C733*1+D733*2)</f>
        <v>0</v>
      </c>
      <c r="H733" s="3" t="n">
        <f aca="false">ABS(C733-ROUND(C733,0))+ABS(D733-ROUND(D733,0))</f>
        <v>0</v>
      </c>
      <c r="I733" s="11" t="n">
        <v>0</v>
      </c>
      <c r="J733" s="4"/>
      <c r="K733" s="5"/>
      <c r="L733" s="5"/>
      <c r="M733" s="5"/>
      <c r="N733" s="5"/>
      <c r="O733" s="5"/>
      <c r="P733" s="5"/>
      <c r="Q733" s="5"/>
      <c r="R733" s="5"/>
      <c r="S733" s="5"/>
      <c r="T733" s="5"/>
      <c r="U733" s="5"/>
      <c r="V733" s="5"/>
      <c r="W733" s="5"/>
      <c r="X733" s="5"/>
      <c r="Y733" s="5"/>
      <c r="Z733" s="5"/>
    </row>
    <row r="734" customFormat="false" ht="12.75" hidden="false" customHeight="true" outlineLevel="0" collapsed="false">
      <c r="A734" s="10" t="n">
        <v>151</v>
      </c>
      <c r="B734" s="2" t="n">
        <v>733</v>
      </c>
      <c r="C734" s="2" t="n">
        <f aca="false">'PR-RAS'!D741</f>
        <v>0</v>
      </c>
      <c r="D734" s="2" t="n">
        <f aca="false">'PR-RAS'!E741</f>
        <v>0</v>
      </c>
      <c r="E734" s="2" t="n">
        <v>0</v>
      </c>
      <c r="F734" s="2" t="n">
        <v>0</v>
      </c>
      <c r="G734" s="3" t="n">
        <f aca="false">(B734/1000)*(C734*1+D734*2)</f>
        <v>0</v>
      </c>
      <c r="H734" s="3" t="n">
        <f aca="false">ABS(C734-ROUND(C734,0))+ABS(D734-ROUND(D734,0))</f>
        <v>0</v>
      </c>
      <c r="I734" s="11" t="n">
        <v>0</v>
      </c>
      <c r="J734" s="4"/>
      <c r="K734" s="5"/>
      <c r="L734" s="5"/>
      <c r="M734" s="5"/>
      <c r="N734" s="5"/>
      <c r="O734" s="5"/>
      <c r="P734" s="5"/>
      <c r="Q734" s="5"/>
      <c r="R734" s="5"/>
      <c r="S734" s="5"/>
      <c r="T734" s="5"/>
      <c r="U734" s="5"/>
      <c r="V734" s="5"/>
      <c r="W734" s="5"/>
      <c r="X734" s="5"/>
      <c r="Y734" s="5"/>
      <c r="Z734" s="5"/>
    </row>
    <row r="735" customFormat="false" ht="12.75" hidden="false" customHeight="true" outlineLevel="0" collapsed="false">
      <c r="A735" s="10" t="n">
        <v>151</v>
      </c>
      <c r="B735" s="2" t="n">
        <v>734</v>
      </c>
      <c r="C735" s="2" t="n">
        <f aca="false">'PR-RAS'!D742</f>
        <v>0</v>
      </c>
      <c r="D735" s="2" t="n">
        <f aca="false">'PR-RAS'!E742</f>
        <v>0</v>
      </c>
      <c r="E735" s="2" t="n">
        <v>0</v>
      </c>
      <c r="F735" s="2" t="n">
        <v>0</v>
      </c>
      <c r="G735" s="3" t="n">
        <f aca="false">(B735/1000)*(C735*1+D735*2)</f>
        <v>0</v>
      </c>
      <c r="H735" s="3" t="n">
        <f aca="false">ABS(C735-ROUND(C735,0))+ABS(D735-ROUND(D735,0))</f>
        <v>0</v>
      </c>
      <c r="I735" s="11" t="n">
        <v>0</v>
      </c>
      <c r="J735" s="4"/>
      <c r="K735" s="5"/>
      <c r="L735" s="5"/>
      <c r="M735" s="5"/>
      <c r="N735" s="5"/>
      <c r="O735" s="5"/>
      <c r="P735" s="5"/>
      <c r="Q735" s="5"/>
      <c r="R735" s="5"/>
      <c r="S735" s="5"/>
      <c r="T735" s="5"/>
      <c r="U735" s="5"/>
      <c r="V735" s="5"/>
      <c r="W735" s="5"/>
      <c r="X735" s="5"/>
      <c r="Y735" s="5"/>
      <c r="Z735" s="5"/>
    </row>
    <row r="736" customFormat="false" ht="12.75" hidden="false" customHeight="true" outlineLevel="0" collapsed="false">
      <c r="A736" s="10" t="n">
        <v>151</v>
      </c>
      <c r="B736" s="2" t="n">
        <v>735</v>
      </c>
      <c r="C736" s="2" t="n">
        <f aca="false">'PR-RAS'!D743</f>
        <v>0</v>
      </c>
      <c r="D736" s="2" t="n">
        <f aca="false">'PR-RAS'!E743</f>
        <v>0</v>
      </c>
      <c r="E736" s="2" t="n">
        <v>0</v>
      </c>
      <c r="F736" s="2" t="n">
        <v>0</v>
      </c>
      <c r="G736" s="3" t="n">
        <f aca="false">(B736/1000)*(C736*1+D736*2)</f>
        <v>0</v>
      </c>
      <c r="H736" s="3" t="n">
        <f aca="false">ABS(C736-ROUND(C736,0))+ABS(D736-ROUND(D736,0))</f>
        <v>0</v>
      </c>
      <c r="I736" s="11" t="n">
        <v>0</v>
      </c>
      <c r="J736" s="4"/>
      <c r="K736" s="5"/>
      <c r="L736" s="5"/>
      <c r="M736" s="5"/>
      <c r="N736" s="5"/>
      <c r="O736" s="5"/>
      <c r="P736" s="5"/>
      <c r="Q736" s="5"/>
      <c r="R736" s="5"/>
      <c r="S736" s="5"/>
      <c r="T736" s="5"/>
      <c r="U736" s="5"/>
      <c r="V736" s="5"/>
      <c r="W736" s="5"/>
      <c r="X736" s="5"/>
      <c r="Y736" s="5"/>
      <c r="Z736" s="5"/>
    </row>
    <row r="737" customFormat="false" ht="12.75" hidden="false" customHeight="true" outlineLevel="0" collapsed="false">
      <c r="A737" s="10" t="n">
        <v>151</v>
      </c>
      <c r="B737" s="2" t="n">
        <v>736</v>
      </c>
      <c r="C737" s="2" t="n">
        <f aca="false">'PR-RAS'!D744</f>
        <v>0</v>
      </c>
      <c r="D737" s="2" t="n">
        <f aca="false">'PR-RAS'!E744</f>
        <v>0</v>
      </c>
      <c r="E737" s="2" t="n">
        <v>0</v>
      </c>
      <c r="F737" s="2" t="n">
        <v>0</v>
      </c>
      <c r="G737" s="3" t="n">
        <f aca="false">(B737/1000)*(C737*1+D737*2)</f>
        <v>0</v>
      </c>
      <c r="H737" s="3" t="n">
        <f aca="false">ABS(C737-ROUND(C737,0))+ABS(D737-ROUND(D737,0))</f>
        <v>0</v>
      </c>
      <c r="I737" s="11" t="n">
        <v>0</v>
      </c>
      <c r="J737" s="4"/>
      <c r="K737" s="5"/>
      <c r="L737" s="5"/>
      <c r="M737" s="5"/>
      <c r="N737" s="5"/>
      <c r="O737" s="5"/>
      <c r="P737" s="5"/>
      <c r="Q737" s="5"/>
      <c r="R737" s="5"/>
      <c r="S737" s="5"/>
      <c r="T737" s="5"/>
      <c r="U737" s="5"/>
      <c r="V737" s="5"/>
      <c r="W737" s="5"/>
      <c r="X737" s="5"/>
      <c r="Y737" s="5"/>
      <c r="Z737" s="5"/>
    </row>
    <row r="738" customFormat="false" ht="12.75" hidden="false" customHeight="true" outlineLevel="0" collapsed="false">
      <c r="A738" s="10" t="n">
        <v>151</v>
      </c>
      <c r="B738" s="2" t="n">
        <v>737</v>
      </c>
      <c r="C738" s="2" t="n">
        <f aca="false">'PR-RAS'!D745</f>
        <v>0</v>
      </c>
      <c r="D738" s="2" t="n">
        <f aca="false">'PR-RAS'!E745</f>
        <v>0</v>
      </c>
      <c r="E738" s="2" t="n">
        <v>0</v>
      </c>
      <c r="F738" s="2" t="n">
        <v>0</v>
      </c>
      <c r="G738" s="3" t="n">
        <f aca="false">(B738/1000)*(C738*1+D738*2)</f>
        <v>0</v>
      </c>
      <c r="H738" s="3" t="n">
        <f aca="false">ABS(C738-ROUND(C738,0))+ABS(D738-ROUND(D738,0))</f>
        <v>0</v>
      </c>
      <c r="I738" s="11" t="n">
        <v>0</v>
      </c>
      <c r="J738" s="4"/>
      <c r="K738" s="5"/>
      <c r="L738" s="5"/>
      <c r="M738" s="5"/>
      <c r="N738" s="5"/>
      <c r="O738" s="5"/>
      <c r="P738" s="5"/>
      <c r="Q738" s="5"/>
      <c r="R738" s="5"/>
      <c r="S738" s="5"/>
      <c r="T738" s="5"/>
      <c r="U738" s="5"/>
      <c r="V738" s="5"/>
      <c r="W738" s="5"/>
      <c r="X738" s="5"/>
      <c r="Y738" s="5"/>
      <c r="Z738" s="5"/>
    </row>
    <row r="739" customFormat="false" ht="12.75" hidden="false" customHeight="true" outlineLevel="0" collapsed="false">
      <c r="A739" s="10" t="n">
        <v>151</v>
      </c>
      <c r="B739" s="2" t="n">
        <v>738</v>
      </c>
      <c r="C739" s="2" t="n">
        <f aca="false">'PR-RAS'!D746</f>
        <v>0</v>
      </c>
      <c r="D739" s="2" t="n">
        <f aca="false">'PR-RAS'!E746</f>
        <v>0</v>
      </c>
      <c r="E739" s="2" t="n">
        <v>0</v>
      </c>
      <c r="F739" s="2" t="n">
        <v>0</v>
      </c>
      <c r="G739" s="3" t="n">
        <f aca="false">(B739/1000)*(C739*1+D739*2)</f>
        <v>0</v>
      </c>
      <c r="H739" s="3" t="n">
        <f aca="false">ABS(C739-ROUND(C739,0))+ABS(D739-ROUND(D739,0))</f>
        <v>0</v>
      </c>
      <c r="I739" s="11" t="n">
        <v>0</v>
      </c>
      <c r="J739" s="4"/>
      <c r="K739" s="5"/>
      <c r="L739" s="5"/>
      <c r="M739" s="5"/>
      <c r="N739" s="5"/>
      <c r="O739" s="5"/>
      <c r="P739" s="5"/>
      <c r="Q739" s="5"/>
      <c r="R739" s="5"/>
      <c r="S739" s="5"/>
      <c r="T739" s="5"/>
      <c r="U739" s="5"/>
      <c r="V739" s="5"/>
      <c r="W739" s="5"/>
      <c r="X739" s="5"/>
      <c r="Y739" s="5"/>
      <c r="Z739" s="5"/>
    </row>
    <row r="740" customFormat="false" ht="12.75" hidden="false" customHeight="true" outlineLevel="0" collapsed="false">
      <c r="A740" s="10" t="n">
        <v>151</v>
      </c>
      <c r="B740" s="2" t="n">
        <v>739</v>
      </c>
      <c r="C740" s="2" t="n">
        <f aca="false">'PR-RAS'!D747</f>
        <v>0</v>
      </c>
      <c r="D740" s="2" t="n">
        <f aca="false">'PR-RAS'!E747</f>
        <v>0</v>
      </c>
      <c r="E740" s="2" t="n">
        <v>0</v>
      </c>
      <c r="F740" s="2" t="n">
        <v>0</v>
      </c>
      <c r="G740" s="3" t="n">
        <f aca="false">(B740/1000)*(C740*1+D740*2)</f>
        <v>0</v>
      </c>
      <c r="H740" s="3" t="n">
        <f aca="false">ABS(C740-ROUND(C740,0))+ABS(D740-ROUND(D740,0))</f>
        <v>0</v>
      </c>
      <c r="I740" s="11" t="n">
        <v>0</v>
      </c>
      <c r="J740" s="4"/>
      <c r="K740" s="5"/>
      <c r="L740" s="5"/>
      <c r="M740" s="5"/>
      <c r="N740" s="5"/>
      <c r="O740" s="5"/>
      <c r="P740" s="5"/>
      <c r="Q740" s="5"/>
      <c r="R740" s="5"/>
      <c r="S740" s="5"/>
      <c r="T740" s="5"/>
      <c r="U740" s="5"/>
      <c r="V740" s="5"/>
      <c r="W740" s="5"/>
      <c r="X740" s="5"/>
      <c r="Y740" s="5"/>
      <c r="Z740" s="5"/>
    </row>
    <row r="741" customFormat="false" ht="12.75" hidden="false" customHeight="true" outlineLevel="0" collapsed="false">
      <c r="A741" s="10" t="n">
        <v>151</v>
      </c>
      <c r="B741" s="2" t="n">
        <v>740</v>
      </c>
      <c r="C741" s="2" t="n">
        <f aca="false">'PR-RAS'!D748</f>
        <v>0</v>
      </c>
      <c r="D741" s="2" t="n">
        <f aca="false">'PR-RAS'!E748</f>
        <v>0</v>
      </c>
      <c r="E741" s="2" t="n">
        <v>0</v>
      </c>
      <c r="F741" s="2" t="n">
        <v>0</v>
      </c>
      <c r="G741" s="3" t="n">
        <f aca="false">(B741/1000)*(C741*1+D741*2)</f>
        <v>0</v>
      </c>
      <c r="H741" s="3" t="n">
        <f aca="false">ABS(C741-ROUND(C741,0))+ABS(D741-ROUND(D741,0))</f>
        <v>0</v>
      </c>
      <c r="I741" s="11" t="n">
        <v>0</v>
      </c>
      <c r="J741" s="4"/>
      <c r="K741" s="5"/>
      <c r="L741" s="5"/>
      <c r="M741" s="5"/>
      <c r="N741" s="5"/>
      <c r="O741" s="5"/>
      <c r="P741" s="5"/>
      <c r="Q741" s="5"/>
      <c r="R741" s="5"/>
      <c r="S741" s="5"/>
      <c r="T741" s="5"/>
      <c r="U741" s="5"/>
      <c r="V741" s="5"/>
      <c r="W741" s="5"/>
      <c r="X741" s="5"/>
      <c r="Y741" s="5"/>
      <c r="Z741" s="5"/>
    </row>
    <row r="742" customFormat="false" ht="12.75" hidden="false" customHeight="true" outlineLevel="0" collapsed="false">
      <c r="A742" s="10" t="n">
        <v>151</v>
      </c>
      <c r="B742" s="2" t="n">
        <v>741</v>
      </c>
      <c r="C742" s="2" t="n">
        <f aca="false">'PR-RAS'!D749</f>
        <v>0</v>
      </c>
      <c r="D742" s="2" t="n">
        <f aca="false">'PR-RAS'!E749</f>
        <v>0</v>
      </c>
      <c r="E742" s="2" t="n">
        <v>0</v>
      </c>
      <c r="F742" s="2" t="n">
        <v>0</v>
      </c>
      <c r="G742" s="3" t="n">
        <f aca="false">(B742/1000)*(C742*1+D742*2)</f>
        <v>0</v>
      </c>
      <c r="H742" s="3" t="n">
        <f aca="false">ABS(C742-ROUND(C742,0))+ABS(D742-ROUND(D742,0))</f>
        <v>0</v>
      </c>
      <c r="I742" s="11" t="n">
        <v>0</v>
      </c>
      <c r="J742" s="4"/>
      <c r="K742" s="5"/>
      <c r="L742" s="5"/>
      <c r="M742" s="5"/>
      <c r="N742" s="5"/>
      <c r="O742" s="5"/>
      <c r="P742" s="5"/>
      <c r="Q742" s="5"/>
      <c r="R742" s="5"/>
      <c r="S742" s="5"/>
      <c r="T742" s="5"/>
      <c r="U742" s="5"/>
      <c r="V742" s="5"/>
      <c r="W742" s="5"/>
      <c r="X742" s="5"/>
      <c r="Y742" s="5"/>
      <c r="Z742" s="5"/>
    </row>
    <row r="743" customFormat="false" ht="12.75" hidden="false" customHeight="true" outlineLevel="0" collapsed="false">
      <c r="A743" s="10" t="n">
        <v>151</v>
      </c>
      <c r="B743" s="2" t="n">
        <v>742</v>
      </c>
      <c r="C743" s="2" t="n">
        <f aca="false">'PR-RAS'!D750</f>
        <v>0</v>
      </c>
      <c r="D743" s="2" t="n">
        <f aca="false">'PR-RAS'!E750</f>
        <v>0</v>
      </c>
      <c r="E743" s="2" t="n">
        <v>0</v>
      </c>
      <c r="F743" s="2" t="n">
        <v>0</v>
      </c>
      <c r="G743" s="3" t="n">
        <f aca="false">(B743/1000)*(C743*1+D743*2)</f>
        <v>0</v>
      </c>
      <c r="H743" s="3" t="n">
        <f aca="false">ABS(C743-ROUND(C743,0))+ABS(D743-ROUND(D743,0))</f>
        <v>0</v>
      </c>
      <c r="I743" s="11" t="n">
        <v>0</v>
      </c>
      <c r="J743" s="4"/>
      <c r="K743" s="5"/>
      <c r="L743" s="5"/>
      <c r="M743" s="5"/>
      <c r="N743" s="5"/>
      <c r="O743" s="5"/>
      <c r="P743" s="5"/>
      <c r="Q743" s="5"/>
      <c r="R743" s="5"/>
      <c r="S743" s="5"/>
      <c r="T743" s="5"/>
      <c r="U743" s="5"/>
      <c r="V743" s="5"/>
      <c r="W743" s="5"/>
      <c r="X743" s="5"/>
      <c r="Y743" s="5"/>
      <c r="Z743" s="5"/>
    </row>
    <row r="744" customFormat="false" ht="12.75" hidden="false" customHeight="true" outlineLevel="0" collapsed="false">
      <c r="A744" s="10" t="n">
        <v>151</v>
      </c>
      <c r="B744" s="2" t="n">
        <v>743</v>
      </c>
      <c r="C744" s="2" t="n">
        <f aca="false">'PR-RAS'!D751</f>
        <v>0</v>
      </c>
      <c r="D744" s="2" t="n">
        <f aca="false">'PR-RAS'!E751</f>
        <v>0</v>
      </c>
      <c r="E744" s="2" t="n">
        <v>0</v>
      </c>
      <c r="F744" s="2" t="n">
        <v>0</v>
      </c>
      <c r="G744" s="3" t="n">
        <f aca="false">(B744/1000)*(C744*1+D744*2)</f>
        <v>0</v>
      </c>
      <c r="H744" s="3" t="n">
        <f aca="false">ABS(C744-ROUND(C744,0))+ABS(D744-ROUND(D744,0))</f>
        <v>0</v>
      </c>
      <c r="I744" s="11" t="n">
        <v>0</v>
      </c>
      <c r="J744" s="4"/>
      <c r="K744" s="5"/>
      <c r="L744" s="5"/>
      <c r="M744" s="5"/>
      <c r="N744" s="5"/>
      <c r="O744" s="5"/>
      <c r="P744" s="5"/>
      <c r="Q744" s="5"/>
      <c r="R744" s="5"/>
      <c r="S744" s="5"/>
      <c r="T744" s="5"/>
      <c r="U744" s="5"/>
      <c r="V744" s="5"/>
      <c r="W744" s="5"/>
      <c r="X744" s="5"/>
      <c r="Y744" s="5"/>
      <c r="Z744" s="5"/>
    </row>
    <row r="745" customFormat="false" ht="12.75" hidden="false" customHeight="true" outlineLevel="0" collapsed="false">
      <c r="A745" s="10" t="n">
        <v>151</v>
      </c>
      <c r="B745" s="2" t="n">
        <v>744</v>
      </c>
      <c r="C745" s="2" t="n">
        <f aca="false">'PR-RAS'!D752</f>
        <v>0</v>
      </c>
      <c r="D745" s="2" t="n">
        <f aca="false">'PR-RAS'!E752</f>
        <v>0</v>
      </c>
      <c r="E745" s="2" t="n">
        <v>0</v>
      </c>
      <c r="F745" s="2" t="n">
        <v>0</v>
      </c>
      <c r="G745" s="3" t="n">
        <f aca="false">(B745/1000)*(C745*1+D745*2)</f>
        <v>0</v>
      </c>
      <c r="H745" s="3" t="n">
        <f aca="false">ABS(C745-ROUND(C745,0))+ABS(D745-ROUND(D745,0))</f>
        <v>0</v>
      </c>
      <c r="I745" s="11" t="n">
        <v>0</v>
      </c>
      <c r="J745" s="4"/>
      <c r="K745" s="5"/>
      <c r="L745" s="5"/>
      <c r="M745" s="5"/>
      <c r="N745" s="5"/>
      <c r="O745" s="5"/>
      <c r="P745" s="5"/>
      <c r="Q745" s="5"/>
      <c r="R745" s="5"/>
      <c r="S745" s="5"/>
      <c r="T745" s="5"/>
      <c r="U745" s="5"/>
      <c r="V745" s="5"/>
      <c r="W745" s="5"/>
      <c r="X745" s="5"/>
      <c r="Y745" s="5"/>
      <c r="Z745" s="5"/>
    </row>
    <row r="746" customFormat="false" ht="12.75" hidden="false" customHeight="true" outlineLevel="0" collapsed="false">
      <c r="A746" s="10" t="n">
        <v>151</v>
      </c>
      <c r="B746" s="2" t="n">
        <v>745</v>
      </c>
      <c r="C746" s="2" t="n">
        <f aca="false">'PR-RAS'!D753</f>
        <v>0</v>
      </c>
      <c r="D746" s="2" t="n">
        <f aca="false">'PR-RAS'!E753</f>
        <v>0</v>
      </c>
      <c r="E746" s="2" t="n">
        <v>0</v>
      </c>
      <c r="F746" s="2" t="n">
        <v>0</v>
      </c>
      <c r="G746" s="3" t="n">
        <f aca="false">(B746/1000)*(C746*1+D746*2)</f>
        <v>0</v>
      </c>
      <c r="H746" s="3" t="n">
        <f aca="false">ABS(C746-ROUND(C746,0))+ABS(D746-ROUND(D746,0))</f>
        <v>0</v>
      </c>
      <c r="I746" s="11" t="n">
        <v>0</v>
      </c>
      <c r="J746" s="4"/>
      <c r="K746" s="5"/>
      <c r="L746" s="5"/>
      <c r="M746" s="5"/>
      <c r="N746" s="5"/>
      <c r="O746" s="5"/>
      <c r="P746" s="5"/>
      <c r="Q746" s="5"/>
      <c r="R746" s="5"/>
      <c r="S746" s="5"/>
      <c r="T746" s="5"/>
      <c r="U746" s="5"/>
      <c r="V746" s="5"/>
      <c r="W746" s="5"/>
      <c r="X746" s="5"/>
      <c r="Y746" s="5"/>
      <c r="Z746" s="5"/>
    </row>
    <row r="747" customFormat="false" ht="12.75" hidden="false" customHeight="true" outlineLevel="0" collapsed="false">
      <c r="A747" s="10" t="n">
        <v>151</v>
      </c>
      <c r="B747" s="2" t="n">
        <v>746</v>
      </c>
      <c r="C747" s="2" t="n">
        <f aca="false">'PR-RAS'!D754</f>
        <v>0</v>
      </c>
      <c r="D747" s="2" t="n">
        <f aca="false">'PR-RAS'!E754</f>
        <v>0</v>
      </c>
      <c r="E747" s="2" t="n">
        <v>0</v>
      </c>
      <c r="F747" s="2" t="n">
        <v>0</v>
      </c>
      <c r="G747" s="3" t="n">
        <f aca="false">(B747/1000)*(C747*1+D747*2)</f>
        <v>0</v>
      </c>
      <c r="H747" s="3" t="n">
        <f aca="false">ABS(C747-ROUND(C747,0))+ABS(D747-ROUND(D747,0))</f>
        <v>0</v>
      </c>
      <c r="I747" s="11" t="n">
        <v>0</v>
      </c>
      <c r="J747" s="4"/>
      <c r="K747" s="5"/>
      <c r="L747" s="5"/>
      <c r="M747" s="5"/>
      <c r="N747" s="5"/>
      <c r="O747" s="5"/>
      <c r="P747" s="5"/>
      <c r="Q747" s="5"/>
      <c r="R747" s="5"/>
      <c r="S747" s="5"/>
      <c r="T747" s="5"/>
      <c r="U747" s="5"/>
      <c r="V747" s="5"/>
      <c r="W747" s="5"/>
      <c r="X747" s="5"/>
      <c r="Y747" s="5"/>
      <c r="Z747" s="5"/>
    </row>
    <row r="748" customFormat="false" ht="12.75" hidden="false" customHeight="true" outlineLevel="0" collapsed="false">
      <c r="A748" s="10" t="n">
        <v>151</v>
      </c>
      <c r="B748" s="2" t="n">
        <v>747</v>
      </c>
      <c r="C748" s="2" t="n">
        <f aca="false">'PR-RAS'!D755</f>
        <v>0</v>
      </c>
      <c r="D748" s="2" t="n">
        <f aca="false">'PR-RAS'!E755</f>
        <v>0</v>
      </c>
      <c r="E748" s="2" t="n">
        <v>0</v>
      </c>
      <c r="F748" s="2" t="n">
        <v>0</v>
      </c>
      <c r="G748" s="3" t="n">
        <f aca="false">(B748/1000)*(C748*1+D748*2)</f>
        <v>0</v>
      </c>
      <c r="H748" s="3" t="n">
        <f aca="false">ABS(C748-ROUND(C748,0))+ABS(D748-ROUND(D748,0))</f>
        <v>0</v>
      </c>
      <c r="I748" s="11" t="n">
        <v>0</v>
      </c>
      <c r="J748" s="4"/>
      <c r="K748" s="5"/>
      <c r="L748" s="5"/>
      <c r="M748" s="5"/>
      <c r="N748" s="5"/>
      <c r="O748" s="5"/>
      <c r="P748" s="5"/>
      <c r="Q748" s="5"/>
      <c r="R748" s="5"/>
      <c r="S748" s="5"/>
      <c r="T748" s="5"/>
      <c r="U748" s="5"/>
      <c r="V748" s="5"/>
      <c r="W748" s="5"/>
      <c r="X748" s="5"/>
      <c r="Y748" s="5"/>
      <c r="Z748" s="5"/>
    </row>
    <row r="749" customFormat="false" ht="12.75" hidden="false" customHeight="true" outlineLevel="0" collapsed="false">
      <c r="A749" s="10" t="n">
        <v>151</v>
      </c>
      <c r="B749" s="2" t="n">
        <v>748</v>
      </c>
      <c r="C749" s="2" t="n">
        <f aca="false">'PR-RAS'!D756</f>
        <v>0</v>
      </c>
      <c r="D749" s="2" t="n">
        <f aca="false">'PR-RAS'!E756</f>
        <v>0</v>
      </c>
      <c r="E749" s="2" t="n">
        <v>0</v>
      </c>
      <c r="F749" s="2" t="n">
        <v>0</v>
      </c>
      <c r="G749" s="3" t="n">
        <f aca="false">(B749/1000)*(C749*1+D749*2)</f>
        <v>0</v>
      </c>
      <c r="H749" s="3" t="n">
        <f aca="false">ABS(C749-ROUND(C749,0))+ABS(D749-ROUND(D749,0))</f>
        <v>0</v>
      </c>
      <c r="I749" s="11" t="n">
        <v>0</v>
      </c>
      <c r="J749" s="4"/>
      <c r="K749" s="5"/>
      <c r="L749" s="5"/>
      <c r="M749" s="5"/>
      <c r="N749" s="5"/>
      <c r="O749" s="5"/>
      <c r="P749" s="5"/>
      <c r="Q749" s="5"/>
      <c r="R749" s="5"/>
      <c r="S749" s="5"/>
      <c r="T749" s="5"/>
      <c r="U749" s="5"/>
      <c r="V749" s="5"/>
      <c r="W749" s="5"/>
      <c r="X749" s="5"/>
      <c r="Y749" s="5"/>
      <c r="Z749" s="5"/>
    </row>
    <row r="750" customFormat="false" ht="12.75" hidden="false" customHeight="true" outlineLevel="0" collapsed="false">
      <c r="A750" s="10" t="n">
        <v>151</v>
      </c>
      <c r="B750" s="2" t="n">
        <v>749</v>
      </c>
      <c r="C750" s="2" t="n">
        <f aca="false">'PR-RAS'!D757</f>
        <v>0</v>
      </c>
      <c r="D750" s="2" t="n">
        <f aca="false">'PR-RAS'!E757</f>
        <v>0</v>
      </c>
      <c r="E750" s="2" t="n">
        <v>0</v>
      </c>
      <c r="F750" s="2" t="n">
        <v>0</v>
      </c>
      <c r="G750" s="3" t="n">
        <f aca="false">(B750/1000)*(C750*1+D750*2)</f>
        <v>0</v>
      </c>
      <c r="H750" s="3" t="n">
        <f aca="false">ABS(C750-ROUND(C750,0))+ABS(D750-ROUND(D750,0))</f>
        <v>0</v>
      </c>
      <c r="I750" s="11" t="n">
        <v>0</v>
      </c>
      <c r="J750" s="4"/>
      <c r="K750" s="5"/>
      <c r="L750" s="5"/>
      <c r="M750" s="5"/>
      <c r="N750" s="5"/>
      <c r="O750" s="5"/>
      <c r="P750" s="5"/>
      <c r="Q750" s="5"/>
      <c r="R750" s="5"/>
      <c r="S750" s="5"/>
      <c r="T750" s="5"/>
      <c r="U750" s="5"/>
      <c r="V750" s="5"/>
      <c r="W750" s="5"/>
      <c r="X750" s="5"/>
      <c r="Y750" s="5"/>
      <c r="Z750" s="5"/>
    </row>
    <row r="751" customFormat="false" ht="12.75" hidden="false" customHeight="true" outlineLevel="0" collapsed="false">
      <c r="A751" s="10" t="n">
        <v>151</v>
      </c>
      <c r="B751" s="2" t="n">
        <v>750</v>
      </c>
      <c r="C751" s="2" t="n">
        <f aca="false">'PR-RAS'!D758</f>
        <v>0</v>
      </c>
      <c r="D751" s="2" t="n">
        <f aca="false">'PR-RAS'!E758</f>
        <v>0</v>
      </c>
      <c r="E751" s="2" t="n">
        <v>0</v>
      </c>
      <c r="F751" s="2" t="n">
        <v>0</v>
      </c>
      <c r="G751" s="3" t="n">
        <f aca="false">(B751/1000)*(C751*1+D751*2)</f>
        <v>0</v>
      </c>
      <c r="H751" s="3" t="n">
        <f aca="false">ABS(C751-ROUND(C751,0))+ABS(D751-ROUND(D751,0))</f>
        <v>0</v>
      </c>
      <c r="I751" s="11" t="n">
        <v>0</v>
      </c>
      <c r="J751" s="4"/>
      <c r="K751" s="5"/>
      <c r="L751" s="5"/>
      <c r="M751" s="5"/>
      <c r="N751" s="5"/>
      <c r="O751" s="5"/>
      <c r="P751" s="5"/>
      <c r="Q751" s="5"/>
      <c r="R751" s="5"/>
      <c r="S751" s="5"/>
      <c r="T751" s="5"/>
      <c r="U751" s="5"/>
      <c r="V751" s="5"/>
      <c r="W751" s="5"/>
      <c r="X751" s="5"/>
      <c r="Y751" s="5"/>
      <c r="Z751" s="5"/>
    </row>
    <row r="752" customFormat="false" ht="12.75" hidden="false" customHeight="true" outlineLevel="0" collapsed="false">
      <c r="A752" s="10" t="n">
        <v>151</v>
      </c>
      <c r="B752" s="2" t="n">
        <v>751</v>
      </c>
      <c r="C752" s="2" t="n">
        <f aca="false">'PR-RAS'!D759</f>
        <v>0</v>
      </c>
      <c r="D752" s="2" t="n">
        <f aca="false">'PR-RAS'!E759</f>
        <v>0</v>
      </c>
      <c r="E752" s="2" t="n">
        <v>0</v>
      </c>
      <c r="F752" s="2" t="n">
        <v>0</v>
      </c>
      <c r="G752" s="3" t="n">
        <f aca="false">(B752/1000)*(C752*1+D752*2)</f>
        <v>0</v>
      </c>
      <c r="H752" s="3" t="n">
        <f aca="false">ABS(C752-ROUND(C752,0))+ABS(D752-ROUND(D752,0))</f>
        <v>0</v>
      </c>
      <c r="I752" s="11" t="n">
        <v>0</v>
      </c>
      <c r="J752" s="4"/>
      <c r="K752" s="5"/>
      <c r="L752" s="5"/>
      <c r="M752" s="5"/>
      <c r="N752" s="5"/>
      <c r="O752" s="5"/>
      <c r="P752" s="5"/>
      <c r="Q752" s="5"/>
      <c r="R752" s="5"/>
      <c r="S752" s="5"/>
      <c r="T752" s="5"/>
      <c r="U752" s="5"/>
      <c r="V752" s="5"/>
      <c r="W752" s="5"/>
      <c r="X752" s="5"/>
      <c r="Y752" s="5"/>
      <c r="Z752" s="5"/>
    </row>
    <row r="753" customFormat="false" ht="12.75" hidden="false" customHeight="true" outlineLevel="0" collapsed="false">
      <c r="A753" s="10" t="n">
        <v>151</v>
      </c>
      <c r="B753" s="2" t="n">
        <v>752</v>
      </c>
      <c r="C753" s="2" t="n">
        <f aca="false">'PR-RAS'!D760</f>
        <v>0</v>
      </c>
      <c r="D753" s="2" t="n">
        <f aca="false">'PR-RAS'!E760</f>
        <v>0</v>
      </c>
      <c r="E753" s="2" t="n">
        <v>0</v>
      </c>
      <c r="F753" s="2" t="n">
        <v>0</v>
      </c>
      <c r="G753" s="3" t="n">
        <f aca="false">(B753/1000)*(C753*1+D753*2)</f>
        <v>0</v>
      </c>
      <c r="H753" s="3" t="n">
        <f aca="false">ABS(C753-ROUND(C753,0))+ABS(D753-ROUND(D753,0))</f>
        <v>0</v>
      </c>
      <c r="I753" s="11" t="n">
        <v>0</v>
      </c>
      <c r="J753" s="4"/>
      <c r="K753" s="5"/>
      <c r="L753" s="5"/>
      <c r="M753" s="5"/>
      <c r="N753" s="5"/>
      <c r="O753" s="5"/>
      <c r="P753" s="5"/>
      <c r="Q753" s="5"/>
      <c r="R753" s="5"/>
      <c r="S753" s="5"/>
      <c r="T753" s="5"/>
      <c r="U753" s="5"/>
      <c r="V753" s="5"/>
      <c r="W753" s="5"/>
      <c r="X753" s="5"/>
      <c r="Y753" s="5"/>
      <c r="Z753" s="5"/>
    </row>
    <row r="754" customFormat="false" ht="12.75" hidden="false" customHeight="true" outlineLevel="0" collapsed="false">
      <c r="A754" s="10" t="n">
        <v>151</v>
      </c>
      <c r="B754" s="2" t="n">
        <v>753</v>
      </c>
      <c r="C754" s="2" t="n">
        <f aca="false">'PR-RAS'!D761</f>
        <v>0</v>
      </c>
      <c r="D754" s="2" t="n">
        <f aca="false">'PR-RAS'!E761</f>
        <v>0</v>
      </c>
      <c r="E754" s="2" t="n">
        <v>0</v>
      </c>
      <c r="F754" s="2" t="n">
        <v>0</v>
      </c>
      <c r="G754" s="3" t="n">
        <f aca="false">(B754/1000)*(C754*1+D754*2)</f>
        <v>0</v>
      </c>
      <c r="H754" s="3" t="n">
        <f aca="false">ABS(C754-ROUND(C754,0))+ABS(D754-ROUND(D754,0))</f>
        <v>0</v>
      </c>
      <c r="I754" s="11" t="n">
        <v>0</v>
      </c>
      <c r="J754" s="4"/>
      <c r="K754" s="5"/>
      <c r="L754" s="5"/>
      <c r="M754" s="5"/>
      <c r="N754" s="5"/>
      <c r="O754" s="5"/>
      <c r="P754" s="5"/>
      <c r="Q754" s="5"/>
      <c r="R754" s="5"/>
      <c r="S754" s="5"/>
      <c r="T754" s="5"/>
      <c r="U754" s="5"/>
      <c r="V754" s="5"/>
      <c r="W754" s="5"/>
      <c r="X754" s="5"/>
      <c r="Y754" s="5"/>
      <c r="Z754" s="5"/>
    </row>
    <row r="755" customFormat="false" ht="12.75" hidden="false" customHeight="true" outlineLevel="0" collapsed="false">
      <c r="A755" s="10" t="n">
        <v>151</v>
      </c>
      <c r="B755" s="2" t="n">
        <v>754</v>
      </c>
      <c r="C755" s="2" t="n">
        <f aca="false">'PR-RAS'!D762</f>
        <v>0</v>
      </c>
      <c r="D755" s="2" t="n">
        <f aca="false">'PR-RAS'!E762</f>
        <v>0</v>
      </c>
      <c r="E755" s="2" t="n">
        <v>0</v>
      </c>
      <c r="F755" s="2" t="n">
        <v>0</v>
      </c>
      <c r="G755" s="3" t="n">
        <f aca="false">(B755/1000)*(C755*1+D755*2)</f>
        <v>0</v>
      </c>
      <c r="H755" s="3" t="n">
        <f aca="false">ABS(C755-ROUND(C755,0))+ABS(D755-ROUND(D755,0))</f>
        <v>0</v>
      </c>
      <c r="I755" s="11" t="n">
        <v>0</v>
      </c>
      <c r="J755" s="4"/>
      <c r="K755" s="5"/>
      <c r="L755" s="5"/>
      <c r="M755" s="5"/>
      <c r="N755" s="5"/>
      <c r="O755" s="5"/>
      <c r="P755" s="5"/>
      <c r="Q755" s="5"/>
      <c r="R755" s="5"/>
      <c r="S755" s="5"/>
      <c r="T755" s="5"/>
      <c r="U755" s="5"/>
      <c r="V755" s="5"/>
      <c r="W755" s="5"/>
      <c r="X755" s="5"/>
      <c r="Y755" s="5"/>
      <c r="Z755" s="5"/>
    </row>
    <row r="756" customFormat="false" ht="12.75" hidden="false" customHeight="true" outlineLevel="0" collapsed="false">
      <c r="A756" s="10" t="n">
        <v>151</v>
      </c>
      <c r="B756" s="2" t="n">
        <v>755</v>
      </c>
      <c r="C756" s="2" t="n">
        <f aca="false">'PR-RAS'!D763</f>
        <v>0</v>
      </c>
      <c r="D756" s="2" t="n">
        <f aca="false">'PR-RAS'!E763</f>
        <v>0</v>
      </c>
      <c r="E756" s="2" t="n">
        <v>0</v>
      </c>
      <c r="F756" s="2" t="n">
        <v>0</v>
      </c>
      <c r="G756" s="3" t="n">
        <f aca="false">(B756/1000)*(C756*1+D756*2)</f>
        <v>0</v>
      </c>
      <c r="H756" s="3" t="n">
        <f aca="false">ABS(C756-ROUND(C756,0))+ABS(D756-ROUND(D756,0))</f>
        <v>0</v>
      </c>
      <c r="I756" s="11" t="n">
        <v>0</v>
      </c>
      <c r="J756" s="4"/>
      <c r="K756" s="5"/>
      <c r="L756" s="5"/>
      <c r="M756" s="5"/>
      <c r="N756" s="5"/>
      <c r="O756" s="5"/>
      <c r="P756" s="5"/>
      <c r="Q756" s="5"/>
      <c r="R756" s="5"/>
      <c r="S756" s="5"/>
      <c r="T756" s="5"/>
      <c r="U756" s="5"/>
      <c r="V756" s="5"/>
      <c r="W756" s="5"/>
      <c r="X756" s="5"/>
      <c r="Y756" s="5"/>
      <c r="Z756" s="5"/>
    </row>
    <row r="757" customFormat="false" ht="12.75" hidden="false" customHeight="true" outlineLevel="0" collapsed="false">
      <c r="A757" s="10" t="n">
        <v>151</v>
      </c>
      <c r="B757" s="2" t="n">
        <v>756</v>
      </c>
      <c r="C757" s="2" t="n">
        <f aca="false">'PR-RAS'!D764</f>
        <v>0</v>
      </c>
      <c r="D757" s="2" t="n">
        <f aca="false">'PR-RAS'!E764</f>
        <v>0</v>
      </c>
      <c r="E757" s="2" t="n">
        <v>0</v>
      </c>
      <c r="F757" s="2" t="n">
        <v>0</v>
      </c>
      <c r="G757" s="3" t="n">
        <f aca="false">(B757/1000)*(C757*1+D757*2)</f>
        <v>0</v>
      </c>
      <c r="H757" s="3" t="n">
        <f aca="false">ABS(C757-ROUND(C757,0))+ABS(D757-ROUND(D757,0))</f>
        <v>0</v>
      </c>
      <c r="I757" s="11" t="n">
        <v>0</v>
      </c>
      <c r="J757" s="4"/>
      <c r="K757" s="5"/>
      <c r="L757" s="5"/>
      <c r="M757" s="5"/>
      <c r="N757" s="5"/>
      <c r="O757" s="5"/>
      <c r="P757" s="5"/>
      <c r="Q757" s="5"/>
      <c r="R757" s="5"/>
      <c r="S757" s="5"/>
      <c r="T757" s="5"/>
      <c r="U757" s="5"/>
      <c r="V757" s="5"/>
      <c r="W757" s="5"/>
      <c r="X757" s="5"/>
      <c r="Y757" s="5"/>
      <c r="Z757" s="5"/>
    </row>
    <row r="758" customFormat="false" ht="12.75" hidden="false" customHeight="true" outlineLevel="0" collapsed="false">
      <c r="A758" s="10" t="n">
        <v>151</v>
      </c>
      <c r="B758" s="2" t="n">
        <v>757</v>
      </c>
      <c r="C758" s="2" t="n">
        <f aca="false">'PR-RAS'!D765</f>
        <v>0</v>
      </c>
      <c r="D758" s="2" t="n">
        <f aca="false">'PR-RAS'!E765</f>
        <v>0</v>
      </c>
      <c r="E758" s="2" t="n">
        <v>0</v>
      </c>
      <c r="F758" s="2" t="n">
        <v>0</v>
      </c>
      <c r="G758" s="3" t="n">
        <f aca="false">(B758/1000)*(C758*1+D758*2)</f>
        <v>0</v>
      </c>
      <c r="H758" s="3" t="n">
        <f aca="false">ABS(C758-ROUND(C758,0))+ABS(D758-ROUND(D758,0))</f>
        <v>0</v>
      </c>
      <c r="I758" s="11" t="n">
        <v>0</v>
      </c>
      <c r="J758" s="4"/>
      <c r="K758" s="5"/>
      <c r="L758" s="5"/>
      <c r="M758" s="5"/>
      <c r="N758" s="5"/>
      <c r="O758" s="5"/>
      <c r="P758" s="5"/>
      <c r="Q758" s="5"/>
      <c r="R758" s="5"/>
      <c r="S758" s="5"/>
      <c r="T758" s="5"/>
      <c r="U758" s="5"/>
      <c r="V758" s="5"/>
      <c r="W758" s="5"/>
      <c r="X758" s="5"/>
      <c r="Y758" s="5"/>
      <c r="Z758" s="5"/>
    </row>
    <row r="759" customFormat="false" ht="12.75" hidden="false" customHeight="true" outlineLevel="0" collapsed="false">
      <c r="A759" s="10" t="n">
        <v>151</v>
      </c>
      <c r="B759" s="2" t="n">
        <v>758</v>
      </c>
      <c r="C759" s="2" t="n">
        <f aca="false">'PR-RAS'!D766</f>
        <v>0</v>
      </c>
      <c r="D759" s="2" t="n">
        <f aca="false">'PR-RAS'!E766</f>
        <v>0</v>
      </c>
      <c r="E759" s="2" t="n">
        <v>0</v>
      </c>
      <c r="F759" s="2" t="n">
        <v>0</v>
      </c>
      <c r="G759" s="3" t="n">
        <f aca="false">(B759/1000)*(C759*1+D759*2)</f>
        <v>0</v>
      </c>
      <c r="H759" s="3" t="n">
        <f aca="false">ABS(C759-ROUND(C759,0))+ABS(D759-ROUND(D759,0))</f>
        <v>0</v>
      </c>
      <c r="I759" s="11" t="n">
        <v>0</v>
      </c>
      <c r="J759" s="4"/>
      <c r="K759" s="5"/>
      <c r="L759" s="5"/>
      <c r="M759" s="5"/>
      <c r="N759" s="5"/>
      <c r="O759" s="5"/>
      <c r="P759" s="5"/>
      <c r="Q759" s="5"/>
      <c r="R759" s="5"/>
      <c r="S759" s="5"/>
      <c r="T759" s="5"/>
      <c r="U759" s="5"/>
      <c r="V759" s="5"/>
      <c r="W759" s="5"/>
      <c r="X759" s="5"/>
      <c r="Y759" s="5"/>
      <c r="Z759" s="5"/>
    </row>
    <row r="760" customFormat="false" ht="12.75" hidden="false" customHeight="true" outlineLevel="0" collapsed="false">
      <c r="A760" s="10" t="n">
        <v>151</v>
      </c>
      <c r="B760" s="2" t="n">
        <v>759</v>
      </c>
      <c r="C760" s="2" t="n">
        <f aca="false">'PR-RAS'!D767</f>
        <v>0</v>
      </c>
      <c r="D760" s="2" t="n">
        <f aca="false">'PR-RAS'!E767</f>
        <v>0</v>
      </c>
      <c r="E760" s="2" t="n">
        <v>0</v>
      </c>
      <c r="F760" s="2" t="n">
        <v>0</v>
      </c>
      <c r="G760" s="3" t="n">
        <f aca="false">(B760/1000)*(C760*1+D760*2)</f>
        <v>0</v>
      </c>
      <c r="H760" s="3" t="n">
        <f aca="false">ABS(C760-ROUND(C760,0))+ABS(D760-ROUND(D760,0))</f>
        <v>0</v>
      </c>
      <c r="I760" s="11" t="n">
        <v>0</v>
      </c>
      <c r="J760" s="4"/>
      <c r="K760" s="5"/>
      <c r="L760" s="5"/>
      <c r="M760" s="5"/>
      <c r="N760" s="5"/>
      <c r="O760" s="5"/>
      <c r="P760" s="5"/>
      <c r="Q760" s="5"/>
      <c r="R760" s="5"/>
      <c r="S760" s="5"/>
      <c r="T760" s="5"/>
      <c r="U760" s="5"/>
      <c r="V760" s="5"/>
      <c r="W760" s="5"/>
      <c r="X760" s="5"/>
      <c r="Y760" s="5"/>
      <c r="Z760" s="5"/>
    </row>
    <row r="761" customFormat="false" ht="12.75" hidden="false" customHeight="true" outlineLevel="0" collapsed="false">
      <c r="A761" s="10" t="n">
        <v>151</v>
      </c>
      <c r="B761" s="2" t="n">
        <v>760</v>
      </c>
      <c r="C761" s="2" t="n">
        <f aca="false">'PR-RAS'!D768</f>
        <v>0</v>
      </c>
      <c r="D761" s="2" t="n">
        <f aca="false">'PR-RAS'!E768</f>
        <v>0</v>
      </c>
      <c r="E761" s="2" t="n">
        <v>0</v>
      </c>
      <c r="F761" s="2" t="n">
        <v>0</v>
      </c>
      <c r="G761" s="3" t="n">
        <f aca="false">(B761/1000)*(C761*1+D761*2)</f>
        <v>0</v>
      </c>
      <c r="H761" s="3" t="n">
        <f aca="false">ABS(C761-ROUND(C761,0))+ABS(D761-ROUND(D761,0))</f>
        <v>0</v>
      </c>
      <c r="I761" s="11" t="n">
        <v>0</v>
      </c>
      <c r="J761" s="4"/>
      <c r="K761" s="5"/>
      <c r="L761" s="5"/>
      <c r="M761" s="5"/>
      <c r="N761" s="5"/>
      <c r="O761" s="5"/>
      <c r="P761" s="5"/>
      <c r="Q761" s="5"/>
      <c r="R761" s="5"/>
      <c r="S761" s="5"/>
      <c r="T761" s="5"/>
      <c r="U761" s="5"/>
      <c r="V761" s="5"/>
      <c r="W761" s="5"/>
      <c r="X761" s="5"/>
      <c r="Y761" s="5"/>
      <c r="Z761" s="5"/>
    </row>
    <row r="762" customFormat="false" ht="12.75" hidden="false" customHeight="true" outlineLevel="0" collapsed="false">
      <c r="A762" s="10" t="n">
        <v>151</v>
      </c>
      <c r="B762" s="2" t="n">
        <v>761</v>
      </c>
      <c r="C762" s="2" t="n">
        <f aca="false">'PR-RAS'!D769</f>
        <v>0</v>
      </c>
      <c r="D762" s="2" t="n">
        <f aca="false">'PR-RAS'!E769</f>
        <v>0</v>
      </c>
      <c r="E762" s="2" t="n">
        <v>0</v>
      </c>
      <c r="F762" s="2" t="n">
        <v>0</v>
      </c>
      <c r="G762" s="3" t="n">
        <f aca="false">(B762/1000)*(C762*1+D762*2)</f>
        <v>0</v>
      </c>
      <c r="H762" s="3" t="n">
        <f aca="false">ABS(C762-ROUND(C762,0))+ABS(D762-ROUND(D762,0))</f>
        <v>0</v>
      </c>
      <c r="I762" s="11" t="n">
        <v>0</v>
      </c>
      <c r="J762" s="4"/>
      <c r="K762" s="5"/>
      <c r="L762" s="5"/>
      <c r="M762" s="5"/>
      <c r="N762" s="5"/>
      <c r="O762" s="5"/>
      <c r="P762" s="5"/>
      <c r="Q762" s="5"/>
      <c r="R762" s="5"/>
      <c r="S762" s="5"/>
      <c r="T762" s="5"/>
      <c r="U762" s="5"/>
      <c r="V762" s="5"/>
      <c r="W762" s="5"/>
      <c r="X762" s="5"/>
      <c r="Y762" s="5"/>
      <c r="Z762" s="5"/>
    </row>
    <row r="763" customFormat="false" ht="12.75" hidden="false" customHeight="true" outlineLevel="0" collapsed="false">
      <c r="A763" s="10" t="n">
        <v>151</v>
      </c>
      <c r="B763" s="2" t="n">
        <v>762</v>
      </c>
      <c r="C763" s="2" t="n">
        <f aca="false">'PR-RAS'!D770</f>
        <v>0</v>
      </c>
      <c r="D763" s="2" t="n">
        <f aca="false">'PR-RAS'!E770</f>
        <v>0</v>
      </c>
      <c r="E763" s="2" t="n">
        <v>0</v>
      </c>
      <c r="F763" s="2" t="n">
        <v>0</v>
      </c>
      <c r="G763" s="3" t="n">
        <f aca="false">(B763/1000)*(C763*1+D763*2)</f>
        <v>0</v>
      </c>
      <c r="H763" s="3" t="n">
        <f aca="false">ABS(C763-ROUND(C763,0))+ABS(D763-ROUND(D763,0))</f>
        <v>0</v>
      </c>
      <c r="I763" s="11" t="n">
        <v>0</v>
      </c>
      <c r="J763" s="4"/>
      <c r="K763" s="5"/>
      <c r="L763" s="5"/>
      <c r="M763" s="5"/>
      <c r="N763" s="5"/>
      <c r="O763" s="5"/>
      <c r="P763" s="5"/>
      <c r="Q763" s="5"/>
      <c r="R763" s="5"/>
      <c r="S763" s="5"/>
      <c r="T763" s="5"/>
      <c r="U763" s="5"/>
      <c r="V763" s="5"/>
      <c r="W763" s="5"/>
      <c r="X763" s="5"/>
      <c r="Y763" s="5"/>
      <c r="Z763" s="5"/>
    </row>
    <row r="764" customFormat="false" ht="12.75" hidden="false" customHeight="true" outlineLevel="0" collapsed="false">
      <c r="A764" s="10" t="n">
        <v>151</v>
      </c>
      <c r="B764" s="2" t="n">
        <v>763</v>
      </c>
      <c r="C764" s="2" t="n">
        <f aca="false">'PR-RAS'!D771</f>
        <v>0</v>
      </c>
      <c r="D764" s="2" t="n">
        <f aca="false">'PR-RAS'!E771</f>
        <v>0</v>
      </c>
      <c r="E764" s="2" t="n">
        <v>0</v>
      </c>
      <c r="F764" s="2" t="n">
        <v>0</v>
      </c>
      <c r="G764" s="3" t="n">
        <f aca="false">(B764/1000)*(C764*1+D764*2)</f>
        <v>0</v>
      </c>
      <c r="H764" s="3" t="n">
        <f aca="false">ABS(C764-ROUND(C764,0))+ABS(D764-ROUND(D764,0))</f>
        <v>0</v>
      </c>
      <c r="I764" s="11" t="n">
        <v>0</v>
      </c>
      <c r="J764" s="4"/>
      <c r="K764" s="5"/>
      <c r="L764" s="5"/>
      <c r="M764" s="5"/>
      <c r="N764" s="5"/>
      <c r="O764" s="5"/>
      <c r="P764" s="5"/>
      <c r="Q764" s="5"/>
      <c r="R764" s="5"/>
      <c r="S764" s="5"/>
      <c r="T764" s="5"/>
      <c r="U764" s="5"/>
      <c r="V764" s="5"/>
      <c r="W764" s="5"/>
      <c r="X764" s="5"/>
      <c r="Y764" s="5"/>
      <c r="Z764" s="5"/>
    </row>
    <row r="765" customFormat="false" ht="12.75" hidden="false" customHeight="true" outlineLevel="0" collapsed="false">
      <c r="A765" s="10" t="n">
        <v>151</v>
      </c>
      <c r="B765" s="2" t="n">
        <v>764</v>
      </c>
      <c r="C765" s="2" t="n">
        <f aca="false">'PR-RAS'!D772</f>
        <v>0</v>
      </c>
      <c r="D765" s="2" t="n">
        <f aca="false">'PR-RAS'!E772</f>
        <v>0</v>
      </c>
      <c r="E765" s="2" t="n">
        <v>0</v>
      </c>
      <c r="F765" s="2" t="n">
        <v>0</v>
      </c>
      <c r="G765" s="3" t="n">
        <f aca="false">(B765/1000)*(C765*1+D765*2)</f>
        <v>0</v>
      </c>
      <c r="H765" s="3" t="n">
        <f aca="false">ABS(C765-ROUND(C765,0))+ABS(D765-ROUND(D765,0))</f>
        <v>0</v>
      </c>
      <c r="I765" s="11" t="n">
        <v>0</v>
      </c>
      <c r="J765" s="4"/>
      <c r="K765" s="5"/>
      <c r="L765" s="5"/>
      <c r="M765" s="5"/>
      <c r="N765" s="5"/>
      <c r="O765" s="5"/>
      <c r="P765" s="5"/>
      <c r="Q765" s="5"/>
      <c r="R765" s="5"/>
      <c r="S765" s="5"/>
      <c r="T765" s="5"/>
      <c r="U765" s="5"/>
      <c r="V765" s="5"/>
      <c r="W765" s="5"/>
      <c r="X765" s="5"/>
      <c r="Y765" s="5"/>
      <c r="Z765" s="5"/>
    </row>
    <row r="766" customFormat="false" ht="12.75" hidden="false" customHeight="true" outlineLevel="0" collapsed="false">
      <c r="A766" s="10" t="n">
        <v>151</v>
      </c>
      <c r="B766" s="2" t="n">
        <v>765</v>
      </c>
      <c r="C766" s="2" t="n">
        <f aca="false">'PR-RAS'!D773</f>
        <v>0</v>
      </c>
      <c r="D766" s="2" t="n">
        <f aca="false">'PR-RAS'!E773</f>
        <v>0</v>
      </c>
      <c r="E766" s="2" t="n">
        <v>0</v>
      </c>
      <c r="F766" s="2" t="n">
        <v>0</v>
      </c>
      <c r="G766" s="3" t="n">
        <f aca="false">(B766/1000)*(C766*1+D766*2)</f>
        <v>0</v>
      </c>
      <c r="H766" s="3" t="n">
        <f aca="false">ABS(C766-ROUND(C766,0))+ABS(D766-ROUND(D766,0))</f>
        <v>0</v>
      </c>
      <c r="I766" s="11" t="n">
        <v>0</v>
      </c>
      <c r="J766" s="4"/>
      <c r="K766" s="5"/>
      <c r="L766" s="5"/>
      <c r="M766" s="5"/>
      <c r="N766" s="5"/>
      <c r="O766" s="5"/>
      <c r="P766" s="5"/>
      <c r="Q766" s="5"/>
      <c r="R766" s="5"/>
      <c r="S766" s="5"/>
      <c r="T766" s="5"/>
      <c r="U766" s="5"/>
      <c r="V766" s="5"/>
      <c r="W766" s="5"/>
      <c r="X766" s="5"/>
      <c r="Y766" s="5"/>
      <c r="Z766" s="5"/>
    </row>
    <row r="767" customFormat="false" ht="12.75" hidden="false" customHeight="true" outlineLevel="0" collapsed="false">
      <c r="A767" s="10" t="n">
        <v>151</v>
      </c>
      <c r="B767" s="2" t="n">
        <v>766</v>
      </c>
      <c r="C767" s="2" t="n">
        <f aca="false">'PR-RAS'!D774</f>
        <v>0</v>
      </c>
      <c r="D767" s="2" t="n">
        <f aca="false">'PR-RAS'!E774</f>
        <v>0</v>
      </c>
      <c r="E767" s="2" t="n">
        <v>0</v>
      </c>
      <c r="F767" s="2" t="n">
        <v>0</v>
      </c>
      <c r="G767" s="3" t="n">
        <f aca="false">(B767/1000)*(C767*1+D767*2)</f>
        <v>0</v>
      </c>
      <c r="H767" s="3" t="n">
        <f aca="false">ABS(C767-ROUND(C767,0))+ABS(D767-ROUND(D767,0))</f>
        <v>0</v>
      </c>
      <c r="I767" s="11" t="n">
        <v>0</v>
      </c>
      <c r="J767" s="4"/>
      <c r="K767" s="5"/>
      <c r="L767" s="5"/>
      <c r="M767" s="5"/>
      <c r="N767" s="5"/>
      <c r="O767" s="5"/>
      <c r="P767" s="5"/>
      <c r="Q767" s="5"/>
      <c r="R767" s="5"/>
      <c r="S767" s="5"/>
      <c r="T767" s="5"/>
      <c r="U767" s="5"/>
      <c r="V767" s="5"/>
      <c r="W767" s="5"/>
      <c r="X767" s="5"/>
      <c r="Y767" s="5"/>
      <c r="Z767" s="5"/>
    </row>
    <row r="768" customFormat="false" ht="12.75" hidden="false" customHeight="true" outlineLevel="0" collapsed="false">
      <c r="A768" s="10" t="n">
        <v>151</v>
      </c>
      <c r="B768" s="2" t="n">
        <v>767</v>
      </c>
      <c r="C768" s="2" t="n">
        <f aca="false">'PR-RAS'!D775</f>
        <v>0</v>
      </c>
      <c r="D768" s="2" t="n">
        <f aca="false">'PR-RAS'!E775</f>
        <v>0</v>
      </c>
      <c r="E768" s="2" t="n">
        <v>0</v>
      </c>
      <c r="F768" s="2" t="n">
        <v>0</v>
      </c>
      <c r="G768" s="3" t="n">
        <f aca="false">(B768/1000)*(C768*1+D768*2)</f>
        <v>0</v>
      </c>
      <c r="H768" s="3" t="n">
        <f aca="false">ABS(C768-ROUND(C768,0))+ABS(D768-ROUND(D768,0))</f>
        <v>0</v>
      </c>
      <c r="I768" s="11" t="n">
        <v>0</v>
      </c>
      <c r="J768" s="4"/>
      <c r="K768" s="5"/>
      <c r="L768" s="5"/>
      <c r="M768" s="5"/>
      <c r="N768" s="5"/>
      <c r="O768" s="5"/>
      <c r="P768" s="5"/>
      <c r="Q768" s="5"/>
      <c r="R768" s="5"/>
      <c r="S768" s="5"/>
      <c r="T768" s="5"/>
      <c r="U768" s="5"/>
      <c r="V768" s="5"/>
      <c r="W768" s="5"/>
      <c r="X768" s="5"/>
      <c r="Y768" s="5"/>
      <c r="Z768" s="5"/>
    </row>
    <row r="769" customFormat="false" ht="12.75" hidden="false" customHeight="true" outlineLevel="0" collapsed="false">
      <c r="A769" s="10" t="n">
        <v>151</v>
      </c>
      <c r="B769" s="2" t="n">
        <v>768</v>
      </c>
      <c r="C769" s="2" t="n">
        <f aca="false">'PR-RAS'!D776</f>
        <v>0</v>
      </c>
      <c r="D769" s="2" t="n">
        <f aca="false">'PR-RAS'!E776</f>
        <v>0</v>
      </c>
      <c r="E769" s="2" t="n">
        <v>0</v>
      </c>
      <c r="F769" s="2" t="n">
        <v>0</v>
      </c>
      <c r="G769" s="3" t="n">
        <f aca="false">(B769/1000)*(C769*1+D769*2)</f>
        <v>0</v>
      </c>
      <c r="H769" s="3" t="n">
        <f aca="false">ABS(C769-ROUND(C769,0))+ABS(D769-ROUND(D769,0))</f>
        <v>0</v>
      </c>
      <c r="I769" s="11" t="n">
        <v>0</v>
      </c>
      <c r="J769" s="4"/>
      <c r="K769" s="5"/>
      <c r="L769" s="5"/>
      <c r="M769" s="5"/>
      <c r="N769" s="5"/>
      <c r="O769" s="5"/>
      <c r="P769" s="5"/>
      <c r="Q769" s="5"/>
      <c r="R769" s="5"/>
      <c r="S769" s="5"/>
      <c r="T769" s="5"/>
      <c r="U769" s="5"/>
      <c r="V769" s="5"/>
      <c r="W769" s="5"/>
      <c r="X769" s="5"/>
      <c r="Y769" s="5"/>
      <c r="Z769" s="5"/>
    </row>
    <row r="770" customFormat="false" ht="12.75" hidden="false" customHeight="true" outlineLevel="0" collapsed="false">
      <c r="A770" s="10" t="n">
        <v>151</v>
      </c>
      <c r="B770" s="2" t="n">
        <v>769</v>
      </c>
      <c r="C770" s="2" t="n">
        <f aca="false">'PR-RAS'!D777</f>
        <v>0</v>
      </c>
      <c r="D770" s="2" t="n">
        <f aca="false">'PR-RAS'!E777</f>
        <v>0</v>
      </c>
      <c r="E770" s="2" t="n">
        <v>0</v>
      </c>
      <c r="F770" s="2" t="n">
        <v>0</v>
      </c>
      <c r="G770" s="3" t="n">
        <f aca="false">(B770/1000)*(C770*1+D770*2)</f>
        <v>0</v>
      </c>
      <c r="H770" s="3" t="n">
        <f aca="false">ABS(C770-ROUND(C770,0))+ABS(D770-ROUND(D770,0))</f>
        <v>0</v>
      </c>
      <c r="I770" s="11" t="n">
        <v>0</v>
      </c>
      <c r="J770" s="4"/>
      <c r="K770" s="5"/>
      <c r="L770" s="5"/>
      <c r="M770" s="5"/>
      <c r="N770" s="5"/>
      <c r="O770" s="5"/>
      <c r="P770" s="5"/>
      <c r="Q770" s="5"/>
      <c r="R770" s="5"/>
      <c r="S770" s="5"/>
      <c r="T770" s="5"/>
      <c r="U770" s="5"/>
      <c r="V770" s="5"/>
      <c r="W770" s="5"/>
      <c r="X770" s="5"/>
      <c r="Y770" s="5"/>
      <c r="Z770" s="5"/>
    </row>
    <row r="771" customFormat="false" ht="12.75" hidden="false" customHeight="true" outlineLevel="0" collapsed="false">
      <c r="A771" s="10" t="n">
        <v>151</v>
      </c>
      <c r="B771" s="2" t="n">
        <v>770</v>
      </c>
      <c r="C771" s="2" t="n">
        <f aca="false">'PR-RAS'!D778</f>
        <v>0</v>
      </c>
      <c r="D771" s="2" t="n">
        <f aca="false">'PR-RAS'!E778</f>
        <v>0</v>
      </c>
      <c r="E771" s="2" t="n">
        <v>0</v>
      </c>
      <c r="F771" s="2" t="n">
        <v>0</v>
      </c>
      <c r="G771" s="3" t="n">
        <f aca="false">(B771/1000)*(C771*1+D771*2)</f>
        <v>0</v>
      </c>
      <c r="H771" s="3" t="n">
        <f aca="false">ABS(C771-ROUND(C771,0))+ABS(D771-ROUND(D771,0))</f>
        <v>0</v>
      </c>
      <c r="I771" s="11" t="n">
        <v>0</v>
      </c>
      <c r="J771" s="4"/>
      <c r="K771" s="5"/>
      <c r="L771" s="5"/>
      <c r="M771" s="5"/>
      <c r="N771" s="5"/>
      <c r="O771" s="5"/>
      <c r="P771" s="5"/>
      <c r="Q771" s="5"/>
      <c r="R771" s="5"/>
      <c r="S771" s="5"/>
      <c r="T771" s="5"/>
      <c r="U771" s="5"/>
      <c r="V771" s="5"/>
      <c r="W771" s="5"/>
      <c r="X771" s="5"/>
      <c r="Y771" s="5"/>
      <c r="Z771" s="5"/>
    </row>
    <row r="772" customFormat="false" ht="12.75" hidden="false" customHeight="true" outlineLevel="0" collapsed="false">
      <c r="A772" s="10" t="n">
        <v>151</v>
      </c>
      <c r="B772" s="2" t="n">
        <v>771</v>
      </c>
      <c r="C772" s="2" t="n">
        <f aca="false">'PR-RAS'!D779</f>
        <v>0</v>
      </c>
      <c r="D772" s="2" t="n">
        <f aca="false">'PR-RAS'!E779</f>
        <v>0</v>
      </c>
      <c r="E772" s="2" t="n">
        <v>0</v>
      </c>
      <c r="F772" s="2" t="n">
        <v>0</v>
      </c>
      <c r="G772" s="3" t="n">
        <f aca="false">(B772/1000)*(C772*1+D772*2)</f>
        <v>0</v>
      </c>
      <c r="H772" s="3" t="n">
        <f aca="false">ABS(C772-ROUND(C772,0))+ABS(D772-ROUND(D772,0))</f>
        <v>0</v>
      </c>
      <c r="I772" s="11" t="n">
        <v>0</v>
      </c>
      <c r="J772" s="4"/>
      <c r="K772" s="5"/>
      <c r="L772" s="5"/>
      <c r="M772" s="5"/>
      <c r="N772" s="5"/>
      <c r="O772" s="5"/>
      <c r="P772" s="5"/>
      <c r="Q772" s="5"/>
      <c r="R772" s="5"/>
      <c r="S772" s="5"/>
      <c r="T772" s="5"/>
      <c r="U772" s="5"/>
      <c r="V772" s="5"/>
      <c r="W772" s="5"/>
      <c r="X772" s="5"/>
      <c r="Y772" s="5"/>
      <c r="Z772" s="5"/>
    </row>
    <row r="773" customFormat="false" ht="12.75" hidden="false" customHeight="true" outlineLevel="0" collapsed="false">
      <c r="A773" s="10" t="n">
        <v>151</v>
      </c>
      <c r="B773" s="2" t="n">
        <v>772</v>
      </c>
      <c r="C773" s="2" t="n">
        <f aca="false">'PR-RAS'!D780</f>
        <v>0</v>
      </c>
      <c r="D773" s="2" t="n">
        <f aca="false">'PR-RAS'!E780</f>
        <v>0</v>
      </c>
      <c r="E773" s="2" t="n">
        <v>0</v>
      </c>
      <c r="F773" s="2" t="n">
        <v>0</v>
      </c>
      <c r="G773" s="3" t="n">
        <f aca="false">(B773/1000)*(C773*1+D773*2)</f>
        <v>0</v>
      </c>
      <c r="H773" s="3" t="n">
        <f aca="false">ABS(C773-ROUND(C773,0))+ABS(D773-ROUND(D773,0))</f>
        <v>0</v>
      </c>
      <c r="I773" s="11" t="n">
        <v>0</v>
      </c>
      <c r="J773" s="4"/>
      <c r="K773" s="5"/>
      <c r="L773" s="5"/>
      <c r="M773" s="5"/>
      <c r="N773" s="5"/>
      <c r="O773" s="5"/>
      <c r="P773" s="5"/>
      <c r="Q773" s="5"/>
      <c r="R773" s="5"/>
      <c r="S773" s="5"/>
      <c r="T773" s="5"/>
      <c r="U773" s="5"/>
      <c r="V773" s="5"/>
      <c r="W773" s="5"/>
      <c r="X773" s="5"/>
      <c r="Y773" s="5"/>
      <c r="Z773" s="5"/>
    </row>
    <row r="774" customFormat="false" ht="12.75" hidden="false" customHeight="true" outlineLevel="0" collapsed="false">
      <c r="A774" s="10" t="n">
        <v>151</v>
      </c>
      <c r="B774" s="2" t="n">
        <v>773</v>
      </c>
      <c r="C774" s="2" t="n">
        <f aca="false">'PR-RAS'!D781</f>
        <v>0</v>
      </c>
      <c r="D774" s="2" t="n">
        <f aca="false">'PR-RAS'!E781</f>
        <v>0</v>
      </c>
      <c r="E774" s="2" t="n">
        <v>0</v>
      </c>
      <c r="F774" s="2" t="n">
        <v>0</v>
      </c>
      <c r="G774" s="3" t="n">
        <f aca="false">(B774/1000)*(C774*1+D774*2)</f>
        <v>0</v>
      </c>
      <c r="H774" s="3" t="n">
        <f aca="false">ABS(C774-ROUND(C774,0))+ABS(D774-ROUND(D774,0))</f>
        <v>0</v>
      </c>
      <c r="I774" s="11" t="n">
        <v>0</v>
      </c>
      <c r="J774" s="4"/>
      <c r="K774" s="5"/>
      <c r="L774" s="5"/>
      <c r="M774" s="5"/>
      <c r="N774" s="5"/>
      <c r="O774" s="5"/>
      <c r="P774" s="5"/>
      <c r="Q774" s="5"/>
      <c r="R774" s="5"/>
      <c r="S774" s="5"/>
      <c r="T774" s="5"/>
      <c r="U774" s="5"/>
      <c r="V774" s="5"/>
      <c r="W774" s="5"/>
      <c r="X774" s="5"/>
      <c r="Y774" s="5"/>
      <c r="Z774" s="5"/>
    </row>
    <row r="775" customFormat="false" ht="12.75" hidden="false" customHeight="true" outlineLevel="0" collapsed="false">
      <c r="A775" s="10" t="n">
        <v>151</v>
      </c>
      <c r="B775" s="2" t="n">
        <v>774</v>
      </c>
      <c r="C775" s="2" t="n">
        <f aca="false">'PR-RAS'!D782</f>
        <v>0</v>
      </c>
      <c r="D775" s="2" t="n">
        <f aca="false">'PR-RAS'!E782</f>
        <v>0</v>
      </c>
      <c r="E775" s="2" t="n">
        <v>0</v>
      </c>
      <c r="F775" s="2" t="n">
        <v>0</v>
      </c>
      <c r="G775" s="3" t="n">
        <f aca="false">(B775/1000)*(C775*1+D775*2)</f>
        <v>0</v>
      </c>
      <c r="H775" s="3" t="n">
        <f aca="false">ABS(C775-ROUND(C775,0))+ABS(D775-ROUND(D775,0))</f>
        <v>0</v>
      </c>
      <c r="I775" s="11" t="n">
        <v>0</v>
      </c>
      <c r="J775" s="4"/>
      <c r="K775" s="5"/>
      <c r="L775" s="5"/>
      <c r="M775" s="5"/>
      <c r="N775" s="5"/>
      <c r="O775" s="5"/>
      <c r="P775" s="5"/>
      <c r="Q775" s="5"/>
      <c r="R775" s="5"/>
      <c r="S775" s="5"/>
      <c r="T775" s="5"/>
      <c r="U775" s="5"/>
      <c r="V775" s="5"/>
      <c r="W775" s="5"/>
      <c r="X775" s="5"/>
      <c r="Y775" s="5"/>
      <c r="Z775" s="5"/>
    </row>
    <row r="776" customFormat="false" ht="12.75" hidden="false" customHeight="true" outlineLevel="0" collapsed="false">
      <c r="A776" s="10" t="n">
        <v>151</v>
      </c>
      <c r="B776" s="2" t="n">
        <v>775</v>
      </c>
      <c r="C776" s="2" t="n">
        <f aca="false">'PR-RAS'!D783</f>
        <v>0</v>
      </c>
      <c r="D776" s="2" t="n">
        <f aca="false">'PR-RAS'!E783</f>
        <v>0</v>
      </c>
      <c r="E776" s="2" t="n">
        <v>0</v>
      </c>
      <c r="F776" s="2" t="n">
        <v>0</v>
      </c>
      <c r="G776" s="3" t="n">
        <f aca="false">(B776/1000)*(C776*1+D776*2)</f>
        <v>0</v>
      </c>
      <c r="H776" s="3" t="n">
        <f aca="false">ABS(C776-ROUND(C776,0))+ABS(D776-ROUND(D776,0))</f>
        <v>0</v>
      </c>
      <c r="I776" s="11" t="n">
        <v>0</v>
      </c>
      <c r="J776" s="4"/>
      <c r="K776" s="5"/>
      <c r="L776" s="5"/>
      <c r="M776" s="5"/>
      <c r="N776" s="5"/>
      <c r="O776" s="5"/>
      <c r="P776" s="5"/>
      <c r="Q776" s="5"/>
      <c r="R776" s="5"/>
      <c r="S776" s="5"/>
      <c r="T776" s="5"/>
      <c r="U776" s="5"/>
      <c r="V776" s="5"/>
      <c r="W776" s="5"/>
      <c r="X776" s="5"/>
      <c r="Y776" s="5"/>
      <c r="Z776" s="5"/>
    </row>
    <row r="777" customFormat="false" ht="12.75" hidden="false" customHeight="true" outlineLevel="0" collapsed="false">
      <c r="A777" s="10" t="n">
        <v>151</v>
      </c>
      <c r="B777" s="2" t="n">
        <v>776</v>
      </c>
      <c r="C777" s="2" t="n">
        <f aca="false">'PR-RAS'!D784</f>
        <v>0</v>
      </c>
      <c r="D777" s="2" t="n">
        <f aca="false">'PR-RAS'!E784</f>
        <v>0</v>
      </c>
      <c r="E777" s="2" t="n">
        <v>0</v>
      </c>
      <c r="F777" s="2" t="n">
        <v>0</v>
      </c>
      <c r="G777" s="3" t="n">
        <f aca="false">(B777/1000)*(C777*1+D777*2)</f>
        <v>0</v>
      </c>
      <c r="H777" s="3" t="n">
        <f aca="false">ABS(C777-ROUND(C777,0))+ABS(D777-ROUND(D777,0))</f>
        <v>0</v>
      </c>
      <c r="I777" s="11" t="n">
        <v>0</v>
      </c>
      <c r="J777" s="4"/>
      <c r="K777" s="5"/>
      <c r="L777" s="5"/>
      <c r="M777" s="5"/>
      <c r="N777" s="5"/>
      <c r="O777" s="5"/>
      <c r="P777" s="5"/>
      <c r="Q777" s="5"/>
      <c r="R777" s="5"/>
      <c r="S777" s="5"/>
      <c r="T777" s="5"/>
      <c r="U777" s="5"/>
      <c r="V777" s="5"/>
      <c r="W777" s="5"/>
      <c r="X777" s="5"/>
      <c r="Y777" s="5"/>
      <c r="Z777" s="5"/>
    </row>
    <row r="778" customFormat="false" ht="12.75" hidden="false" customHeight="true" outlineLevel="0" collapsed="false">
      <c r="A778" s="10" t="n">
        <v>151</v>
      </c>
      <c r="B778" s="2" t="n">
        <v>777</v>
      </c>
      <c r="C778" s="2" t="n">
        <f aca="false">'PR-RAS'!D785</f>
        <v>0</v>
      </c>
      <c r="D778" s="2" t="n">
        <f aca="false">'PR-RAS'!E785</f>
        <v>0</v>
      </c>
      <c r="E778" s="2" t="n">
        <v>0</v>
      </c>
      <c r="F778" s="2" t="n">
        <v>0</v>
      </c>
      <c r="G778" s="3" t="n">
        <f aca="false">(B778/1000)*(C778*1+D778*2)</f>
        <v>0</v>
      </c>
      <c r="H778" s="3" t="n">
        <f aca="false">ABS(C778-ROUND(C778,0))+ABS(D778-ROUND(D778,0))</f>
        <v>0</v>
      </c>
      <c r="I778" s="11" t="n">
        <v>0</v>
      </c>
      <c r="J778" s="4"/>
      <c r="K778" s="5"/>
      <c r="L778" s="5"/>
      <c r="M778" s="5"/>
      <c r="N778" s="5"/>
      <c r="O778" s="5"/>
      <c r="P778" s="5"/>
      <c r="Q778" s="5"/>
      <c r="R778" s="5"/>
      <c r="S778" s="5"/>
      <c r="T778" s="5"/>
      <c r="U778" s="5"/>
      <c r="V778" s="5"/>
      <c r="W778" s="5"/>
      <c r="X778" s="5"/>
      <c r="Y778" s="5"/>
      <c r="Z778" s="5"/>
    </row>
    <row r="779" customFormat="false" ht="12.75" hidden="false" customHeight="true" outlineLevel="0" collapsed="false">
      <c r="A779" s="10" t="n">
        <v>151</v>
      </c>
      <c r="B779" s="2" t="n">
        <v>778</v>
      </c>
      <c r="C779" s="2" t="n">
        <f aca="false">'PR-RAS'!D786</f>
        <v>0</v>
      </c>
      <c r="D779" s="2" t="n">
        <f aca="false">'PR-RAS'!E786</f>
        <v>0</v>
      </c>
      <c r="E779" s="2" t="n">
        <v>0</v>
      </c>
      <c r="F779" s="2" t="n">
        <v>0</v>
      </c>
      <c r="G779" s="3" t="n">
        <f aca="false">(B779/1000)*(C779*1+D779*2)</f>
        <v>0</v>
      </c>
      <c r="H779" s="3" t="n">
        <f aca="false">ABS(C779-ROUND(C779,0))+ABS(D779-ROUND(D779,0))</f>
        <v>0</v>
      </c>
      <c r="I779" s="11" t="n">
        <v>0</v>
      </c>
      <c r="J779" s="4"/>
      <c r="K779" s="5"/>
      <c r="L779" s="5"/>
      <c r="M779" s="5"/>
      <c r="N779" s="5"/>
      <c r="O779" s="5"/>
      <c r="P779" s="5"/>
      <c r="Q779" s="5"/>
      <c r="R779" s="5"/>
      <c r="S779" s="5"/>
      <c r="T779" s="5"/>
      <c r="U779" s="5"/>
      <c r="V779" s="5"/>
      <c r="W779" s="5"/>
      <c r="X779" s="5"/>
      <c r="Y779" s="5"/>
      <c r="Z779" s="5"/>
    </row>
    <row r="780" customFormat="false" ht="12.75" hidden="false" customHeight="true" outlineLevel="0" collapsed="false">
      <c r="A780" s="10" t="n">
        <v>151</v>
      </c>
      <c r="B780" s="2" t="n">
        <v>779</v>
      </c>
      <c r="C780" s="2" t="n">
        <f aca="false">'PR-RAS'!D787</f>
        <v>0</v>
      </c>
      <c r="D780" s="2" t="n">
        <f aca="false">'PR-RAS'!E787</f>
        <v>0</v>
      </c>
      <c r="E780" s="2" t="n">
        <v>0</v>
      </c>
      <c r="F780" s="2" t="n">
        <v>0</v>
      </c>
      <c r="G780" s="3" t="n">
        <f aca="false">(B780/1000)*(C780*1+D780*2)</f>
        <v>0</v>
      </c>
      <c r="H780" s="3" t="n">
        <f aca="false">ABS(C780-ROUND(C780,0))+ABS(D780-ROUND(D780,0))</f>
        <v>0</v>
      </c>
      <c r="I780" s="11" t="n">
        <v>0</v>
      </c>
      <c r="J780" s="4"/>
      <c r="K780" s="5"/>
      <c r="L780" s="5"/>
      <c r="M780" s="5"/>
      <c r="N780" s="5"/>
      <c r="O780" s="5"/>
      <c r="P780" s="5"/>
      <c r="Q780" s="5"/>
      <c r="R780" s="5"/>
      <c r="S780" s="5"/>
      <c r="T780" s="5"/>
      <c r="U780" s="5"/>
      <c r="V780" s="5"/>
      <c r="W780" s="5"/>
      <c r="X780" s="5"/>
      <c r="Y780" s="5"/>
      <c r="Z780" s="5"/>
    </row>
    <row r="781" customFormat="false" ht="12.75" hidden="false" customHeight="true" outlineLevel="0" collapsed="false">
      <c r="A781" s="10" t="n">
        <v>151</v>
      </c>
      <c r="B781" s="2" t="n">
        <v>780</v>
      </c>
      <c r="C781" s="2" t="n">
        <f aca="false">'PR-RAS'!D788</f>
        <v>0</v>
      </c>
      <c r="D781" s="2" t="n">
        <f aca="false">'PR-RAS'!E788</f>
        <v>0</v>
      </c>
      <c r="E781" s="2" t="n">
        <v>0</v>
      </c>
      <c r="F781" s="2" t="n">
        <v>0</v>
      </c>
      <c r="G781" s="3" t="n">
        <f aca="false">(B781/1000)*(C781*1+D781*2)</f>
        <v>0</v>
      </c>
      <c r="H781" s="3" t="n">
        <f aca="false">ABS(C781-ROUND(C781,0))+ABS(D781-ROUND(D781,0))</f>
        <v>0</v>
      </c>
      <c r="I781" s="11" t="n">
        <v>0</v>
      </c>
      <c r="J781" s="4"/>
      <c r="K781" s="5"/>
      <c r="L781" s="5"/>
      <c r="M781" s="5"/>
      <c r="N781" s="5"/>
      <c r="O781" s="5"/>
      <c r="P781" s="5"/>
      <c r="Q781" s="5"/>
      <c r="R781" s="5"/>
      <c r="S781" s="5"/>
      <c r="T781" s="5"/>
      <c r="U781" s="5"/>
      <c r="V781" s="5"/>
      <c r="W781" s="5"/>
      <c r="X781" s="5"/>
      <c r="Y781" s="5"/>
      <c r="Z781" s="5"/>
    </row>
    <row r="782" customFormat="false" ht="12.75" hidden="false" customHeight="true" outlineLevel="0" collapsed="false">
      <c r="A782" s="10" t="n">
        <v>151</v>
      </c>
      <c r="B782" s="2" t="n">
        <v>781</v>
      </c>
      <c r="C782" s="2" t="n">
        <f aca="false">'PR-RAS'!D789</f>
        <v>0</v>
      </c>
      <c r="D782" s="2" t="n">
        <f aca="false">'PR-RAS'!E789</f>
        <v>0</v>
      </c>
      <c r="E782" s="2" t="n">
        <v>0</v>
      </c>
      <c r="F782" s="2" t="n">
        <v>0</v>
      </c>
      <c r="G782" s="3" t="n">
        <f aca="false">(B782/1000)*(C782*1+D782*2)</f>
        <v>0</v>
      </c>
      <c r="H782" s="3" t="n">
        <f aca="false">ABS(C782-ROUND(C782,0))+ABS(D782-ROUND(D782,0))</f>
        <v>0</v>
      </c>
      <c r="I782" s="11" t="n">
        <v>0</v>
      </c>
      <c r="J782" s="4"/>
      <c r="K782" s="5"/>
      <c r="L782" s="5"/>
      <c r="M782" s="5"/>
      <c r="N782" s="5"/>
      <c r="O782" s="5"/>
      <c r="P782" s="5"/>
      <c r="Q782" s="5"/>
      <c r="R782" s="5"/>
      <c r="S782" s="5"/>
      <c r="T782" s="5"/>
      <c r="U782" s="5"/>
      <c r="V782" s="5"/>
      <c r="W782" s="5"/>
      <c r="X782" s="5"/>
      <c r="Y782" s="5"/>
      <c r="Z782" s="5"/>
    </row>
    <row r="783" customFormat="false" ht="12.75" hidden="false" customHeight="true" outlineLevel="0" collapsed="false">
      <c r="A783" s="10" t="n">
        <v>151</v>
      </c>
      <c r="B783" s="2" t="n">
        <v>782</v>
      </c>
      <c r="C783" s="2" t="n">
        <f aca="false">'PR-RAS'!D790</f>
        <v>0</v>
      </c>
      <c r="D783" s="2" t="n">
        <f aca="false">'PR-RAS'!E790</f>
        <v>0</v>
      </c>
      <c r="E783" s="2" t="n">
        <v>0</v>
      </c>
      <c r="F783" s="2" t="n">
        <v>0</v>
      </c>
      <c r="G783" s="3" t="n">
        <f aca="false">(B783/1000)*(C783*1+D783*2)</f>
        <v>0</v>
      </c>
      <c r="H783" s="3" t="n">
        <f aca="false">ABS(C783-ROUND(C783,0))+ABS(D783-ROUND(D783,0))</f>
        <v>0</v>
      </c>
      <c r="I783" s="11" t="n">
        <v>0</v>
      </c>
      <c r="J783" s="4"/>
      <c r="K783" s="5"/>
      <c r="L783" s="5"/>
      <c r="M783" s="5"/>
      <c r="N783" s="5"/>
      <c r="O783" s="5"/>
      <c r="P783" s="5"/>
      <c r="Q783" s="5"/>
      <c r="R783" s="5"/>
      <c r="S783" s="5"/>
      <c r="T783" s="5"/>
      <c r="U783" s="5"/>
      <c r="V783" s="5"/>
      <c r="W783" s="5"/>
      <c r="X783" s="5"/>
      <c r="Y783" s="5"/>
      <c r="Z783" s="5"/>
    </row>
    <row r="784" customFormat="false" ht="12.75" hidden="false" customHeight="true" outlineLevel="0" collapsed="false">
      <c r="A784" s="10" t="n">
        <v>151</v>
      </c>
      <c r="B784" s="2" t="n">
        <v>783</v>
      </c>
      <c r="C784" s="2" t="n">
        <f aca="false">'PR-RAS'!D791</f>
        <v>0</v>
      </c>
      <c r="D784" s="2" t="n">
        <f aca="false">'PR-RAS'!E791</f>
        <v>0</v>
      </c>
      <c r="E784" s="2" t="n">
        <v>0</v>
      </c>
      <c r="F784" s="2" t="n">
        <v>0</v>
      </c>
      <c r="G784" s="3" t="n">
        <f aca="false">(B784/1000)*(C784*1+D784*2)</f>
        <v>0</v>
      </c>
      <c r="H784" s="3" t="n">
        <f aca="false">ABS(C784-ROUND(C784,0))+ABS(D784-ROUND(D784,0))</f>
        <v>0</v>
      </c>
      <c r="I784" s="11" t="n">
        <v>0</v>
      </c>
      <c r="J784" s="4"/>
      <c r="K784" s="5"/>
      <c r="L784" s="5"/>
      <c r="M784" s="5"/>
      <c r="N784" s="5"/>
      <c r="O784" s="5"/>
      <c r="P784" s="5"/>
      <c r="Q784" s="5"/>
      <c r="R784" s="5"/>
      <c r="S784" s="5"/>
      <c r="T784" s="5"/>
      <c r="U784" s="5"/>
      <c r="V784" s="5"/>
      <c r="W784" s="5"/>
      <c r="X784" s="5"/>
      <c r="Y784" s="5"/>
      <c r="Z784" s="5"/>
    </row>
    <row r="785" customFormat="false" ht="12.75" hidden="false" customHeight="true" outlineLevel="0" collapsed="false">
      <c r="A785" s="10" t="n">
        <v>151</v>
      </c>
      <c r="B785" s="2" t="n">
        <v>784</v>
      </c>
      <c r="C785" s="2" t="n">
        <f aca="false">'PR-RAS'!D792</f>
        <v>0</v>
      </c>
      <c r="D785" s="2" t="n">
        <f aca="false">'PR-RAS'!E792</f>
        <v>0</v>
      </c>
      <c r="E785" s="2" t="n">
        <v>0</v>
      </c>
      <c r="F785" s="2" t="n">
        <v>0</v>
      </c>
      <c r="G785" s="3" t="n">
        <f aca="false">(B785/1000)*(C785*1+D785*2)</f>
        <v>0</v>
      </c>
      <c r="H785" s="3" t="n">
        <f aca="false">ABS(C785-ROUND(C785,0))+ABS(D785-ROUND(D785,0))</f>
        <v>0</v>
      </c>
      <c r="I785" s="11" t="n">
        <v>0</v>
      </c>
      <c r="J785" s="4"/>
      <c r="K785" s="5"/>
      <c r="L785" s="5"/>
      <c r="M785" s="5"/>
      <c r="N785" s="5"/>
      <c r="O785" s="5"/>
      <c r="P785" s="5"/>
      <c r="Q785" s="5"/>
      <c r="R785" s="5"/>
      <c r="S785" s="5"/>
      <c r="T785" s="5"/>
      <c r="U785" s="5"/>
      <c r="V785" s="5"/>
      <c r="W785" s="5"/>
      <c r="X785" s="5"/>
      <c r="Y785" s="5"/>
      <c r="Z785" s="5"/>
    </row>
    <row r="786" customFormat="false" ht="12.75" hidden="false" customHeight="true" outlineLevel="0" collapsed="false">
      <c r="A786" s="10" t="n">
        <v>151</v>
      </c>
      <c r="B786" s="2" t="n">
        <v>785</v>
      </c>
      <c r="C786" s="2" t="n">
        <f aca="false">'PR-RAS'!D793</f>
        <v>0</v>
      </c>
      <c r="D786" s="2" t="n">
        <f aca="false">'PR-RAS'!E793</f>
        <v>0</v>
      </c>
      <c r="E786" s="2" t="n">
        <v>0</v>
      </c>
      <c r="F786" s="2" t="n">
        <v>0</v>
      </c>
      <c r="G786" s="3" t="n">
        <f aca="false">(B786/1000)*(C786*1+D786*2)</f>
        <v>0</v>
      </c>
      <c r="H786" s="3" t="n">
        <f aca="false">ABS(C786-ROUND(C786,0))+ABS(D786-ROUND(D786,0))</f>
        <v>0</v>
      </c>
      <c r="I786" s="11" t="n">
        <v>0</v>
      </c>
      <c r="J786" s="4"/>
      <c r="K786" s="5"/>
      <c r="L786" s="5"/>
      <c r="M786" s="5"/>
      <c r="N786" s="5"/>
      <c r="O786" s="5"/>
      <c r="P786" s="5"/>
      <c r="Q786" s="5"/>
      <c r="R786" s="5"/>
      <c r="S786" s="5"/>
      <c r="T786" s="5"/>
      <c r="U786" s="5"/>
      <c r="V786" s="5"/>
      <c r="W786" s="5"/>
      <c r="X786" s="5"/>
      <c r="Y786" s="5"/>
      <c r="Z786" s="5"/>
    </row>
    <row r="787" customFormat="false" ht="12.75" hidden="false" customHeight="true" outlineLevel="0" collapsed="false">
      <c r="A787" s="10" t="n">
        <v>151</v>
      </c>
      <c r="B787" s="2" t="n">
        <v>786</v>
      </c>
      <c r="C787" s="2" t="n">
        <f aca="false">'PR-RAS'!D794</f>
        <v>0</v>
      </c>
      <c r="D787" s="2" t="n">
        <f aca="false">'PR-RAS'!E794</f>
        <v>0</v>
      </c>
      <c r="E787" s="2" t="n">
        <v>0</v>
      </c>
      <c r="F787" s="2" t="n">
        <v>0</v>
      </c>
      <c r="G787" s="3" t="n">
        <f aca="false">(B787/1000)*(C787*1+D787*2)</f>
        <v>0</v>
      </c>
      <c r="H787" s="3" t="n">
        <f aca="false">ABS(C787-ROUND(C787,0))+ABS(D787-ROUND(D787,0))</f>
        <v>0</v>
      </c>
      <c r="I787" s="11" t="n">
        <v>0</v>
      </c>
      <c r="J787" s="4"/>
      <c r="K787" s="5"/>
      <c r="L787" s="5"/>
      <c r="M787" s="5"/>
      <c r="N787" s="5"/>
      <c r="O787" s="5"/>
      <c r="P787" s="5"/>
      <c r="Q787" s="5"/>
      <c r="R787" s="5"/>
      <c r="S787" s="5"/>
      <c r="T787" s="5"/>
      <c r="U787" s="5"/>
      <c r="V787" s="5"/>
      <c r="W787" s="5"/>
      <c r="X787" s="5"/>
      <c r="Y787" s="5"/>
      <c r="Z787" s="5"/>
    </row>
    <row r="788" customFormat="false" ht="12.75" hidden="false" customHeight="true" outlineLevel="0" collapsed="false">
      <c r="A788" s="10" t="n">
        <v>151</v>
      </c>
      <c r="B788" s="2" t="n">
        <v>787</v>
      </c>
      <c r="C788" s="2" t="n">
        <f aca="false">'PR-RAS'!D795</f>
        <v>0</v>
      </c>
      <c r="D788" s="2" t="n">
        <f aca="false">'PR-RAS'!E795</f>
        <v>0</v>
      </c>
      <c r="E788" s="2" t="n">
        <v>0</v>
      </c>
      <c r="F788" s="2" t="n">
        <v>0</v>
      </c>
      <c r="G788" s="3" t="n">
        <f aca="false">(B788/1000)*(C788*1+D788*2)</f>
        <v>0</v>
      </c>
      <c r="H788" s="3" t="n">
        <f aca="false">ABS(C788-ROUND(C788,0))+ABS(D788-ROUND(D788,0))</f>
        <v>0</v>
      </c>
      <c r="I788" s="11" t="n">
        <v>0</v>
      </c>
      <c r="J788" s="4"/>
      <c r="K788" s="5"/>
      <c r="L788" s="5"/>
      <c r="M788" s="5"/>
      <c r="N788" s="5"/>
      <c r="O788" s="5"/>
      <c r="P788" s="5"/>
      <c r="Q788" s="5"/>
      <c r="R788" s="5"/>
      <c r="S788" s="5"/>
      <c r="T788" s="5"/>
      <c r="U788" s="5"/>
      <c r="V788" s="5"/>
      <c r="W788" s="5"/>
      <c r="X788" s="5"/>
      <c r="Y788" s="5"/>
      <c r="Z788" s="5"/>
    </row>
    <row r="789" customFormat="false" ht="12.75" hidden="false" customHeight="true" outlineLevel="0" collapsed="false">
      <c r="A789" s="10" t="n">
        <v>151</v>
      </c>
      <c r="B789" s="2" t="n">
        <v>788</v>
      </c>
      <c r="C789" s="2" t="n">
        <f aca="false">'PR-RAS'!D796</f>
        <v>0</v>
      </c>
      <c r="D789" s="2" t="n">
        <f aca="false">'PR-RAS'!E796</f>
        <v>0</v>
      </c>
      <c r="E789" s="2" t="n">
        <v>0</v>
      </c>
      <c r="F789" s="2" t="n">
        <v>0</v>
      </c>
      <c r="G789" s="3" t="n">
        <f aca="false">(B789/1000)*(C789*1+D789*2)</f>
        <v>0</v>
      </c>
      <c r="H789" s="3" t="n">
        <f aca="false">ABS(C789-ROUND(C789,0))+ABS(D789-ROUND(D789,0))</f>
        <v>0</v>
      </c>
      <c r="I789" s="11" t="n">
        <v>0</v>
      </c>
      <c r="J789" s="4"/>
      <c r="K789" s="5"/>
      <c r="L789" s="5"/>
      <c r="M789" s="5"/>
      <c r="N789" s="5"/>
      <c r="O789" s="5"/>
      <c r="P789" s="5"/>
      <c r="Q789" s="5"/>
      <c r="R789" s="5"/>
      <c r="S789" s="5"/>
      <c r="T789" s="5"/>
      <c r="U789" s="5"/>
      <c r="V789" s="5"/>
      <c r="W789" s="5"/>
      <c r="X789" s="5"/>
      <c r="Y789" s="5"/>
      <c r="Z789" s="5"/>
    </row>
    <row r="790" customFormat="false" ht="12.75" hidden="false" customHeight="true" outlineLevel="0" collapsed="false">
      <c r="A790" s="10" t="n">
        <v>151</v>
      </c>
      <c r="B790" s="2" t="n">
        <v>789</v>
      </c>
      <c r="C790" s="2" t="n">
        <f aca="false">'PR-RAS'!D797</f>
        <v>0</v>
      </c>
      <c r="D790" s="2" t="n">
        <f aca="false">'PR-RAS'!E797</f>
        <v>0</v>
      </c>
      <c r="E790" s="2" t="n">
        <v>0</v>
      </c>
      <c r="F790" s="2" t="n">
        <v>0</v>
      </c>
      <c r="G790" s="3" t="n">
        <f aca="false">(B790/1000)*(C790*1+D790*2)</f>
        <v>0</v>
      </c>
      <c r="H790" s="3" t="n">
        <f aca="false">ABS(C790-ROUND(C790,0))+ABS(D790-ROUND(D790,0))</f>
        <v>0</v>
      </c>
      <c r="I790" s="11" t="n">
        <v>0</v>
      </c>
      <c r="J790" s="4"/>
      <c r="K790" s="5"/>
      <c r="L790" s="5"/>
      <c r="M790" s="5"/>
      <c r="N790" s="5"/>
      <c r="O790" s="5"/>
      <c r="P790" s="5"/>
      <c r="Q790" s="5"/>
      <c r="R790" s="5"/>
      <c r="S790" s="5"/>
      <c r="T790" s="5"/>
      <c r="U790" s="5"/>
      <c r="V790" s="5"/>
      <c r="W790" s="5"/>
      <c r="X790" s="5"/>
      <c r="Y790" s="5"/>
      <c r="Z790" s="5"/>
    </row>
    <row r="791" customFormat="false" ht="12.75" hidden="false" customHeight="true" outlineLevel="0" collapsed="false">
      <c r="A791" s="10" t="n">
        <v>151</v>
      </c>
      <c r="B791" s="2" t="n">
        <v>790</v>
      </c>
      <c r="C791" s="2" t="n">
        <f aca="false">'PR-RAS'!D798</f>
        <v>0</v>
      </c>
      <c r="D791" s="2" t="n">
        <f aca="false">'PR-RAS'!E798</f>
        <v>0</v>
      </c>
      <c r="E791" s="2" t="n">
        <v>0</v>
      </c>
      <c r="F791" s="2" t="n">
        <v>0</v>
      </c>
      <c r="G791" s="3" t="n">
        <f aca="false">(B791/1000)*(C791*1+D791*2)</f>
        <v>0</v>
      </c>
      <c r="H791" s="3" t="n">
        <f aca="false">ABS(C791-ROUND(C791,0))+ABS(D791-ROUND(D791,0))</f>
        <v>0</v>
      </c>
      <c r="I791" s="11" t="n">
        <v>0</v>
      </c>
      <c r="J791" s="4"/>
      <c r="K791" s="5"/>
      <c r="L791" s="5"/>
      <c r="M791" s="5"/>
      <c r="N791" s="5"/>
      <c r="O791" s="5"/>
      <c r="P791" s="5"/>
      <c r="Q791" s="5"/>
      <c r="R791" s="5"/>
      <c r="S791" s="5"/>
      <c r="T791" s="5"/>
      <c r="U791" s="5"/>
      <c r="V791" s="5"/>
      <c r="W791" s="5"/>
      <c r="X791" s="5"/>
      <c r="Y791" s="5"/>
      <c r="Z791" s="5"/>
    </row>
    <row r="792" customFormat="false" ht="12.75" hidden="false" customHeight="true" outlineLevel="0" collapsed="false">
      <c r="A792" s="10" t="n">
        <v>151</v>
      </c>
      <c r="B792" s="2" t="n">
        <v>791</v>
      </c>
      <c r="C792" s="2" t="n">
        <f aca="false">'PR-RAS'!D799</f>
        <v>0</v>
      </c>
      <c r="D792" s="2" t="n">
        <f aca="false">'PR-RAS'!E799</f>
        <v>0</v>
      </c>
      <c r="E792" s="2" t="n">
        <v>0</v>
      </c>
      <c r="F792" s="2" t="n">
        <v>0</v>
      </c>
      <c r="G792" s="3" t="n">
        <f aca="false">(B792/1000)*(C792*1+D792*2)</f>
        <v>0</v>
      </c>
      <c r="H792" s="3" t="n">
        <f aca="false">ABS(C792-ROUND(C792,0))+ABS(D792-ROUND(D792,0))</f>
        <v>0</v>
      </c>
      <c r="I792" s="11" t="n">
        <v>0</v>
      </c>
      <c r="J792" s="4"/>
      <c r="K792" s="5"/>
      <c r="L792" s="5"/>
      <c r="M792" s="5"/>
      <c r="N792" s="5"/>
      <c r="O792" s="5"/>
      <c r="P792" s="5"/>
      <c r="Q792" s="5"/>
      <c r="R792" s="5"/>
      <c r="S792" s="5"/>
      <c r="T792" s="5"/>
      <c r="U792" s="5"/>
      <c r="V792" s="5"/>
      <c r="W792" s="5"/>
      <c r="X792" s="5"/>
      <c r="Y792" s="5"/>
      <c r="Z792" s="5"/>
    </row>
    <row r="793" customFormat="false" ht="12.75" hidden="false" customHeight="true" outlineLevel="0" collapsed="false">
      <c r="A793" s="10" t="n">
        <v>151</v>
      </c>
      <c r="B793" s="2" t="n">
        <v>792</v>
      </c>
      <c r="C793" s="2" t="n">
        <f aca="false">'PR-RAS'!D800</f>
        <v>0</v>
      </c>
      <c r="D793" s="2" t="n">
        <f aca="false">'PR-RAS'!E800</f>
        <v>0</v>
      </c>
      <c r="E793" s="2" t="n">
        <v>0</v>
      </c>
      <c r="F793" s="2" t="n">
        <v>0</v>
      </c>
      <c r="G793" s="3" t="n">
        <f aca="false">(B793/1000)*(C793*1+D793*2)</f>
        <v>0</v>
      </c>
      <c r="H793" s="3" t="n">
        <f aca="false">ABS(C793-ROUND(C793,0))+ABS(D793-ROUND(D793,0))</f>
        <v>0</v>
      </c>
      <c r="I793" s="11" t="n">
        <v>0</v>
      </c>
      <c r="J793" s="4"/>
      <c r="K793" s="5"/>
      <c r="L793" s="5"/>
      <c r="M793" s="5"/>
      <c r="N793" s="5"/>
      <c r="O793" s="5"/>
      <c r="P793" s="5"/>
      <c r="Q793" s="5"/>
      <c r="R793" s="5"/>
      <c r="S793" s="5"/>
      <c r="T793" s="5"/>
      <c r="U793" s="5"/>
      <c r="V793" s="5"/>
      <c r="W793" s="5"/>
      <c r="X793" s="5"/>
      <c r="Y793" s="5"/>
      <c r="Z793" s="5"/>
    </row>
    <row r="794" customFormat="false" ht="12.75" hidden="false" customHeight="true" outlineLevel="0" collapsed="false">
      <c r="A794" s="10" t="n">
        <v>151</v>
      </c>
      <c r="B794" s="2" t="n">
        <v>793</v>
      </c>
      <c r="C794" s="2" t="n">
        <f aca="false">'PR-RAS'!D801</f>
        <v>0</v>
      </c>
      <c r="D794" s="2" t="n">
        <f aca="false">'PR-RAS'!E801</f>
        <v>0</v>
      </c>
      <c r="E794" s="2" t="n">
        <v>0</v>
      </c>
      <c r="F794" s="2" t="n">
        <v>0</v>
      </c>
      <c r="G794" s="3" t="n">
        <f aca="false">(B794/1000)*(C794*1+D794*2)</f>
        <v>0</v>
      </c>
      <c r="H794" s="3" t="n">
        <f aca="false">ABS(C794-ROUND(C794,0))+ABS(D794-ROUND(D794,0))</f>
        <v>0</v>
      </c>
      <c r="I794" s="11" t="n">
        <v>0</v>
      </c>
      <c r="J794" s="4"/>
      <c r="K794" s="5"/>
      <c r="L794" s="5"/>
      <c r="M794" s="5"/>
      <c r="N794" s="5"/>
      <c r="O794" s="5"/>
      <c r="P794" s="5"/>
      <c r="Q794" s="5"/>
      <c r="R794" s="5"/>
      <c r="S794" s="5"/>
      <c r="T794" s="5"/>
      <c r="U794" s="5"/>
      <c r="V794" s="5"/>
      <c r="W794" s="5"/>
      <c r="X794" s="5"/>
      <c r="Y794" s="5"/>
      <c r="Z794" s="5"/>
    </row>
    <row r="795" customFormat="false" ht="12.75" hidden="false" customHeight="true" outlineLevel="0" collapsed="false">
      <c r="A795" s="10" t="n">
        <v>151</v>
      </c>
      <c r="B795" s="2" t="n">
        <v>794</v>
      </c>
      <c r="C795" s="2" t="n">
        <f aca="false">'PR-RAS'!D802</f>
        <v>0</v>
      </c>
      <c r="D795" s="2" t="n">
        <f aca="false">'PR-RAS'!E802</f>
        <v>0</v>
      </c>
      <c r="E795" s="2" t="n">
        <v>0</v>
      </c>
      <c r="F795" s="2" t="n">
        <v>0</v>
      </c>
      <c r="G795" s="3" t="n">
        <f aca="false">(B795/1000)*(C795*1+D795*2)</f>
        <v>0</v>
      </c>
      <c r="H795" s="3" t="n">
        <f aca="false">ABS(C795-ROUND(C795,0))+ABS(D795-ROUND(D795,0))</f>
        <v>0</v>
      </c>
      <c r="I795" s="11" t="n">
        <v>0</v>
      </c>
      <c r="J795" s="4"/>
      <c r="K795" s="5"/>
      <c r="L795" s="5"/>
      <c r="M795" s="5"/>
      <c r="N795" s="5"/>
      <c r="O795" s="5"/>
      <c r="P795" s="5"/>
      <c r="Q795" s="5"/>
      <c r="R795" s="5"/>
      <c r="S795" s="5"/>
      <c r="T795" s="5"/>
      <c r="U795" s="5"/>
      <c r="V795" s="5"/>
      <c r="W795" s="5"/>
      <c r="X795" s="5"/>
      <c r="Y795" s="5"/>
      <c r="Z795" s="5"/>
    </row>
    <row r="796" customFormat="false" ht="12.75" hidden="false" customHeight="true" outlineLevel="0" collapsed="false">
      <c r="A796" s="10" t="n">
        <v>151</v>
      </c>
      <c r="B796" s="2" t="n">
        <v>795</v>
      </c>
      <c r="C796" s="2" t="n">
        <f aca="false">'PR-RAS'!D803</f>
        <v>0</v>
      </c>
      <c r="D796" s="2" t="n">
        <f aca="false">'PR-RAS'!E803</f>
        <v>0</v>
      </c>
      <c r="E796" s="2" t="n">
        <v>0</v>
      </c>
      <c r="F796" s="2" t="n">
        <v>0</v>
      </c>
      <c r="G796" s="3" t="n">
        <f aca="false">(B796/1000)*(C796*1+D796*2)</f>
        <v>0</v>
      </c>
      <c r="H796" s="3" t="n">
        <f aca="false">ABS(C796-ROUND(C796,0))+ABS(D796-ROUND(D796,0))</f>
        <v>0</v>
      </c>
      <c r="I796" s="11" t="n">
        <v>0</v>
      </c>
      <c r="J796" s="4"/>
      <c r="K796" s="5"/>
      <c r="L796" s="5"/>
      <c r="M796" s="5"/>
      <c r="N796" s="5"/>
      <c r="O796" s="5"/>
      <c r="P796" s="5"/>
      <c r="Q796" s="5"/>
      <c r="R796" s="5"/>
      <c r="S796" s="5"/>
      <c r="T796" s="5"/>
      <c r="U796" s="5"/>
      <c r="V796" s="5"/>
      <c r="W796" s="5"/>
      <c r="X796" s="5"/>
      <c r="Y796" s="5"/>
      <c r="Z796" s="5"/>
    </row>
    <row r="797" customFormat="false" ht="12.75" hidden="false" customHeight="true" outlineLevel="0" collapsed="false">
      <c r="A797" s="10" t="n">
        <v>151</v>
      </c>
      <c r="B797" s="2" t="n">
        <v>796</v>
      </c>
      <c r="C797" s="2" t="n">
        <f aca="false">'PR-RAS'!D804</f>
        <v>0</v>
      </c>
      <c r="D797" s="2" t="n">
        <f aca="false">'PR-RAS'!E804</f>
        <v>0</v>
      </c>
      <c r="E797" s="2" t="n">
        <v>0</v>
      </c>
      <c r="F797" s="2" t="n">
        <v>0</v>
      </c>
      <c r="G797" s="3" t="n">
        <f aca="false">(B797/1000)*(C797*1+D797*2)</f>
        <v>0</v>
      </c>
      <c r="H797" s="3" t="n">
        <f aca="false">ABS(C797-ROUND(C797,0))+ABS(D797-ROUND(D797,0))</f>
        <v>0</v>
      </c>
      <c r="I797" s="11" t="n">
        <v>0</v>
      </c>
      <c r="J797" s="4"/>
      <c r="K797" s="5"/>
      <c r="L797" s="5"/>
      <c r="M797" s="5"/>
      <c r="N797" s="5"/>
      <c r="O797" s="5"/>
      <c r="P797" s="5"/>
      <c r="Q797" s="5"/>
      <c r="R797" s="5"/>
      <c r="S797" s="5"/>
      <c r="T797" s="5"/>
      <c r="U797" s="5"/>
      <c r="V797" s="5"/>
      <c r="W797" s="5"/>
      <c r="X797" s="5"/>
      <c r="Y797" s="5"/>
      <c r="Z797" s="5"/>
    </row>
    <row r="798" customFormat="false" ht="12.75" hidden="false" customHeight="true" outlineLevel="0" collapsed="false">
      <c r="A798" s="10" t="n">
        <v>151</v>
      </c>
      <c r="B798" s="2" t="n">
        <v>797</v>
      </c>
      <c r="C798" s="2" t="n">
        <f aca="false">'PR-RAS'!D805</f>
        <v>0</v>
      </c>
      <c r="D798" s="2" t="n">
        <f aca="false">'PR-RAS'!E805</f>
        <v>0</v>
      </c>
      <c r="E798" s="2" t="n">
        <v>0</v>
      </c>
      <c r="F798" s="2" t="n">
        <v>0</v>
      </c>
      <c r="G798" s="3" t="n">
        <f aca="false">(B798/1000)*(C798*1+D798*2)</f>
        <v>0</v>
      </c>
      <c r="H798" s="3" t="n">
        <f aca="false">ABS(C798-ROUND(C798,0))+ABS(D798-ROUND(D798,0))</f>
        <v>0</v>
      </c>
      <c r="I798" s="11" t="n">
        <v>0</v>
      </c>
      <c r="J798" s="4"/>
      <c r="K798" s="5"/>
      <c r="L798" s="5"/>
      <c r="M798" s="5"/>
      <c r="N798" s="5"/>
      <c r="O798" s="5"/>
      <c r="P798" s="5"/>
      <c r="Q798" s="5"/>
      <c r="R798" s="5"/>
      <c r="S798" s="5"/>
      <c r="T798" s="5"/>
      <c r="U798" s="5"/>
      <c r="V798" s="5"/>
      <c r="W798" s="5"/>
      <c r="X798" s="5"/>
      <c r="Y798" s="5"/>
      <c r="Z798" s="5"/>
    </row>
    <row r="799" customFormat="false" ht="12.75" hidden="false" customHeight="true" outlineLevel="0" collapsed="false">
      <c r="A799" s="10" t="n">
        <v>151</v>
      </c>
      <c r="B799" s="2" t="n">
        <v>798</v>
      </c>
      <c r="C799" s="2" t="n">
        <f aca="false">'PR-RAS'!D806</f>
        <v>0</v>
      </c>
      <c r="D799" s="2" t="n">
        <f aca="false">'PR-RAS'!E806</f>
        <v>0</v>
      </c>
      <c r="E799" s="2" t="n">
        <v>0</v>
      </c>
      <c r="F799" s="2" t="n">
        <v>0</v>
      </c>
      <c r="G799" s="3" t="n">
        <f aca="false">(B799/1000)*(C799*1+D799*2)</f>
        <v>0</v>
      </c>
      <c r="H799" s="3" t="n">
        <f aca="false">ABS(C799-ROUND(C799,0))+ABS(D799-ROUND(D799,0))</f>
        <v>0</v>
      </c>
      <c r="I799" s="11" t="n">
        <v>0</v>
      </c>
      <c r="J799" s="4"/>
      <c r="K799" s="5"/>
      <c r="L799" s="5"/>
      <c r="M799" s="5"/>
      <c r="N799" s="5"/>
      <c r="O799" s="5"/>
      <c r="P799" s="5"/>
      <c r="Q799" s="5"/>
      <c r="R799" s="5"/>
      <c r="S799" s="5"/>
      <c r="T799" s="5"/>
      <c r="U799" s="5"/>
      <c r="V799" s="5"/>
      <c r="W799" s="5"/>
      <c r="X799" s="5"/>
      <c r="Y799" s="5"/>
      <c r="Z799" s="5"/>
    </row>
    <row r="800" customFormat="false" ht="12.75" hidden="false" customHeight="true" outlineLevel="0" collapsed="false">
      <c r="A800" s="10" t="n">
        <v>151</v>
      </c>
      <c r="B800" s="2" t="n">
        <v>799</v>
      </c>
      <c r="C800" s="2" t="n">
        <f aca="false">'PR-RAS'!D807</f>
        <v>0</v>
      </c>
      <c r="D800" s="2" t="n">
        <f aca="false">'PR-RAS'!E807</f>
        <v>0</v>
      </c>
      <c r="E800" s="2" t="n">
        <v>0</v>
      </c>
      <c r="F800" s="2" t="n">
        <v>0</v>
      </c>
      <c r="G800" s="3" t="n">
        <f aca="false">(B800/1000)*(C800*1+D800*2)</f>
        <v>0</v>
      </c>
      <c r="H800" s="3" t="n">
        <f aca="false">ABS(C800-ROUND(C800,0))+ABS(D800-ROUND(D800,0))</f>
        <v>0</v>
      </c>
      <c r="I800" s="11" t="n">
        <v>0</v>
      </c>
      <c r="J800" s="4"/>
      <c r="K800" s="5"/>
      <c r="L800" s="5"/>
      <c r="M800" s="5"/>
      <c r="N800" s="5"/>
      <c r="O800" s="5"/>
      <c r="P800" s="5"/>
      <c r="Q800" s="5"/>
      <c r="R800" s="5"/>
      <c r="S800" s="5"/>
      <c r="T800" s="5"/>
      <c r="U800" s="5"/>
      <c r="V800" s="5"/>
      <c r="W800" s="5"/>
      <c r="X800" s="5"/>
      <c r="Y800" s="5"/>
      <c r="Z800" s="5"/>
    </row>
    <row r="801" customFormat="false" ht="12.75" hidden="false" customHeight="true" outlineLevel="0" collapsed="false">
      <c r="A801" s="10" t="n">
        <v>151</v>
      </c>
      <c r="B801" s="2" t="n">
        <v>800</v>
      </c>
      <c r="C801" s="2" t="n">
        <f aca="false">'PR-RAS'!D808</f>
        <v>0</v>
      </c>
      <c r="D801" s="2" t="n">
        <f aca="false">'PR-RAS'!E808</f>
        <v>0</v>
      </c>
      <c r="E801" s="2" t="n">
        <v>0</v>
      </c>
      <c r="F801" s="2" t="n">
        <v>0</v>
      </c>
      <c r="G801" s="3" t="n">
        <f aca="false">(B801/1000)*(C801*1+D801*2)</f>
        <v>0</v>
      </c>
      <c r="H801" s="3" t="n">
        <f aca="false">ABS(C801-ROUND(C801,0))+ABS(D801-ROUND(D801,0))</f>
        <v>0</v>
      </c>
      <c r="I801" s="11" t="n">
        <v>0</v>
      </c>
      <c r="J801" s="4"/>
      <c r="K801" s="5"/>
      <c r="L801" s="5"/>
      <c r="M801" s="5"/>
      <c r="N801" s="5"/>
      <c r="O801" s="5"/>
      <c r="P801" s="5"/>
      <c r="Q801" s="5"/>
      <c r="R801" s="5"/>
      <c r="S801" s="5"/>
      <c r="T801" s="5"/>
      <c r="U801" s="5"/>
      <c r="V801" s="5"/>
      <c r="W801" s="5"/>
      <c r="X801" s="5"/>
      <c r="Y801" s="5"/>
      <c r="Z801" s="5"/>
    </row>
    <row r="802" customFormat="false" ht="12.75" hidden="false" customHeight="true" outlineLevel="0" collapsed="false">
      <c r="A802" s="10" t="n">
        <v>151</v>
      </c>
      <c r="B802" s="2" t="n">
        <v>801</v>
      </c>
      <c r="C802" s="2" t="n">
        <f aca="false">'PR-RAS'!D809</f>
        <v>0</v>
      </c>
      <c r="D802" s="2" t="n">
        <f aca="false">'PR-RAS'!E809</f>
        <v>0</v>
      </c>
      <c r="E802" s="2" t="n">
        <v>0</v>
      </c>
      <c r="F802" s="2" t="n">
        <v>0</v>
      </c>
      <c r="G802" s="3" t="n">
        <f aca="false">(B802/1000)*(C802*1+D802*2)</f>
        <v>0</v>
      </c>
      <c r="H802" s="3" t="n">
        <f aca="false">ABS(C802-ROUND(C802,0))+ABS(D802-ROUND(D802,0))</f>
        <v>0</v>
      </c>
      <c r="I802" s="11" t="n">
        <v>0</v>
      </c>
      <c r="J802" s="4"/>
      <c r="K802" s="5"/>
      <c r="L802" s="5"/>
      <c r="M802" s="5"/>
      <c r="N802" s="5"/>
      <c r="O802" s="5"/>
      <c r="P802" s="5"/>
      <c r="Q802" s="5"/>
      <c r="R802" s="5"/>
      <c r="S802" s="5"/>
      <c r="T802" s="5"/>
      <c r="U802" s="5"/>
      <c r="V802" s="5"/>
      <c r="W802" s="5"/>
      <c r="X802" s="5"/>
      <c r="Y802" s="5"/>
      <c r="Z802" s="5"/>
    </row>
    <row r="803" customFormat="false" ht="12.75" hidden="false" customHeight="true" outlineLevel="0" collapsed="false">
      <c r="A803" s="10" t="n">
        <v>151</v>
      </c>
      <c r="B803" s="2" t="n">
        <v>802</v>
      </c>
      <c r="C803" s="2" t="n">
        <f aca="false">'PR-RAS'!D810</f>
        <v>0</v>
      </c>
      <c r="D803" s="2" t="n">
        <f aca="false">'PR-RAS'!E810</f>
        <v>0</v>
      </c>
      <c r="E803" s="2" t="n">
        <v>0</v>
      </c>
      <c r="F803" s="2" t="n">
        <v>0</v>
      </c>
      <c r="G803" s="3" t="n">
        <f aca="false">(B803/1000)*(C803*1+D803*2)</f>
        <v>0</v>
      </c>
      <c r="H803" s="3" t="n">
        <f aca="false">ABS(C803-ROUND(C803,0))+ABS(D803-ROUND(D803,0))</f>
        <v>0</v>
      </c>
      <c r="I803" s="11" t="n">
        <v>0</v>
      </c>
      <c r="J803" s="4"/>
      <c r="K803" s="5"/>
      <c r="L803" s="5"/>
      <c r="M803" s="5"/>
      <c r="N803" s="5"/>
      <c r="O803" s="5"/>
      <c r="P803" s="5"/>
      <c r="Q803" s="5"/>
      <c r="R803" s="5"/>
      <c r="S803" s="5"/>
      <c r="T803" s="5"/>
      <c r="U803" s="5"/>
      <c r="V803" s="5"/>
      <c r="W803" s="5"/>
      <c r="X803" s="5"/>
      <c r="Y803" s="5"/>
      <c r="Z803" s="5"/>
    </row>
    <row r="804" customFormat="false" ht="12.75" hidden="false" customHeight="true" outlineLevel="0" collapsed="false">
      <c r="A804" s="10" t="n">
        <v>151</v>
      </c>
      <c r="B804" s="2" t="n">
        <v>803</v>
      </c>
      <c r="C804" s="2" t="n">
        <f aca="false">'PR-RAS'!D811</f>
        <v>0</v>
      </c>
      <c r="D804" s="2" t="n">
        <f aca="false">'PR-RAS'!E811</f>
        <v>0</v>
      </c>
      <c r="E804" s="2" t="n">
        <v>0</v>
      </c>
      <c r="F804" s="2" t="n">
        <v>0</v>
      </c>
      <c r="G804" s="3" t="n">
        <f aca="false">(B804/1000)*(C804*1+D804*2)</f>
        <v>0</v>
      </c>
      <c r="H804" s="3" t="n">
        <f aca="false">ABS(C804-ROUND(C804,0))+ABS(D804-ROUND(D804,0))</f>
        <v>0</v>
      </c>
      <c r="I804" s="11" t="n">
        <v>0</v>
      </c>
      <c r="J804" s="4"/>
      <c r="K804" s="5"/>
      <c r="L804" s="5"/>
      <c r="M804" s="5"/>
      <c r="N804" s="5"/>
      <c r="O804" s="5"/>
      <c r="P804" s="5"/>
      <c r="Q804" s="5"/>
      <c r="R804" s="5"/>
      <c r="S804" s="5"/>
      <c r="T804" s="5"/>
      <c r="U804" s="5"/>
      <c r="V804" s="5"/>
      <c r="W804" s="5"/>
      <c r="X804" s="5"/>
      <c r="Y804" s="5"/>
      <c r="Z804" s="5"/>
    </row>
    <row r="805" customFormat="false" ht="12.75" hidden="false" customHeight="true" outlineLevel="0" collapsed="false">
      <c r="A805" s="10" t="n">
        <v>151</v>
      </c>
      <c r="B805" s="2" t="n">
        <v>804</v>
      </c>
      <c r="C805" s="2" t="n">
        <f aca="false">'PR-RAS'!D812</f>
        <v>0</v>
      </c>
      <c r="D805" s="2" t="n">
        <f aca="false">'PR-RAS'!E812</f>
        <v>0</v>
      </c>
      <c r="E805" s="2" t="n">
        <v>0</v>
      </c>
      <c r="F805" s="2" t="n">
        <v>0</v>
      </c>
      <c r="G805" s="3" t="n">
        <f aca="false">(B805/1000)*(C805*1+D805*2)</f>
        <v>0</v>
      </c>
      <c r="H805" s="3" t="n">
        <f aca="false">ABS(C805-ROUND(C805,0))+ABS(D805-ROUND(D805,0))</f>
        <v>0</v>
      </c>
      <c r="I805" s="11" t="n">
        <v>0</v>
      </c>
      <c r="J805" s="4"/>
      <c r="K805" s="5"/>
      <c r="L805" s="5"/>
      <c r="M805" s="5"/>
      <c r="N805" s="5"/>
      <c r="O805" s="5"/>
      <c r="P805" s="5"/>
      <c r="Q805" s="5"/>
      <c r="R805" s="5"/>
      <c r="S805" s="5"/>
      <c r="T805" s="5"/>
      <c r="U805" s="5"/>
      <c r="V805" s="5"/>
      <c r="W805" s="5"/>
      <c r="X805" s="5"/>
      <c r="Y805" s="5"/>
      <c r="Z805" s="5"/>
    </row>
    <row r="806" customFormat="false" ht="12.75" hidden="false" customHeight="true" outlineLevel="0" collapsed="false">
      <c r="A806" s="10" t="n">
        <v>151</v>
      </c>
      <c r="B806" s="2" t="n">
        <v>805</v>
      </c>
      <c r="C806" s="2" t="n">
        <f aca="false">'PR-RAS'!D813</f>
        <v>0</v>
      </c>
      <c r="D806" s="2" t="n">
        <f aca="false">'PR-RAS'!E813</f>
        <v>0</v>
      </c>
      <c r="E806" s="2" t="n">
        <v>0</v>
      </c>
      <c r="F806" s="2" t="n">
        <v>0</v>
      </c>
      <c r="G806" s="3" t="n">
        <f aca="false">(B806/1000)*(C806*1+D806*2)</f>
        <v>0</v>
      </c>
      <c r="H806" s="3" t="n">
        <f aca="false">ABS(C806-ROUND(C806,0))+ABS(D806-ROUND(D806,0))</f>
        <v>0</v>
      </c>
      <c r="I806" s="11" t="n">
        <v>0</v>
      </c>
      <c r="J806" s="4"/>
      <c r="K806" s="5"/>
      <c r="L806" s="5"/>
      <c r="M806" s="5"/>
      <c r="N806" s="5"/>
      <c r="O806" s="5"/>
      <c r="P806" s="5"/>
      <c r="Q806" s="5"/>
      <c r="R806" s="5"/>
      <c r="S806" s="5"/>
      <c r="T806" s="5"/>
      <c r="U806" s="5"/>
      <c r="V806" s="5"/>
      <c r="W806" s="5"/>
      <c r="X806" s="5"/>
      <c r="Y806" s="5"/>
      <c r="Z806" s="5"/>
    </row>
    <row r="807" customFormat="false" ht="12.75" hidden="false" customHeight="true" outlineLevel="0" collapsed="false">
      <c r="A807" s="10" t="n">
        <v>151</v>
      </c>
      <c r="B807" s="2" t="n">
        <v>806</v>
      </c>
      <c r="C807" s="2" t="n">
        <f aca="false">'PR-RAS'!D814</f>
        <v>0</v>
      </c>
      <c r="D807" s="2" t="n">
        <f aca="false">'PR-RAS'!E814</f>
        <v>0</v>
      </c>
      <c r="E807" s="2" t="n">
        <v>0</v>
      </c>
      <c r="F807" s="2" t="n">
        <v>0</v>
      </c>
      <c r="G807" s="3" t="n">
        <f aca="false">(B807/1000)*(C807*1+D807*2)</f>
        <v>0</v>
      </c>
      <c r="H807" s="3" t="n">
        <f aca="false">ABS(C807-ROUND(C807,0))+ABS(D807-ROUND(D807,0))</f>
        <v>0</v>
      </c>
      <c r="I807" s="11" t="n">
        <v>0</v>
      </c>
      <c r="J807" s="4"/>
      <c r="K807" s="5"/>
      <c r="L807" s="5"/>
      <c r="M807" s="5"/>
      <c r="N807" s="5"/>
      <c r="O807" s="5"/>
      <c r="P807" s="5"/>
      <c r="Q807" s="5"/>
      <c r="R807" s="5"/>
      <c r="S807" s="5"/>
      <c r="T807" s="5"/>
      <c r="U807" s="5"/>
      <c r="V807" s="5"/>
      <c r="W807" s="5"/>
      <c r="X807" s="5"/>
      <c r="Y807" s="5"/>
      <c r="Z807" s="5"/>
    </row>
    <row r="808" customFormat="false" ht="12.75" hidden="false" customHeight="true" outlineLevel="0" collapsed="false">
      <c r="A808" s="10" t="n">
        <v>151</v>
      </c>
      <c r="B808" s="2" t="n">
        <v>807</v>
      </c>
      <c r="C808" s="2" t="n">
        <f aca="false">'PR-RAS'!D815</f>
        <v>0</v>
      </c>
      <c r="D808" s="2" t="n">
        <f aca="false">'PR-RAS'!E815</f>
        <v>0</v>
      </c>
      <c r="E808" s="2" t="n">
        <v>0</v>
      </c>
      <c r="F808" s="2" t="n">
        <v>0</v>
      </c>
      <c r="G808" s="3" t="n">
        <f aca="false">(B808/1000)*(C808*1+D808*2)</f>
        <v>0</v>
      </c>
      <c r="H808" s="3" t="n">
        <f aca="false">ABS(C808-ROUND(C808,0))+ABS(D808-ROUND(D808,0))</f>
        <v>0</v>
      </c>
      <c r="I808" s="11" t="n">
        <v>0</v>
      </c>
      <c r="J808" s="4"/>
      <c r="K808" s="5"/>
      <c r="L808" s="5"/>
      <c r="M808" s="5"/>
      <c r="N808" s="5"/>
      <c r="O808" s="5"/>
      <c r="P808" s="5"/>
      <c r="Q808" s="5"/>
      <c r="R808" s="5"/>
      <c r="S808" s="5"/>
      <c r="T808" s="5"/>
      <c r="U808" s="5"/>
      <c r="V808" s="5"/>
      <c r="W808" s="5"/>
      <c r="X808" s="5"/>
      <c r="Y808" s="5"/>
      <c r="Z808" s="5"/>
    </row>
    <row r="809" customFormat="false" ht="12.75" hidden="false" customHeight="true" outlineLevel="0" collapsed="false">
      <c r="A809" s="10" t="n">
        <v>151</v>
      </c>
      <c r="B809" s="2" t="n">
        <v>808</v>
      </c>
      <c r="C809" s="2" t="n">
        <f aca="false">'PR-RAS'!D816</f>
        <v>0</v>
      </c>
      <c r="D809" s="2" t="n">
        <f aca="false">'PR-RAS'!E816</f>
        <v>0</v>
      </c>
      <c r="E809" s="2" t="n">
        <v>0</v>
      </c>
      <c r="F809" s="2" t="n">
        <v>0</v>
      </c>
      <c r="G809" s="3" t="n">
        <f aca="false">(B809/1000)*(C809*1+D809*2)</f>
        <v>0</v>
      </c>
      <c r="H809" s="3" t="n">
        <f aca="false">ABS(C809-ROUND(C809,0))+ABS(D809-ROUND(D809,0))</f>
        <v>0</v>
      </c>
      <c r="I809" s="11" t="n">
        <v>0</v>
      </c>
      <c r="J809" s="4"/>
      <c r="K809" s="5"/>
      <c r="L809" s="5"/>
      <c r="M809" s="5"/>
      <c r="N809" s="5"/>
      <c r="O809" s="5"/>
      <c r="P809" s="5"/>
      <c r="Q809" s="5"/>
      <c r="R809" s="5"/>
      <c r="S809" s="5"/>
      <c r="T809" s="5"/>
      <c r="U809" s="5"/>
      <c r="V809" s="5"/>
      <c r="W809" s="5"/>
      <c r="X809" s="5"/>
      <c r="Y809" s="5"/>
      <c r="Z809" s="5"/>
    </row>
    <row r="810" customFormat="false" ht="12.75" hidden="false" customHeight="true" outlineLevel="0" collapsed="false">
      <c r="A810" s="10" t="n">
        <v>151</v>
      </c>
      <c r="B810" s="2" t="n">
        <v>809</v>
      </c>
      <c r="C810" s="2" t="n">
        <f aca="false">'PR-RAS'!D817</f>
        <v>0</v>
      </c>
      <c r="D810" s="2" t="n">
        <f aca="false">'PR-RAS'!E817</f>
        <v>0</v>
      </c>
      <c r="E810" s="2" t="n">
        <v>0</v>
      </c>
      <c r="F810" s="2" t="n">
        <v>0</v>
      </c>
      <c r="G810" s="3" t="n">
        <f aca="false">(B810/1000)*(C810*1+D810*2)</f>
        <v>0</v>
      </c>
      <c r="H810" s="3" t="n">
        <f aca="false">ABS(C810-ROUND(C810,0))+ABS(D810-ROUND(D810,0))</f>
        <v>0</v>
      </c>
      <c r="I810" s="11" t="n">
        <v>0</v>
      </c>
      <c r="J810" s="4"/>
      <c r="K810" s="5"/>
      <c r="L810" s="5"/>
      <c r="M810" s="5"/>
      <c r="N810" s="5"/>
      <c r="O810" s="5"/>
      <c r="P810" s="5"/>
      <c r="Q810" s="5"/>
      <c r="R810" s="5"/>
      <c r="S810" s="5"/>
      <c r="T810" s="5"/>
      <c r="U810" s="5"/>
      <c r="V810" s="5"/>
      <c r="W810" s="5"/>
      <c r="X810" s="5"/>
      <c r="Y810" s="5"/>
      <c r="Z810" s="5"/>
    </row>
    <row r="811" customFormat="false" ht="12.75" hidden="false" customHeight="true" outlineLevel="0" collapsed="false">
      <c r="A811" s="10" t="n">
        <v>151</v>
      </c>
      <c r="B811" s="2" t="n">
        <v>810</v>
      </c>
      <c r="C811" s="2" t="n">
        <f aca="false">'PR-RAS'!D818</f>
        <v>0</v>
      </c>
      <c r="D811" s="2" t="n">
        <f aca="false">'PR-RAS'!E818</f>
        <v>0</v>
      </c>
      <c r="E811" s="2" t="n">
        <v>0</v>
      </c>
      <c r="F811" s="2" t="n">
        <v>0</v>
      </c>
      <c r="G811" s="3" t="n">
        <f aca="false">(B811/1000)*(C811*1+D811*2)</f>
        <v>0</v>
      </c>
      <c r="H811" s="3" t="n">
        <f aca="false">ABS(C811-ROUND(C811,0))+ABS(D811-ROUND(D811,0))</f>
        <v>0</v>
      </c>
      <c r="I811" s="11" t="n">
        <v>0</v>
      </c>
      <c r="J811" s="4"/>
      <c r="K811" s="5"/>
      <c r="L811" s="5"/>
      <c r="M811" s="5"/>
      <c r="N811" s="5"/>
      <c r="O811" s="5"/>
      <c r="P811" s="5"/>
      <c r="Q811" s="5"/>
      <c r="R811" s="5"/>
      <c r="S811" s="5"/>
      <c r="T811" s="5"/>
      <c r="U811" s="5"/>
      <c r="V811" s="5"/>
      <c r="W811" s="5"/>
      <c r="X811" s="5"/>
      <c r="Y811" s="5"/>
      <c r="Z811" s="5"/>
    </row>
    <row r="812" customFormat="false" ht="12.75" hidden="false" customHeight="true" outlineLevel="0" collapsed="false">
      <c r="A812" s="10" t="n">
        <v>151</v>
      </c>
      <c r="B812" s="2" t="n">
        <v>811</v>
      </c>
      <c r="C812" s="2" t="n">
        <f aca="false">'PR-RAS'!D819</f>
        <v>0</v>
      </c>
      <c r="D812" s="2" t="n">
        <f aca="false">'PR-RAS'!E819</f>
        <v>0</v>
      </c>
      <c r="E812" s="2" t="n">
        <v>0</v>
      </c>
      <c r="F812" s="2" t="n">
        <v>0</v>
      </c>
      <c r="G812" s="3" t="n">
        <f aca="false">(B812/1000)*(C812*1+D812*2)</f>
        <v>0</v>
      </c>
      <c r="H812" s="3" t="n">
        <f aca="false">ABS(C812-ROUND(C812,0))+ABS(D812-ROUND(D812,0))</f>
        <v>0</v>
      </c>
      <c r="I812" s="11" t="n">
        <v>0</v>
      </c>
      <c r="J812" s="4"/>
      <c r="K812" s="5"/>
      <c r="L812" s="5"/>
      <c r="M812" s="5"/>
      <c r="N812" s="5"/>
      <c r="O812" s="5"/>
      <c r="P812" s="5"/>
      <c r="Q812" s="5"/>
      <c r="R812" s="5"/>
      <c r="S812" s="5"/>
      <c r="T812" s="5"/>
      <c r="U812" s="5"/>
      <c r="V812" s="5"/>
      <c r="W812" s="5"/>
      <c r="X812" s="5"/>
      <c r="Y812" s="5"/>
      <c r="Z812" s="5"/>
    </row>
    <row r="813" customFormat="false" ht="12.75" hidden="false" customHeight="true" outlineLevel="0" collapsed="false">
      <c r="A813" s="10" t="n">
        <v>151</v>
      </c>
      <c r="B813" s="2" t="n">
        <v>812</v>
      </c>
      <c r="C813" s="2" t="n">
        <f aca="false">'PR-RAS'!D820</f>
        <v>0</v>
      </c>
      <c r="D813" s="2" t="n">
        <f aca="false">'PR-RAS'!E820</f>
        <v>0</v>
      </c>
      <c r="E813" s="2" t="n">
        <v>0</v>
      </c>
      <c r="F813" s="2" t="n">
        <v>0</v>
      </c>
      <c r="G813" s="3" t="n">
        <f aca="false">(B813/1000)*(C813*1+D813*2)</f>
        <v>0</v>
      </c>
      <c r="H813" s="3" t="n">
        <f aca="false">ABS(C813-ROUND(C813,0))+ABS(D813-ROUND(D813,0))</f>
        <v>0</v>
      </c>
      <c r="I813" s="11" t="n">
        <v>0</v>
      </c>
      <c r="J813" s="4"/>
      <c r="K813" s="5"/>
      <c r="L813" s="5"/>
      <c r="M813" s="5"/>
      <c r="N813" s="5"/>
      <c r="O813" s="5"/>
      <c r="P813" s="5"/>
      <c r="Q813" s="5"/>
      <c r="R813" s="5"/>
      <c r="S813" s="5"/>
      <c r="T813" s="5"/>
      <c r="U813" s="5"/>
      <c r="V813" s="5"/>
      <c r="W813" s="5"/>
      <c r="X813" s="5"/>
      <c r="Y813" s="5"/>
      <c r="Z813" s="5"/>
    </row>
    <row r="814" customFormat="false" ht="12.75" hidden="false" customHeight="true" outlineLevel="0" collapsed="false">
      <c r="A814" s="10" t="n">
        <v>151</v>
      </c>
      <c r="B814" s="2" t="n">
        <v>813</v>
      </c>
      <c r="C814" s="2" t="n">
        <f aca="false">'PR-RAS'!D821</f>
        <v>0</v>
      </c>
      <c r="D814" s="2" t="n">
        <f aca="false">'PR-RAS'!E821</f>
        <v>0</v>
      </c>
      <c r="E814" s="2" t="n">
        <v>0</v>
      </c>
      <c r="F814" s="2" t="n">
        <v>0</v>
      </c>
      <c r="G814" s="3" t="n">
        <f aca="false">(B814/1000)*(C814*1+D814*2)</f>
        <v>0</v>
      </c>
      <c r="H814" s="3" t="n">
        <f aca="false">ABS(C814-ROUND(C814,0))+ABS(D814-ROUND(D814,0))</f>
        <v>0</v>
      </c>
      <c r="I814" s="11" t="n">
        <v>0</v>
      </c>
      <c r="J814" s="4"/>
      <c r="K814" s="5"/>
      <c r="L814" s="5"/>
      <c r="M814" s="5"/>
      <c r="N814" s="5"/>
      <c r="O814" s="5"/>
      <c r="P814" s="5"/>
      <c r="Q814" s="5"/>
      <c r="R814" s="5"/>
      <c r="S814" s="5"/>
      <c r="T814" s="5"/>
      <c r="U814" s="5"/>
      <c r="V814" s="5"/>
      <c r="W814" s="5"/>
      <c r="X814" s="5"/>
      <c r="Y814" s="5"/>
      <c r="Z814" s="5"/>
    </row>
    <row r="815" customFormat="false" ht="12.75" hidden="false" customHeight="true" outlineLevel="0" collapsed="false">
      <c r="A815" s="10" t="n">
        <v>151</v>
      </c>
      <c r="B815" s="2" t="n">
        <v>814</v>
      </c>
      <c r="C815" s="2" t="n">
        <f aca="false">'PR-RAS'!D822</f>
        <v>0</v>
      </c>
      <c r="D815" s="2" t="n">
        <f aca="false">'PR-RAS'!E822</f>
        <v>0</v>
      </c>
      <c r="E815" s="2" t="n">
        <v>0</v>
      </c>
      <c r="F815" s="2" t="n">
        <v>0</v>
      </c>
      <c r="G815" s="3" t="n">
        <f aca="false">(B815/1000)*(C815*1+D815*2)</f>
        <v>0</v>
      </c>
      <c r="H815" s="3" t="n">
        <f aca="false">ABS(C815-ROUND(C815,0))+ABS(D815-ROUND(D815,0))</f>
        <v>0</v>
      </c>
      <c r="I815" s="11" t="n">
        <v>0</v>
      </c>
      <c r="J815" s="4"/>
      <c r="K815" s="5"/>
      <c r="L815" s="5"/>
      <c r="M815" s="5"/>
      <c r="N815" s="5"/>
      <c r="O815" s="5"/>
      <c r="P815" s="5"/>
      <c r="Q815" s="5"/>
      <c r="R815" s="5"/>
      <c r="S815" s="5"/>
      <c r="T815" s="5"/>
      <c r="U815" s="5"/>
      <c r="V815" s="5"/>
      <c r="W815" s="5"/>
      <c r="X815" s="5"/>
      <c r="Y815" s="5"/>
      <c r="Z815" s="5"/>
    </row>
    <row r="816" customFormat="false" ht="12.75" hidden="false" customHeight="true" outlineLevel="0" collapsed="false">
      <c r="A816" s="10" t="n">
        <v>151</v>
      </c>
      <c r="B816" s="2" t="n">
        <v>815</v>
      </c>
      <c r="C816" s="2" t="n">
        <f aca="false">'PR-RAS'!D823</f>
        <v>0</v>
      </c>
      <c r="D816" s="2" t="n">
        <f aca="false">'PR-RAS'!E823</f>
        <v>0</v>
      </c>
      <c r="E816" s="2" t="n">
        <v>0</v>
      </c>
      <c r="F816" s="2" t="n">
        <v>0</v>
      </c>
      <c r="G816" s="3" t="n">
        <f aca="false">(B816/1000)*(C816*1+D816*2)</f>
        <v>0</v>
      </c>
      <c r="H816" s="3" t="n">
        <f aca="false">ABS(C816-ROUND(C816,0))+ABS(D816-ROUND(D816,0))</f>
        <v>0</v>
      </c>
      <c r="I816" s="11" t="n">
        <v>0</v>
      </c>
      <c r="J816" s="4"/>
      <c r="K816" s="5"/>
      <c r="L816" s="5"/>
      <c r="M816" s="5"/>
      <c r="N816" s="5"/>
      <c r="O816" s="5"/>
      <c r="P816" s="5"/>
      <c r="Q816" s="5"/>
      <c r="R816" s="5"/>
      <c r="S816" s="5"/>
      <c r="T816" s="5"/>
      <c r="U816" s="5"/>
      <c r="V816" s="5"/>
      <c r="W816" s="5"/>
      <c r="X816" s="5"/>
      <c r="Y816" s="5"/>
      <c r="Z816" s="5"/>
    </row>
    <row r="817" customFormat="false" ht="12.75" hidden="false" customHeight="true" outlineLevel="0" collapsed="false">
      <c r="A817" s="10" t="n">
        <v>151</v>
      </c>
      <c r="B817" s="2" t="n">
        <v>816</v>
      </c>
      <c r="C817" s="2" t="n">
        <f aca="false">'PR-RAS'!D824</f>
        <v>0</v>
      </c>
      <c r="D817" s="2" t="n">
        <f aca="false">'PR-RAS'!E824</f>
        <v>0</v>
      </c>
      <c r="E817" s="2" t="n">
        <v>0</v>
      </c>
      <c r="F817" s="2" t="n">
        <v>0</v>
      </c>
      <c r="G817" s="3" t="n">
        <f aca="false">(B817/1000)*(C817*1+D817*2)</f>
        <v>0</v>
      </c>
      <c r="H817" s="3" t="n">
        <f aca="false">ABS(C817-ROUND(C817,0))+ABS(D817-ROUND(D817,0))</f>
        <v>0</v>
      </c>
      <c r="I817" s="11" t="n">
        <v>0</v>
      </c>
      <c r="J817" s="4"/>
      <c r="K817" s="5"/>
      <c r="L817" s="5"/>
      <c r="M817" s="5"/>
      <c r="N817" s="5"/>
      <c r="O817" s="5"/>
      <c r="P817" s="5"/>
      <c r="Q817" s="5"/>
      <c r="R817" s="5"/>
      <c r="S817" s="5"/>
      <c r="T817" s="5"/>
      <c r="U817" s="5"/>
      <c r="V817" s="5"/>
      <c r="W817" s="5"/>
      <c r="X817" s="5"/>
      <c r="Y817" s="5"/>
      <c r="Z817" s="5"/>
    </row>
    <row r="818" customFormat="false" ht="12.75" hidden="false" customHeight="true" outlineLevel="0" collapsed="false">
      <c r="A818" s="10" t="n">
        <v>151</v>
      </c>
      <c r="B818" s="2" t="n">
        <v>817</v>
      </c>
      <c r="C818" s="2" t="n">
        <f aca="false">'PR-RAS'!D825</f>
        <v>0</v>
      </c>
      <c r="D818" s="2" t="n">
        <f aca="false">'PR-RAS'!E825</f>
        <v>0</v>
      </c>
      <c r="E818" s="2" t="n">
        <v>0</v>
      </c>
      <c r="F818" s="2" t="n">
        <v>0</v>
      </c>
      <c r="G818" s="3" t="n">
        <f aca="false">(B818/1000)*(C818*1+D818*2)</f>
        <v>0</v>
      </c>
      <c r="H818" s="3" t="n">
        <f aca="false">ABS(C818-ROUND(C818,0))+ABS(D818-ROUND(D818,0))</f>
        <v>0</v>
      </c>
      <c r="I818" s="11" t="n">
        <v>0</v>
      </c>
      <c r="J818" s="4"/>
      <c r="K818" s="5"/>
      <c r="L818" s="5"/>
      <c r="M818" s="5"/>
      <c r="N818" s="5"/>
      <c r="O818" s="5"/>
      <c r="P818" s="5"/>
      <c r="Q818" s="5"/>
      <c r="R818" s="5"/>
      <c r="S818" s="5"/>
      <c r="T818" s="5"/>
      <c r="U818" s="5"/>
      <c r="V818" s="5"/>
      <c r="W818" s="5"/>
      <c r="X818" s="5"/>
      <c r="Y818" s="5"/>
      <c r="Z818" s="5"/>
    </row>
    <row r="819" customFormat="false" ht="12.75" hidden="false" customHeight="true" outlineLevel="0" collapsed="false">
      <c r="A819" s="10" t="n">
        <v>151</v>
      </c>
      <c r="B819" s="2" t="n">
        <v>818</v>
      </c>
      <c r="C819" s="2" t="n">
        <f aca="false">'PR-RAS'!D826</f>
        <v>0</v>
      </c>
      <c r="D819" s="2" t="n">
        <f aca="false">'PR-RAS'!E826</f>
        <v>0</v>
      </c>
      <c r="E819" s="2" t="n">
        <v>0</v>
      </c>
      <c r="F819" s="2" t="n">
        <v>0</v>
      </c>
      <c r="G819" s="3" t="n">
        <f aca="false">(B819/1000)*(C819*1+D819*2)</f>
        <v>0</v>
      </c>
      <c r="H819" s="3" t="n">
        <f aca="false">ABS(C819-ROUND(C819,0))+ABS(D819-ROUND(D819,0))</f>
        <v>0</v>
      </c>
      <c r="I819" s="11" t="n">
        <v>0</v>
      </c>
      <c r="J819" s="4"/>
      <c r="K819" s="5"/>
      <c r="L819" s="5"/>
      <c r="M819" s="5"/>
      <c r="N819" s="5"/>
      <c r="O819" s="5"/>
      <c r="P819" s="5"/>
      <c r="Q819" s="5"/>
      <c r="R819" s="5"/>
      <c r="S819" s="5"/>
      <c r="T819" s="5"/>
      <c r="U819" s="5"/>
      <c r="V819" s="5"/>
      <c r="W819" s="5"/>
      <c r="X819" s="5"/>
      <c r="Y819" s="5"/>
      <c r="Z819" s="5"/>
    </row>
    <row r="820" customFormat="false" ht="12.75" hidden="false" customHeight="true" outlineLevel="0" collapsed="false">
      <c r="A820" s="10" t="n">
        <v>151</v>
      </c>
      <c r="B820" s="2" t="n">
        <v>819</v>
      </c>
      <c r="C820" s="2" t="n">
        <f aca="false">'PR-RAS'!D827</f>
        <v>0</v>
      </c>
      <c r="D820" s="2" t="n">
        <f aca="false">'PR-RAS'!E827</f>
        <v>0</v>
      </c>
      <c r="E820" s="2" t="n">
        <v>0</v>
      </c>
      <c r="F820" s="2" t="n">
        <v>0</v>
      </c>
      <c r="G820" s="3" t="n">
        <f aca="false">(B820/1000)*(C820*1+D820*2)</f>
        <v>0</v>
      </c>
      <c r="H820" s="3" t="n">
        <f aca="false">ABS(C820-ROUND(C820,0))+ABS(D820-ROUND(D820,0))</f>
        <v>0</v>
      </c>
      <c r="I820" s="11" t="n">
        <v>0</v>
      </c>
      <c r="J820" s="4"/>
      <c r="K820" s="5"/>
      <c r="L820" s="5"/>
      <c r="M820" s="5"/>
      <c r="N820" s="5"/>
      <c r="O820" s="5"/>
      <c r="P820" s="5"/>
      <c r="Q820" s="5"/>
      <c r="R820" s="5"/>
      <c r="S820" s="5"/>
      <c r="T820" s="5"/>
      <c r="U820" s="5"/>
      <c r="V820" s="5"/>
      <c r="W820" s="5"/>
      <c r="X820" s="5"/>
      <c r="Y820" s="5"/>
      <c r="Z820" s="5"/>
    </row>
    <row r="821" customFormat="false" ht="12.75" hidden="false" customHeight="true" outlineLevel="0" collapsed="false">
      <c r="A821" s="10" t="n">
        <v>151</v>
      </c>
      <c r="B821" s="2" t="n">
        <v>820</v>
      </c>
      <c r="C821" s="2" t="n">
        <f aca="false">'PR-RAS'!D828</f>
        <v>0</v>
      </c>
      <c r="D821" s="2" t="n">
        <f aca="false">'PR-RAS'!E828</f>
        <v>0</v>
      </c>
      <c r="E821" s="2" t="n">
        <v>0</v>
      </c>
      <c r="F821" s="2" t="n">
        <v>0</v>
      </c>
      <c r="G821" s="3" t="n">
        <f aca="false">(B821/1000)*(C821*1+D821*2)</f>
        <v>0</v>
      </c>
      <c r="H821" s="3" t="n">
        <f aca="false">ABS(C821-ROUND(C821,0))+ABS(D821-ROUND(D821,0))</f>
        <v>0</v>
      </c>
      <c r="I821" s="11" t="n">
        <v>0</v>
      </c>
      <c r="J821" s="4"/>
      <c r="K821" s="5"/>
      <c r="L821" s="5"/>
      <c r="M821" s="5"/>
      <c r="N821" s="5"/>
      <c r="O821" s="5"/>
      <c r="P821" s="5"/>
      <c r="Q821" s="5"/>
      <c r="R821" s="5"/>
      <c r="S821" s="5"/>
      <c r="T821" s="5"/>
      <c r="U821" s="5"/>
      <c r="V821" s="5"/>
      <c r="W821" s="5"/>
      <c r="X821" s="5"/>
      <c r="Y821" s="5"/>
      <c r="Z821" s="5"/>
    </row>
    <row r="822" customFormat="false" ht="12.75" hidden="false" customHeight="true" outlineLevel="0" collapsed="false">
      <c r="A822" s="10" t="n">
        <v>151</v>
      </c>
      <c r="B822" s="2" t="n">
        <v>821</v>
      </c>
      <c r="C822" s="2" t="n">
        <f aca="false">'PR-RAS'!D829</f>
        <v>0</v>
      </c>
      <c r="D822" s="2" t="n">
        <f aca="false">'PR-RAS'!E829</f>
        <v>0</v>
      </c>
      <c r="E822" s="2" t="n">
        <v>0</v>
      </c>
      <c r="F822" s="2" t="n">
        <v>0</v>
      </c>
      <c r="G822" s="3" t="n">
        <f aca="false">(B822/1000)*(C822*1+D822*2)</f>
        <v>0</v>
      </c>
      <c r="H822" s="3" t="n">
        <f aca="false">ABS(C822-ROUND(C822,0))+ABS(D822-ROUND(D822,0))</f>
        <v>0</v>
      </c>
      <c r="I822" s="11" t="n">
        <v>0</v>
      </c>
      <c r="J822" s="4"/>
      <c r="K822" s="5"/>
      <c r="L822" s="5"/>
      <c r="M822" s="5"/>
      <c r="N822" s="5"/>
      <c r="O822" s="5"/>
      <c r="P822" s="5"/>
      <c r="Q822" s="5"/>
      <c r="R822" s="5"/>
      <c r="S822" s="5"/>
      <c r="T822" s="5"/>
      <c r="U822" s="5"/>
      <c r="V822" s="5"/>
      <c r="W822" s="5"/>
      <c r="X822" s="5"/>
      <c r="Y822" s="5"/>
      <c r="Z822" s="5"/>
    </row>
    <row r="823" customFormat="false" ht="12.75" hidden="false" customHeight="true" outlineLevel="0" collapsed="false">
      <c r="A823" s="10" t="n">
        <v>151</v>
      </c>
      <c r="B823" s="2" t="n">
        <v>822</v>
      </c>
      <c r="C823" s="2" t="n">
        <f aca="false">'PR-RAS'!D830</f>
        <v>0</v>
      </c>
      <c r="D823" s="2" t="n">
        <f aca="false">'PR-RAS'!E830</f>
        <v>0</v>
      </c>
      <c r="E823" s="2" t="n">
        <v>0</v>
      </c>
      <c r="F823" s="2" t="n">
        <v>0</v>
      </c>
      <c r="G823" s="3" t="n">
        <f aca="false">(B823/1000)*(C823*1+D823*2)</f>
        <v>0</v>
      </c>
      <c r="H823" s="3" t="n">
        <f aca="false">ABS(C823-ROUND(C823,0))+ABS(D823-ROUND(D823,0))</f>
        <v>0</v>
      </c>
      <c r="I823" s="11" t="n">
        <v>0</v>
      </c>
      <c r="J823" s="4"/>
      <c r="K823" s="5"/>
      <c r="L823" s="5"/>
      <c r="M823" s="5"/>
      <c r="N823" s="5"/>
      <c r="O823" s="5"/>
      <c r="P823" s="5"/>
      <c r="Q823" s="5"/>
      <c r="R823" s="5"/>
      <c r="S823" s="5"/>
      <c r="T823" s="5"/>
      <c r="U823" s="5"/>
      <c r="V823" s="5"/>
      <c r="W823" s="5"/>
      <c r="X823" s="5"/>
      <c r="Y823" s="5"/>
      <c r="Z823" s="5"/>
    </row>
    <row r="824" customFormat="false" ht="12.75" hidden="false" customHeight="true" outlineLevel="0" collapsed="false">
      <c r="A824" s="10" t="n">
        <v>151</v>
      </c>
      <c r="B824" s="2" t="n">
        <v>823</v>
      </c>
      <c r="C824" s="2" t="n">
        <f aca="false">'PR-RAS'!D831</f>
        <v>0</v>
      </c>
      <c r="D824" s="2" t="n">
        <f aca="false">'PR-RAS'!E831</f>
        <v>0</v>
      </c>
      <c r="E824" s="2" t="n">
        <v>0</v>
      </c>
      <c r="F824" s="2" t="n">
        <v>0</v>
      </c>
      <c r="G824" s="3" t="n">
        <f aca="false">(B824/1000)*(C824*1+D824*2)</f>
        <v>0</v>
      </c>
      <c r="H824" s="3" t="n">
        <f aca="false">ABS(C824-ROUND(C824,0))+ABS(D824-ROUND(D824,0))</f>
        <v>0</v>
      </c>
      <c r="I824" s="11" t="n">
        <v>0</v>
      </c>
      <c r="J824" s="4"/>
      <c r="K824" s="5"/>
      <c r="L824" s="5"/>
      <c r="M824" s="5"/>
      <c r="N824" s="5"/>
      <c r="O824" s="5"/>
      <c r="P824" s="5"/>
      <c r="Q824" s="5"/>
      <c r="R824" s="5"/>
      <c r="S824" s="5"/>
      <c r="T824" s="5"/>
      <c r="U824" s="5"/>
      <c r="V824" s="5"/>
      <c r="W824" s="5"/>
      <c r="X824" s="5"/>
      <c r="Y824" s="5"/>
      <c r="Z824" s="5"/>
    </row>
    <row r="825" customFormat="false" ht="12.75" hidden="false" customHeight="true" outlineLevel="0" collapsed="false">
      <c r="A825" s="10" t="n">
        <v>151</v>
      </c>
      <c r="B825" s="2" t="n">
        <v>824</v>
      </c>
      <c r="C825" s="2" t="n">
        <f aca="false">'PR-RAS'!D832</f>
        <v>0</v>
      </c>
      <c r="D825" s="2" t="n">
        <f aca="false">'PR-RAS'!E832</f>
        <v>0</v>
      </c>
      <c r="E825" s="2" t="n">
        <v>0</v>
      </c>
      <c r="F825" s="2" t="n">
        <v>0</v>
      </c>
      <c r="G825" s="3" t="n">
        <f aca="false">(B825/1000)*(C825*1+D825*2)</f>
        <v>0</v>
      </c>
      <c r="H825" s="3" t="n">
        <f aca="false">ABS(C825-ROUND(C825,0))+ABS(D825-ROUND(D825,0))</f>
        <v>0</v>
      </c>
      <c r="I825" s="11" t="n">
        <v>0</v>
      </c>
      <c r="J825" s="4"/>
      <c r="K825" s="5"/>
      <c r="L825" s="5"/>
      <c r="M825" s="5"/>
      <c r="N825" s="5"/>
      <c r="O825" s="5"/>
      <c r="P825" s="5"/>
      <c r="Q825" s="5"/>
      <c r="R825" s="5"/>
      <c r="S825" s="5"/>
      <c r="T825" s="5"/>
      <c r="U825" s="5"/>
      <c r="V825" s="5"/>
      <c r="W825" s="5"/>
      <c r="X825" s="5"/>
      <c r="Y825" s="5"/>
      <c r="Z825" s="5"/>
    </row>
    <row r="826" customFormat="false" ht="12.75" hidden="false" customHeight="true" outlineLevel="0" collapsed="false">
      <c r="A826" s="10" t="n">
        <v>151</v>
      </c>
      <c r="B826" s="2" t="n">
        <v>825</v>
      </c>
      <c r="C826" s="2" t="n">
        <f aca="false">'PR-RAS'!D833</f>
        <v>0</v>
      </c>
      <c r="D826" s="2" t="n">
        <f aca="false">'PR-RAS'!E833</f>
        <v>0</v>
      </c>
      <c r="E826" s="2" t="n">
        <v>0</v>
      </c>
      <c r="F826" s="2" t="n">
        <v>0</v>
      </c>
      <c r="G826" s="3" t="n">
        <f aca="false">(B826/1000)*(C826*1+D826*2)</f>
        <v>0</v>
      </c>
      <c r="H826" s="3" t="n">
        <f aca="false">ABS(C826-ROUND(C826,0))+ABS(D826-ROUND(D826,0))</f>
        <v>0</v>
      </c>
      <c r="I826" s="11" t="n">
        <v>0</v>
      </c>
      <c r="J826" s="4"/>
      <c r="K826" s="5"/>
      <c r="L826" s="5"/>
      <c r="M826" s="5"/>
      <c r="N826" s="5"/>
      <c r="O826" s="5"/>
      <c r="P826" s="5"/>
      <c r="Q826" s="5"/>
      <c r="R826" s="5"/>
      <c r="S826" s="5"/>
      <c r="T826" s="5"/>
      <c r="U826" s="5"/>
      <c r="V826" s="5"/>
      <c r="W826" s="5"/>
      <c r="X826" s="5"/>
      <c r="Y826" s="5"/>
      <c r="Z826" s="5"/>
    </row>
    <row r="827" customFormat="false" ht="12.75" hidden="false" customHeight="true" outlineLevel="0" collapsed="false">
      <c r="A827" s="10" t="n">
        <v>151</v>
      </c>
      <c r="B827" s="2" t="n">
        <v>826</v>
      </c>
      <c r="C827" s="2" t="n">
        <f aca="false">'PR-RAS'!D834</f>
        <v>0</v>
      </c>
      <c r="D827" s="2" t="n">
        <f aca="false">'PR-RAS'!E834</f>
        <v>0</v>
      </c>
      <c r="E827" s="2" t="n">
        <v>0</v>
      </c>
      <c r="F827" s="2" t="n">
        <v>0</v>
      </c>
      <c r="G827" s="3" t="n">
        <f aca="false">(B827/1000)*(C827*1+D827*2)</f>
        <v>0</v>
      </c>
      <c r="H827" s="3" t="n">
        <f aca="false">ABS(C827-ROUND(C827,0))+ABS(D827-ROUND(D827,0))</f>
        <v>0</v>
      </c>
      <c r="I827" s="11" t="n">
        <v>0</v>
      </c>
      <c r="J827" s="4"/>
      <c r="K827" s="5"/>
      <c r="L827" s="5"/>
      <c r="M827" s="5"/>
      <c r="N827" s="5"/>
      <c r="O827" s="5"/>
      <c r="P827" s="5"/>
      <c r="Q827" s="5"/>
      <c r="R827" s="5"/>
      <c r="S827" s="5"/>
      <c r="T827" s="5"/>
      <c r="U827" s="5"/>
      <c r="V827" s="5"/>
      <c r="W827" s="5"/>
      <c r="X827" s="5"/>
      <c r="Y827" s="5"/>
      <c r="Z827" s="5"/>
    </row>
    <row r="828" customFormat="false" ht="12.75" hidden="false" customHeight="true" outlineLevel="0" collapsed="false">
      <c r="A828" s="10" t="n">
        <v>151</v>
      </c>
      <c r="B828" s="2" t="n">
        <v>827</v>
      </c>
      <c r="C828" s="2" t="n">
        <f aca="false">'PR-RAS'!D835</f>
        <v>0</v>
      </c>
      <c r="D828" s="2" t="n">
        <f aca="false">'PR-RAS'!E835</f>
        <v>0</v>
      </c>
      <c r="E828" s="2" t="n">
        <v>0</v>
      </c>
      <c r="F828" s="2" t="n">
        <v>0</v>
      </c>
      <c r="G828" s="3" t="n">
        <f aca="false">(B828/1000)*(C828*1+D828*2)</f>
        <v>0</v>
      </c>
      <c r="H828" s="3" t="n">
        <f aca="false">ABS(C828-ROUND(C828,0))+ABS(D828-ROUND(D828,0))</f>
        <v>0</v>
      </c>
      <c r="I828" s="11" t="n">
        <v>0</v>
      </c>
      <c r="J828" s="4"/>
      <c r="K828" s="5"/>
      <c r="L828" s="5"/>
      <c r="M828" s="5"/>
      <c r="N828" s="5"/>
      <c r="O828" s="5"/>
      <c r="P828" s="5"/>
      <c r="Q828" s="5"/>
      <c r="R828" s="5"/>
      <c r="S828" s="5"/>
      <c r="T828" s="5"/>
      <c r="U828" s="5"/>
      <c r="V828" s="5"/>
      <c r="W828" s="5"/>
      <c r="X828" s="5"/>
      <c r="Y828" s="5"/>
      <c r="Z828" s="5"/>
    </row>
    <row r="829" customFormat="false" ht="12.75" hidden="false" customHeight="true" outlineLevel="0" collapsed="false">
      <c r="A829" s="10" t="n">
        <v>151</v>
      </c>
      <c r="B829" s="2" t="n">
        <v>828</v>
      </c>
      <c r="C829" s="2" t="n">
        <f aca="false">'PR-RAS'!D836</f>
        <v>0</v>
      </c>
      <c r="D829" s="2" t="n">
        <f aca="false">'PR-RAS'!E836</f>
        <v>0</v>
      </c>
      <c r="E829" s="2" t="n">
        <v>0</v>
      </c>
      <c r="F829" s="2" t="n">
        <v>0</v>
      </c>
      <c r="G829" s="3" t="n">
        <f aca="false">(B829/1000)*(C829*1+D829*2)</f>
        <v>0</v>
      </c>
      <c r="H829" s="3" t="n">
        <f aca="false">ABS(C829-ROUND(C829,0))+ABS(D829-ROUND(D829,0))</f>
        <v>0</v>
      </c>
      <c r="I829" s="11" t="n">
        <v>0</v>
      </c>
      <c r="J829" s="4"/>
      <c r="K829" s="5"/>
      <c r="L829" s="5"/>
      <c r="M829" s="5"/>
      <c r="N829" s="5"/>
      <c r="O829" s="5"/>
      <c r="P829" s="5"/>
      <c r="Q829" s="5"/>
      <c r="R829" s="5"/>
      <c r="S829" s="5"/>
      <c r="T829" s="5"/>
      <c r="U829" s="5"/>
      <c r="V829" s="5"/>
      <c r="W829" s="5"/>
      <c r="X829" s="5"/>
      <c r="Y829" s="5"/>
      <c r="Z829" s="5"/>
    </row>
    <row r="830" customFormat="false" ht="12.75" hidden="false" customHeight="true" outlineLevel="0" collapsed="false">
      <c r="A830" s="10" t="n">
        <v>151</v>
      </c>
      <c r="B830" s="2" t="n">
        <v>829</v>
      </c>
      <c r="C830" s="2" t="n">
        <f aca="false">'PR-RAS'!D837</f>
        <v>0</v>
      </c>
      <c r="D830" s="2" t="n">
        <f aca="false">'PR-RAS'!E837</f>
        <v>0</v>
      </c>
      <c r="E830" s="2" t="n">
        <v>0</v>
      </c>
      <c r="F830" s="2" t="n">
        <v>0</v>
      </c>
      <c r="G830" s="3" t="n">
        <f aca="false">(B830/1000)*(C830*1+D830*2)</f>
        <v>0</v>
      </c>
      <c r="H830" s="3" t="n">
        <f aca="false">ABS(C830-ROUND(C830,0))+ABS(D830-ROUND(D830,0))</f>
        <v>0</v>
      </c>
      <c r="I830" s="11" t="n">
        <v>0</v>
      </c>
      <c r="J830" s="4"/>
      <c r="K830" s="5"/>
      <c r="L830" s="5"/>
      <c r="M830" s="5"/>
      <c r="N830" s="5"/>
      <c r="O830" s="5"/>
      <c r="P830" s="5"/>
      <c r="Q830" s="5"/>
      <c r="R830" s="5"/>
      <c r="S830" s="5"/>
      <c r="T830" s="5"/>
      <c r="U830" s="5"/>
      <c r="V830" s="5"/>
      <c r="W830" s="5"/>
      <c r="X830" s="5"/>
      <c r="Y830" s="5"/>
      <c r="Z830" s="5"/>
    </row>
    <row r="831" customFormat="false" ht="12.75" hidden="false" customHeight="true" outlineLevel="0" collapsed="false">
      <c r="A831" s="10" t="n">
        <v>151</v>
      </c>
      <c r="B831" s="2" t="n">
        <v>830</v>
      </c>
      <c r="C831" s="2" t="n">
        <f aca="false">'PR-RAS'!D838</f>
        <v>0</v>
      </c>
      <c r="D831" s="2" t="n">
        <f aca="false">'PR-RAS'!E838</f>
        <v>0</v>
      </c>
      <c r="E831" s="2" t="n">
        <v>0</v>
      </c>
      <c r="F831" s="2" t="n">
        <v>0</v>
      </c>
      <c r="G831" s="3" t="n">
        <f aca="false">(B831/1000)*(C831*1+D831*2)</f>
        <v>0</v>
      </c>
      <c r="H831" s="3" t="n">
        <f aca="false">ABS(C831-ROUND(C831,0))+ABS(D831-ROUND(D831,0))</f>
        <v>0</v>
      </c>
      <c r="I831" s="11" t="n">
        <v>0</v>
      </c>
      <c r="J831" s="4"/>
      <c r="K831" s="5"/>
      <c r="L831" s="5"/>
      <c r="M831" s="5"/>
      <c r="N831" s="5"/>
      <c r="O831" s="5"/>
      <c r="P831" s="5"/>
      <c r="Q831" s="5"/>
      <c r="R831" s="5"/>
      <c r="S831" s="5"/>
      <c r="T831" s="5"/>
      <c r="U831" s="5"/>
      <c r="V831" s="5"/>
      <c r="W831" s="5"/>
      <c r="X831" s="5"/>
      <c r="Y831" s="5"/>
      <c r="Z831" s="5"/>
    </row>
    <row r="832" customFormat="false" ht="12.75" hidden="false" customHeight="true" outlineLevel="0" collapsed="false">
      <c r="A832" s="10" t="n">
        <v>151</v>
      </c>
      <c r="B832" s="2" t="n">
        <v>831</v>
      </c>
      <c r="C832" s="2" t="n">
        <f aca="false">'PR-RAS'!D839</f>
        <v>0</v>
      </c>
      <c r="D832" s="2" t="n">
        <f aca="false">'PR-RAS'!E839</f>
        <v>0</v>
      </c>
      <c r="E832" s="2" t="n">
        <v>0</v>
      </c>
      <c r="F832" s="2" t="n">
        <v>0</v>
      </c>
      <c r="G832" s="3" t="n">
        <f aca="false">(B832/1000)*(C832*1+D832*2)</f>
        <v>0</v>
      </c>
      <c r="H832" s="3" t="n">
        <f aca="false">ABS(C832-ROUND(C832,0))+ABS(D832-ROUND(D832,0))</f>
        <v>0</v>
      </c>
      <c r="I832" s="11" t="n">
        <v>0</v>
      </c>
      <c r="J832" s="4"/>
      <c r="K832" s="5"/>
      <c r="L832" s="5"/>
      <c r="M832" s="5"/>
      <c r="N832" s="5"/>
      <c r="O832" s="5"/>
      <c r="P832" s="5"/>
      <c r="Q832" s="5"/>
      <c r="R832" s="5"/>
      <c r="S832" s="5"/>
      <c r="T832" s="5"/>
      <c r="U832" s="5"/>
      <c r="V832" s="5"/>
      <c r="W832" s="5"/>
      <c r="X832" s="5"/>
      <c r="Y832" s="5"/>
      <c r="Z832" s="5"/>
    </row>
    <row r="833" customFormat="false" ht="12.75" hidden="false" customHeight="true" outlineLevel="0" collapsed="false">
      <c r="A833" s="10" t="n">
        <v>151</v>
      </c>
      <c r="B833" s="2" t="n">
        <v>832</v>
      </c>
      <c r="C833" s="2" t="n">
        <f aca="false">'PR-RAS'!D840</f>
        <v>0</v>
      </c>
      <c r="D833" s="2" t="n">
        <f aca="false">'PR-RAS'!E840</f>
        <v>0</v>
      </c>
      <c r="E833" s="2" t="n">
        <v>0</v>
      </c>
      <c r="F833" s="2" t="n">
        <v>0</v>
      </c>
      <c r="G833" s="3" t="n">
        <f aca="false">(B833/1000)*(C833*1+D833*2)</f>
        <v>0</v>
      </c>
      <c r="H833" s="3" t="n">
        <f aca="false">ABS(C833-ROUND(C833,0))+ABS(D833-ROUND(D833,0))</f>
        <v>0</v>
      </c>
      <c r="I833" s="11" t="n">
        <v>0</v>
      </c>
      <c r="J833" s="4"/>
      <c r="K833" s="5"/>
      <c r="L833" s="5"/>
      <c r="M833" s="5"/>
      <c r="N833" s="5"/>
      <c r="O833" s="5"/>
      <c r="P833" s="5"/>
      <c r="Q833" s="5"/>
      <c r="R833" s="5"/>
      <c r="S833" s="5"/>
      <c r="T833" s="5"/>
      <c r="U833" s="5"/>
      <c r="V833" s="5"/>
      <c r="W833" s="5"/>
      <c r="X833" s="5"/>
      <c r="Y833" s="5"/>
      <c r="Z833" s="5"/>
    </row>
    <row r="834" customFormat="false" ht="12.75" hidden="false" customHeight="true" outlineLevel="0" collapsed="false">
      <c r="A834" s="10" t="n">
        <v>151</v>
      </c>
      <c r="B834" s="2" t="n">
        <v>833</v>
      </c>
      <c r="C834" s="2" t="n">
        <f aca="false">'PR-RAS'!D841</f>
        <v>0</v>
      </c>
      <c r="D834" s="2" t="n">
        <f aca="false">'PR-RAS'!E841</f>
        <v>0</v>
      </c>
      <c r="E834" s="2" t="n">
        <v>0</v>
      </c>
      <c r="F834" s="2" t="n">
        <v>0</v>
      </c>
      <c r="G834" s="3" t="n">
        <f aca="false">(B834/1000)*(C834*1+D834*2)</f>
        <v>0</v>
      </c>
      <c r="H834" s="3" t="n">
        <f aca="false">ABS(C834-ROUND(C834,0))+ABS(D834-ROUND(D834,0))</f>
        <v>0</v>
      </c>
      <c r="I834" s="11" t="n">
        <v>0</v>
      </c>
      <c r="J834" s="4"/>
      <c r="K834" s="5"/>
      <c r="L834" s="5"/>
      <c r="M834" s="5"/>
      <c r="N834" s="5"/>
      <c r="O834" s="5"/>
      <c r="P834" s="5"/>
      <c r="Q834" s="5"/>
      <c r="R834" s="5"/>
      <c r="S834" s="5"/>
      <c r="T834" s="5"/>
      <c r="U834" s="5"/>
      <c r="V834" s="5"/>
      <c r="W834" s="5"/>
      <c r="X834" s="5"/>
      <c r="Y834" s="5"/>
      <c r="Z834" s="5"/>
    </row>
    <row r="835" customFormat="false" ht="12.75" hidden="false" customHeight="true" outlineLevel="0" collapsed="false">
      <c r="A835" s="10" t="n">
        <v>151</v>
      </c>
      <c r="B835" s="2" t="n">
        <v>834</v>
      </c>
      <c r="C835" s="2" t="n">
        <f aca="false">'PR-RAS'!D842</f>
        <v>0</v>
      </c>
      <c r="D835" s="2" t="n">
        <f aca="false">'PR-RAS'!E842</f>
        <v>0</v>
      </c>
      <c r="E835" s="2" t="n">
        <v>0</v>
      </c>
      <c r="F835" s="2" t="n">
        <v>0</v>
      </c>
      <c r="G835" s="3" t="n">
        <f aca="false">(B835/1000)*(C835*1+D835*2)</f>
        <v>0</v>
      </c>
      <c r="H835" s="3" t="n">
        <f aca="false">ABS(C835-ROUND(C835,0))+ABS(D835-ROUND(D835,0))</f>
        <v>0</v>
      </c>
      <c r="I835" s="11" t="n">
        <v>0</v>
      </c>
      <c r="J835" s="4"/>
      <c r="K835" s="5"/>
      <c r="L835" s="5"/>
      <c r="M835" s="5"/>
      <c r="N835" s="5"/>
      <c r="O835" s="5"/>
      <c r="P835" s="5"/>
      <c r="Q835" s="5"/>
      <c r="R835" s="5"/>
      <c r="S835" s="5"/>
      <c r="T835" s="5"/>
      <c r="U835" s="5"/>
      <c r="V835" s="5"/>
      <c r="W835" s="5"/>
      <c r="X835" s="5"/>
      <c r="Y835" s="5"/>
      <c r="Z835" s="5"/>
    </row>
    <row r="836" customFormat="false" ht="12.75" hidden="false" customHeight="true" outlineLevel="0" collapsed="false">
      <c r="A836" s="10" t="n">
        <v>151</v>
      </c>
      <c r="B836" s="2" t="n">
        <v>835</v>
      </c>
      <c r="C836" s="2" t="n">
        <f aca="false">'PR-RAS'!D843</f>
        <v>0</v>
      </c>
      <c r="D836" s="2" t="n">
        <f aca="false">'PR-RAS'!E843</f>
        <v>0</v>
      </c>
      <c r="E836" s="2" t="n">
        <v>0</v>
      </c>
      <c r="F836" s="2" t="n">
        <v>0</v>
      </c>
      <c r="G836" s="3" t="n">
        <f aca="false">(B836/1000)*(C836*1+D836*2)</f>
        <v>0</v>
      </c>
      <c r="H836" s="3" t="n">
        <f aca="false">ABS(C836-ROUND(C836,0))+ABS(D836-ROUND(D836,0))</f>
        <v>0</v>
      </c>
      <c r="I836" s="11" t="n">
        <v>0</v>
      </c>
      <c r="J836" s="4"/>
      <c r="K836" s="5"/>
      <c r="L836" s="5"/>
      <c r="M836" s="5"/>
      <c r="N836" s="5"/>
      <c r="O836" s="5"/>
      <c r="P836" s="5"/>
      <c r="Q836" s="5"/>
      <c r="R836" s="5"/>
      <c r="S836" s="5"/>
      <c r="T836" s="5"/>
      <c r="U836" s="5"/>
      <c r="V836" s="5"/>
      <c r="W836" s="5"/>
      <c r="X836" s="5"/>
      <c r="Y836" s="5"/>
      <c r="Z836" s="5"/>
    </row>
    <row r="837" customFormat="false" ht="12.75" hidden="false" customHeight="true" outlineLevel="0" collapsed="false">
      <c r="A837" s="10" t="n">
        <v>151</v>
      </c>
      <c r="B837" s="2" t="n">
        <v>836</v>
      </c>
      <c r="C837" s="2" t="n">
        <f aca="false">'PR-RAS'!D844</f>
        <v>0</v>
      </c>
      <c r="D837" s="2" t="n">
        <f aca="false">'PR-RAS'!E844</f>
        <v>0</v>
      </c>
      <c r="E837" s="2" t="n">
        <v>0</v>
      </c>
      <c r="F837" s="2" t="n">
        <v>0</v>
      </c>
      <c r="G837" s="3" t="n">
        <f aca="false">(B837/1000)*(C837*1+D837*2)</f>
        <v>0</v>
      </c>
      <c r="H837" s="3" t="n">
        <f aca="false">ABS(C837-ROUND(C837,0))+ABS(D837-ROUND(D837,0))</f>
        <v>0</v>
      </c>
      <c r="I837" s="11" t="n">
        <v>0</v>
      </c>
      <c r="J837" s="4"/>
      <c r="K837" s="5"/>
      <c r="L837" s="5"/>
      <c r="M837" s="5"/>
      <c r="N837" s="5"/>
      <c r="O837" s="5"/>
      <c r="P837" s="5"/>
      <c r="Q837" s="5"/>
      <c r="R837" s="5"/>
      <c r="S837" s="5"/>
      <c r="T837" s="5"/>
      <c r="U837" s="5"/>
      <c r="V837" s="5"/>
      <c r="W837" s="5"/>
      <c r="X837" s="5"/>
      <c r="Y837" s="5"/>
      <c r="Z837" s="5"/>
    </row>
    <row r="838" customFormat="false" ht="12.75" hidden="false" customHeight="true" outlineLevel="0" collapsed="false">
      <c r="A838" s="10" t="n">
        <v>151</v>
      </c>
      <c r="B838" s="2" t="n">
        <v>837</v>
      </c>
      <c r="C838" s="2" t="n">
        <f aca="false">'PR-RAS'!D845</f>
        <v>0</v>
      </c>
      <c r="D838" s="2" t="n">
        <f aca="false">'PR-RAS'!E845</f>
        <v>0</v>
      </c>
      <c r="E838" s="2" t="n">
        <v>0</v>
      </c>
      <c r="F838" s="2" t="n">
        <v>0</v>
      </c>
      <c r="G838" s="3" t="n">
        <f aca="false">(B838/1000)*(C838*1+D838*2)</f>
        <v>0</v>
      </c>
      <c r="H838" s="3" t="n">
        <f aca="false">ABS(C838-ROUND(C838,0))+ABS(D838-ROUND(D838,0))</f>
        <v>0</v>
      </c>
      <c r="I838" s="11" t="n">
        <v>0</v>
      </c>
      <c r="J838" s="4"/>
      <c r="K838" s="5"/>
      <c r="L838" s="5"/>
      <c r="M838" s="5"/>
      <c r="N838" s="5"/>
      <c r="O838" s="5"/>
      <c r="P838" s="5"/>
      <c r="Q838" s="5"/>
      <c r="R838" s="5"/>
      <c r="S838" s="5"/>
      <c r="T838" s="5"/>
      <c r="U838" s="5"/>
      <c r="V838" s="5"/>
      <c r="W838" s="5"/>
      <c r="X838" s="5"/>
      <c r="Y838" s="5"/>
      <c r="Z838" s="5"/>
    </row>
    <row r="839" customFormat="false" ht="12.75" hidden="false" customHeight="true" outlineLevel="0" collapsed="false">
      <c r="A839" s="10" t="n">
        <v>151</v>
      </c>
      <c r="B839" s="2" t="n">
        <v>838</v>
      </c>
      <c r="C839" s="2" t="n">
        <f aca="false">'PR-RAS'!D846</f>
        <v>0</v>
      </c>
      <c r="D839" s="2" t="n">
        <f aca="false">'PR-RAS'!E846</f>
        <v>0</v>
      </c>
      <c r="E839" s="2" t="n">
        <v>0</v>
      </c>
      <c r="F839" s="2" t="n">
        <v>0</v>
      </c>
      <c r="G839" s="3" t="n">
        <f aca="false">(B839/1000)*(C839*1+D839*2)</f>
        <v>0</v>
      </c>
      <c r="H839" s="3" t="n">
        <f aca="false">ABS(C839-ROUND(C839,0))+ABS(D839-ROUND(D839,0))</f>
        <v>0</v>
      </c>
      <c r="I839" s="11" t="n">
        <v>0</v>
      </c>
      <c r="J839" s="4"/>
      <c r="K839" s="5"/>
      <c r="L839" s="5"/>
      <c r="M839" s="5"/>
      <c r="N839" s="5"/>
      <c r="O839" s="5"/>
      <c r="P839" s="5"/>
      <c r="Q839" s="5"/>
      <c r="R839" s="5"/>
      <c r="S839" s="5"/>
      <c r="T839" s="5"/>
      <c r="U839" s="5"/>
      <c r="V839" s="5"/>
      <c r="W839" s="5"/>
      <c r="X839" s="5"/>
      <c r="Y839" s="5"/>
      <c r="Z839" s="5"/>
    </row>
    <row r="840" customFormat="false" ht="12.75" hidden="false" customHeight="true" outlineLevel="0" collapsed="false">
      <c r="A840" s="10" t="n">
        <v>151</v>
      </c>
      <c r="B840" s="2" t="n">
        <v>839</v>
      </c>
      <c r="C840" s="2" t="n">
        <f aca="false">'PR-RAS'!D847</f>
        <v>0</v>
      </c>
      <c r="D840" s="2" t="n">
        <f aca="false">'PR-RAS'!E847</f>
        <v>0</v>
      </c>
      <c r="E840" s="2" t="n">
        <v>0</v>
      </c>
      <c r="F840" s="2" t="n">
        <v>0</v>
      </c>
      <c r="G840" s="3" t="n">
        <f aca="false">(B840/1000)*(C840*1+D840*2)</f>
        <v>0</v>
      </c>
      <c r="H840" s="3" t="n">
        <f aca="false">ABS(C840-ROUND(C840,0))+ABS(D840-ROUND(D840,0))</f>
        <v>0</v>
      </c>
      <c r="I840" s="11" t="n">
        <v>0</v>
      </c>
      <c r="J840" s="4"/>
      <c r="K840" s="5"/>
      <c r="L840" s="5"/>
      <c r="M840" s="5"/>
      <c r="N840" s="5"/>
      <c r="O840" s="5"/>
      <c r="P840" s="5"/>
      <c r="Q840" s="5"/>
      <c r="R840" s="5"/>
      <c r="S840" s="5"/>
      <c r="T840" s="5"/>
      <c r="U840" s="5"/>
      <c r="V840" s="5"/>
      <c r="W840" s="5"/>
      <c r="X840" s="5"/>
      <c r="Y840" s="5"/>
      <c r="Z840" s="5"/>
    </row>
    <row r="841" customFormat="false" ht="12.75" hidden="false" customHeight="true" outlineLevel="0" collapsed="false">
      <c r="A841" s="10" t="n">
        <v>151</v>
      </c>
      <c r="B841" s="2" t="n">
        <v>840</v>
      </c>
      <c r="C841" s="2" t="n">
        <f aca="false">'PR-RAS'!D848</f>
        <v>0</v>
      </c>
      <c r="D841" s="2" t="n">
        <f aca="false">'PR-RAS'!E848</f>
        <v>0</v>
      </c>
      <c r="E841" s="2" t="n">
        <v>0</v>
      </c>
      <c r="F841" s="2" t="n">
        <v>0</v>
      </c>
      <c r="G841" s="3" t="n">
        <f aca="false">(B841/1000)*(C841*1+D841*2)</f>
        <v>0</v>
      </c>
      <c r="H841" s="3" t="n">
        <f aca="false">ABS(C841-ROUND(C841,0))+ABS(D841-ROUND(D841,0))</f>
        <v>0</v>
      </c>
      <c r="I841" s="11" t="n">
        <v>0</v>
      </c>
      <c r="J841" s="4"/>
      <c r="K841" s="5"/>
      <c r="L841" s="5"/>
      <c r="M841" s="5"/>
      <c r="N841" s="5"/>
      <c r="O841" s="5"/>
      <c r="P841" s="5"/>
      <c r="Q841" s="5"/>
      <c r="R841" s="5"/>
      <c r="S841" s="5"/>
      <c r="T841" s="5"/>
      <c r="U841" s="5"/>
      <c r="V841" s="5"/>
      <c r="W841" s="5"/>
      <c r="X841" s="5"/>
      <c r="Y841" s="5"/>
      <c r="Z841" s="5"/>
    </row>
    <row r="842" customFormat="false" ht="12.75" hidden="false" customHeight="true" outlineLevel="0" collapsed="false">
      <c r="A842" s="10" t="n">
        <v>151</v>
      </c>
      <c r="B842" s="2" t="n">
        <v>841</v>
      </c>
      <c r="C842" s="2" t="n">
        <f aca="false">'PR-RAS'!D849</f>
        <v>0</v>
      </c>
      <c r="D842" s="2" t="n">
        <f aca="false">'PR-RAS'!E849</f>
        <v>0</v>
      </c>
      <c r="E842" s="2" t="n">
        <v>0</v>
      </c>
      <c r="F842" s="2" t="n">
        <v>0</v>
      </c>
      <c r="G842" s="3" t="n">
        <f aca="false">(B842/1000)*(C842*1+D842*2)</f>
        <v>0</v>
      </c>
      <c r="H842" s="3" t="n">
        <f aca="false">ABS(C842-ROUND(C842,0))+ABS(D842-ROUND(D842,0))</f>
        <v>0</v>
      </c>
      <c r="I842" s="11" t="n">
        <v>0</v>
      </c>
      <c r="J842" s="4"/>
      <c r="K842" s="5"/>
      <c r="L842" s="5"/>
      <c r="M842" s="5"/>
      <c r="N842" s="5"/>
      <c r="O842" s="5"/>
      <c r="P842" s="5"/>
      <c r="Q842" s="5"/>
      <c r="R842" s="5"/>
      <c r="S842" s="5"/>
      <c r="T842" s="5"/>
      <c r="U842" s="5"/>
      <c r="V842" s="5"/>
      <c r="W842" s="5"/>
      <c r="X842" s="5"/>
      <c r="Y842" s="5"/>
      <c r="Z842" s="5"/>
    </row>
    <row r="843" customFormat="false" ht="12.75" hidden="false" customHeight="true" outlineLevel="0" collapsed="false">
      <c r="A843" s="10" t="n">
        <v>151</v>
      </c>
      <c r="B843" s="2" t="n">
        <v>842</v>
      </c>
      <c r="C843" s="2" t="n">
        <f aca="false">'PR-RAS'!D850</f>
        <v>0</v>
      </c>
      <c r="D843" s="2" t="n">
        <f aca="false">'PR-RAS'!E850</f>
        <v>0</v>
      </c>
      <c r="E843" s="2" t="n">
        <v>0</v>
      </c>
      <c r="F843" s="2" t="n">
        <v>0</v>
      </c>
      <c r="G843" s="3" t="n">
        <f aca="false">(B843/1000)*(C843*1+D843*2)</f>
        <v>0</v>
      </c>
      <c r="H843" s="3" t="n">
        <f aca="false">ABS(C843-ROUND(C843,0))+ABS(D843-ROUND(D843,0))</f>
        <v>0</v>
      </c>
      <c r="I843" s="11" t="n">
        <v>0</v>
      </c>
      <c r="J843" s="4"/>
      <c r="K843" s="5"/>
      <c r="L843" s="5"/>
      <c r="M843" s="5"/>
      <c r="N843" s="5"/>
      <c r="O843" s="5"/>
      <c r="P843" s="5"/>
      <c r="Q843" s="5"/>
      <c r="R843" s="5"/>
      <c r="S843" s="5"/>
      <c r="T843" s="5"/>
      <c r="U843" s="5"/>
      <c r="V843" s="5"/>
      <c r="W843" s="5"/>
      <c r="X843" s="5"/>
      <c r="Y843" s="5"/>
      <c r="Z843" s="5"/>
    </row>
    <row r="844" customFormat="false" ht="12.75" hidden="false" customHeight="true" outlineLevel="0" collapsed="false">
      <c r="A844" s="10" t="n">
        <v>151</v>
      </c>
      <c r="B844" s="2" t="n">
        <v>843</v>
      </c>
      <c r="C844" s="2" t="n">
        <f aca="false">'PR-RAS'!D851</f>
        <v>0</v>
      </c>
      <c r="D844" s="2" t="n">
        <f aca="false">'PR-RAS'!E851</f>
        <v>0</v>
      </c>
      <c r="E844" s="2" t="n">
        <v>0</v>
      </c>
      <c r="F844" s="2" t="n">
        <v>0</v>
      </c>
      <c r="G844" s="3" t="n">
        <f aca="false">(B844/1000)*(C844*1+D844*2)</f>
        <v>0</v>
      </c>
      <c r="H844" s="3" t="n">
        <f aca="false">ABS(C844-ROUND(C844,0))+ABS(D844-ROUND(D844,0))</f>
        <v>0</v>
      </c>
      <c r="I844" s="11" t="n">
        <v>0</v>
      </c>
      <c r="J844" s="4"/>
      <c r="K844" s="5"/>
      <c r="L844" s="5"/>
      <c r="M844" s="5"/>
      <c r="N844" s="5"/>
      <c r="O844" s="5"/>
      <c r="P844" s="5"/>
      <c r="Q844" s="5"/>
      <c r="R844" s="5"/>
      <c r="S844" s="5"/>
      <c r="T844" s="5"/>
      <c r="U844" s="5"/>
      <c r="V844" s="5"/>
      <c r="W844" s="5"/>
      <c r="X844" s="5"/>
      <c r="Y844" s="5"/>
      <c r="Z844" s="5"/>
    </row>
    <row r="845" customFormat="false" ht="12.75" hidden="false" customHeight="true" outlineLevel="0" collapsed="false">
      <c r="A845" s="10" t="n">
        <v>151</v>
      </c>
      <c r="B845" s="2" t="n">
        <v>844</v>
      </c>
      <c r="C845" s="2" t="n">
        <f aca="false">'PR-RAS'!D852</f>
        <v>0</v>
      </c>
      <c r="D845" s="2" t="n">
        <f aca="false">'PR-RAS'!E852</f>
        <v>0</v>
      </c>
      <c r="E845" s="2" t="n">
        <v>0</v>
      </c>
      <c r="F845" s="2" t="n">
        <v>0</v>
      </c>
      <c r="G845" s="3" t="n">
        <f aca="false">(B845/1000)*(C845*1+D845*2)</f>
        <v>0</v>
      </c>
      <c r="H845" s="3" t="n">
        <f aca="false">ABS(C845-ROUND(C845,0))+ABS(D845-ROUND(D845,0))</f>
        <v>0</v>
      </c>
      <c r="I845" s="11" t="n">
        <v>0</v>
      </c>
      <c r="J845" s="4"/>
      <c r="K845" s="5"/>
      <c r="L845" s="5"/>
      <c r="M845" s="5"/>
      <c r="N845" s="5"/>
      <c r="O845" s="5"/>
      <c r="P845" s="5"/>
      <c r="Q845" s="5"/>
      <c r="R845" s="5"/>
      <c r="S845" s="5"/>
      <c r="T845" s="5"/>
      <c r="U845" s="5"/>
      <c r="V845" s="5"/>
      <c r="W845" s="5"/>
      <c r="X845" s="5"/>
      <c r="Y845" s="5"/>
      <c r="Z845" s="5"/>
    </row>
    <row r="846" customFormat="false" ht="12.75" hidden="false" customHeight="true" outlineLevel="0" collapsed="false">
      <c r="A846" s="10" t="n">
        <v>151</v>
      </c>
      <c r="B846" s="2" t="n">
        <v>845</v>
      </c>
      <c r="C846" s="2" t="n">
        <f aca="false">'PR-RAS'!D853</f>
        <v>0</v>
      </c>
      <c r="D846" s="2" t="n">
        <f aca="false">'PR-RAS'!E853</f>
        <v>0</v>
      </c>
      <c r="E846" s="2" t="n">
        <v>0</v>
      </c>
      <c r="F846" s="2" t="n">
        <v>0</v>
      </c>
      <c r="G846" s="3" t="n">
        <f aca="false">(B846/1000)*(C846*1+D846*2)</f>
        <v>0</v>
      </c>
      <c r="H846" s="3" t="n">
        <f aca="false">ABS(C846-ROUND(C846,0))+ABS(D846-ROUND(D846,0))</f>
        <v>0</v>
      </c>
      <c r="I846" s="11" t="n">
        <v>0</v>
      </c>
      <c r="J846" s="4"/>
      <c r="K846" s="5"/>
      <c r="L846" s="5"/>
      <c r="M846" s="5"/>
      <c r="N846" s="5"/>
      <c r="O846" s="5"/>
      <c r="P846" s="5"/>
      <c r="Q846" s="5"/>
      <c r="R846" s="5"/>
      <c r="S846" s="5"/>
      <c r="T846" s="5"/>
      <c r="U846" s="5"/>
      <c r="V846" s="5"/>
      <c r="W846" s="5"/>
      <c r="X846" s="5"/>
      <c r="Y846" s="5"/>
      <c r="Z846" s="5"/>
    </row>
    <row r="847" customFormat="false" ht="12.75" hidden="false" customHeight="true" outlineLevel="0" collapsed="false">
      <c r="A847" s="10" t="n">
        <v>151</v>
      </c>
      <c r="B847" s="2" t="n">
        <v>846</v>
      </c>
      <c r="C847" s="2" t="n">
        <f aca="false">'PR-RAS'!D854</f>
        <v>0</v>
      </c>
      <c r="D847" s="2" t="n">
        <f aca="false">'PR-RAS'!E854</f>
        <v>0</v>
      </c>
      <c r="E847" s="2" t="n">
        <v>0</v>
      </c>
      <c r="F847" s="2" t="n">
        <v>0</v>
      </c>
      <c r="G847" s="3" t="n">
        <f aca="false">(B847/1000)*(C847*1+D847*2)</f>
        <v>0</v>
      </c>
      <c r="H847" s="3" t="n">
        <f aca="false">ABS(C847-ROUND(C847,0))+ABS(D847-ROUND(D847,0))</f>
        <v>0</v>
      </c>
      <c r="I847" s="11" t="n">
        <v>0</v>
      </c>
      <c r="J847" s="4"/>
      <c r="K847" s="5"/>
      <c r="L847" s="5"/>
      <c r="M847" s="5"/>
      <c r="N847" s="5"/>
      <c r="O847" s="5"/>
      <c r="P847" s="5"/>
      <c r="Q847" s="5"/>
      <c r="R847" s="5"/>
      <c r="S847" s="5"/>
      <c r="T847" s="5"/>
      <c r="U847" s="5"/>
      <c r="V847" s="5"/>
      <c r="W847" s="5"/>
      <c r="X847" s="5"/>
      <c r="Y847" s="5"/>
      <c r="Z847" s="5"/>
    </row>
    <row r="848" customFormat="false" ht="12.75" hidden="false" customHeight="true" outlineLevel="0" collapsed="false">
      <c r="A848" s="10" t="n">
        <v>151</v>
      </c>
      <c r="B848" s="2" t="n">
        <v>847</v>
      </c>
      <c r="C848" s="2" t="n">
        <f aca="false">'PR-RAS'!D855</f>
        <v>0</v>
      </c>
      <c r="D848" s="2" t="n">
        <f aca="false">'PR-RAS'!E855</f>
        <v>0</v>
      </c>
      <c r="E848" s="2" t="n">
        <v>0</v>
      </c>
      <c r="F848" s="2" t="n">
        <v>0</v>
      </c>
      <c r="G848" s="3" t="n">
        <f aca="false">(B848/1000)*(C848*1+D848*2)</f>
        <v>0</v>
      </c>
      <c r="H848" s="3" t="n">
        <f aca="false">ABS(C848-ROUND(C848,0))+ABS(D848-ROUND(D848,0))</f>
        <v>0</v>
      </c>
      <c r="I848" s="11" t="n">
        <v>0</v>
      </c>
      <c r="J848" s="4"/>
      <c r="K848" s="5"/>
      <c r="L848" s="5"/>
      <c r="M848" s="5"/>
      <c r="N848" s="5"/>
      <c r="O848" s="5"/>
      <c r="P848" s="5"/>
      <c r="Q848" s="5"/>
      <c r="R848" s="5"/>
      <c r="S848" s="5"/>
      <c r="T848" s="5"/>
      <c r="U848" s="5"/>
      <c r="V848" s="5"/>
      <c r="W848" s="5"/>
      <c r="X848" s="5"/>
      <c r="Y848" s="5"/>
      <c r="Z848" s="5"/>
    </row>
    <row r="849" customFormat="false" ht="12.75" hidden="false" customHeight="true" outlineLevel="0" collapsed="false">
      <c r="A849" s="10" t="n">
        <v>151</v>
      </c>
      <c r="B849" s="2" t="n">
        <v>848</v>
      </c>
      <c r="C849" s="2" t="n">
        <f aca="false">'PR-RAS'!D856</f>
        <v>0</v>
      </c>
      <c r="D849" s="2" t="n">
        <f aca="false">'PR-RAS'!E856</f>
        <v>0</v>
      </c>
      <c r="E849" s="2" t="n">
        <v>0</v>
      </c>
      <c r="F849" s="2" t="n">
        <v>0</v>
      </c>
      <c r="G849" s="3" t="n">
        <f aca="false">(B849/1000)*(C849*1+D849*2)</f>
        <v>0</v>
      </c>
      <c r="H849" s="3" t="n">
        <f aca="false">ABS(C849-ROUND(C849,0))+ABS(D849-ROUND(D849,0))</f>
        <v>0</v>
      </c>
      <c r="I849" s="11" t="n">
        <v>0</v>
      </c>
      <c r="J849" s="4"/>
      <c r="K849" s="5"/>
      <c r="L849" s="5"/>
      <c r="M849" s="5"/>
      <c r="N849" s="5"/>
      <c r="O849" s="5"/>
      <c r="P849" s="5"/>
      <c r="Q849" s="5"/>
      <c r="R849" s="5"/>
      <c r="S849" s="5"/>
      <c r="T849" s="5"/>
      <c r="U849" s="5"/>
      <c r="V849" s="5"/>
      <c r="W849" s="5"/>
      <c r="X849" s="5"/>
      <c r="Y849" s="5"/>
      <c r="Z849" s="5"/>
    </row>
    <row r="850" customFormat="false" ht="12.75" hidden="false" customHeight="true" outlineLevel="0" collapsed="false">
      <c r="A850" s="10" t="n">
        <v>151</v>
      </c>
      <c r="B850" s="2" t="n">
        <v>849</v>
      </c>
      <c r="C850" s="2" t="n">
        <f aca="false">'PR-RAS'!D857</f>
        <v>0</v>
      </c>
      <c r="D850" s="2" t="n">
        <f aca="false">'PR-RAS'!E857</f>
        <v>0</v>
      </c>
      <c r="E850" s="2" t="n">
        <v>0</v>
      </c>
      <c r="F850" s="2" t="n">
        <v>0</v>
      </c>
      <c r="G850" s="3" t="n">
        <f aca="false">(B850/1000)*(C850*1+D850*2)</f>
        <v>0</v>
      </c>
      <c r="H850" s="3" t="n">
        <f aca="false">ABS(C850-ROUND(C850,0))+ABS(D850-ROUND(D850,0))</f>
        <v>0</v>
      </c>
      <c r="I850" s="11" t="n">
        <v>0</v>
      </c>
      <c r="J850" s="4"/>
      <c r="K850" s="5"/>
      <c r="L850" s="5"/>
      <c r="M850" s="5"/>
      <c r="N850" s="5"/>
      <c r="O850" s="5"/>
      <c r="P850" s="5"/>
      <c r="Q850" s="5"/>
      <c r="R850" s="5"/>
      <c r="S850" s="5"/>
      <c r="T850" s="5"/>
      <c r="U850" s="5"/>
      <c r="V850" s="5"/>
      <c r="W850" s="5"/>
      <c r="X850" s="5"/>
      <c r="Y850" s="5"/>
      <c r="Z850" s="5"/>
    </row>
    <row r="851" customFormat="false" ht="12.75" hidden="false" customHeight="true" outlineLevel="0" collapsed="false">
      <c r="A851" s="10" t="n">
        <v>151</v>
      </c>
      <c r="B851" s="2" t="n">
        <v>850</v>
      </c>
      <c r="C851" s="2" t="n">
        <f aca="false">'PR-RAS'!D858</f>
        <v>0</v>
      </c>
      <c r="D851" s="2" t="n">
        <f aca="false">'PR-RAS'!E858</f>
        <v>0</v>
      </c>
      <c r="E851" s="2" t="n">
        <v>0</v>
      </c>
      <c r="F851" s="2" t="n">
        <v>0</v>
      </c>
      <c r="G851" s="3" t="n">
        <f aca="false">(B851/1000)*(C851*1+D851*2)</f>
        <v>0</v>
      </c>
      <c r="H851" s="3" t="n">
        <f aca="false">ABS(C851-ROUND(C851,0))+ABS(D851-ROUND(D851,0))</f>
        <v>0</v>
      </c>
      <c r="I851" s="11" t="n">
        <v>0</v>
      </c>
      <c r="J851" s="4"/>
      <c r="K851" s="5"/>
      <c r="L851" s="5"/>
      <c r="M851" s="5"/>
      <c r="N851" s="5"/>
      <c r="O851" s="5"/>
      <c r="P851" s="5"/>
      <c r="Q851" s="5"/>
      <c r="R851" s="5"/>
      <c r="S851" s="5"/>
      <c r="T851" s="5"/>
      <c r="U851" s="5"/>
      <c r="V851" s="5"/>
      <c r="W851" s="5"/>
      <c r="X851" s="5"/>
      <c r="Y851" s="5"/>
      <c r="Z851" s="5"/>
    </row>
    <row r="852" customFormat="false" ht="12.75" hidden="false" customHeight="true" outlineLevel="0" collapsed="false">
      <c r="A852" s="10" t="n">
        <v>151</v>
      </c>
      <c r="B852" s="2" t="n">
        <v>851</v>
      </c>
      <c r="C852" s="2" t="n">
        <f aca="false">'PR-RAS'!D859</f>
        <v>0</v>
      </c>
      <c r="D852" s="2" t="n">
        <f aca="false">'PR-RAS'!E859</f>
        <v>0</v>
      </c>
      <c r="E852" s="2" t="n">
        <v>0</v>
      </c>
      <c r="F852" s="2" t="n">
        <v>0</v>
      </c>
      <c r="G852" s="3" t="n">
        <f aca="false">(B852/1000)*(C852*1+D852*2)</f>
        <v>0</v>
      </c>
      <c r="H852" s="3" t="n">
        <f aca="false">ABS(C852-ROUND(C852,0))+ABS(D852-ROUND(D852,0))</f>
        <v>0</v>
      </c>
      <c r="I852" s="11" t="n">
        <v>0</v>
      </c>
      <c r="J852" s="4"/>
      <c r="K852" s="5"/>
      <c r="L852" s="5"/>
      <c r="M852" s="5"/>
      <c r="N852" s="5"/>
      <c r="O852" s="5"/>
      <c r="P852" s="5"/>
      <c r="Q852" s="5"/>
      <c r="R852" s="5"/>
      <c r="S852" s="5"/>
      <c r="T852" s="5"/>
      <c r="U852" s="5"/>
      <c r="V852" s="5"/>
      <c r="W852" s="5"/>
      <c r="X852" s="5"/>
      <c r="Y852" s="5"/>
      <c r="Z852" s="5"/>
    </row>
    <row r="853" customFormat="false" ht="12.75" hidden="false" customHeight="true" outlineLevel="0" collapsed="false">
      <c r="A853" s="10" t="n">
        <v>151</v>
      </c>
      <c r="B853" s="2" t="n">
        <v>852</v>
      </c>
      <c r="C853" s="2" t="n">
        <f aca="false">'PR-RAS'!D860</f>
        <v>0</v>
      </c>
      <c r="D853" s="2" t="n">
        <f aca="false">'PR-RAS'!E860</f>
        <v>0</v>
      </c>
      <c r="E853" s="2" t="n">
        <v>0</v>
      </c>
      <c r="F853" s="2" t="n">
        <v>0</v>
      </c>
      <c r="G853" s="3" t="n">
        <f aca="false">(B853/1000)*(C853*1+D853*2)</f>
        <v>0</v>
      </c>
      <c r="H853" s="3" t="n">
        <f aca="false">ABS(C853-ROUND(C853,0))+ABS(D853-ROUND(D853,0))</f>
        <v>0</v>
      </c>
      <c r="I853" s="11" t="n">
        <v>0</v>
      </c>
      <c r="J853" s="4"/>
      <c r="K853" s="5"/>
      <c r="L853" s="5"/>
      <c r="M853" s="5"/>
      <c r="N853" s="5"/>
      <c r="O853" s="5"/>
      <c r="P853" s="5"/>
      <c r="Q853" s="5"/>
      <c r="R853" s="5"/>
      <c r="S853" s="5"/>
      <c r="T853" s="5"/>
      <c r="U853" s="5"/>
      <c r="V853" s="5"/>
      <c r="W853" s="5"/>
      <c r="X853" s="5"/>
      <c r="Y853" s="5"/>
      <c r="Z853" s="5"/>
    </row>
    <row r="854" customFormat="false" ht="12.75" hidden="false" customHeight="true" outlineLevel="0" collapsed="false">
      <c r="A854" s="10" t="n">
        <v>151</v>
      </c>
      <c r="B854" s="2" t="n">
        <v>853</v>
      </c>
      <c r="C854" s="2" t="n">
        <f aca="false">'PR-RAS'!D861</f>
        <v>0</v>
      </c>
      <c r="D854" s="2" t="n">
        <f aca="false">'PR-RAS'!E861</f>
        <v>0</v>
      </c>
      <c r="E854" s="2" t="n">
        <v>0</v>
      </c>
      <c r="F854" s="2" t="n">
        <v>0</v>
      </c>
      <c r="G854" s="3" t="n">
        <f aca="false">(B854/1000)*(C854*1+D854*2)</f>
        <v>0</v>
      </c>
      <c r="H854" s="3" t="n">
        <f aca="false">ABS(C854-ROUND(C854,0))+ABS(D854-ROUND(D854,0))</f>
        <v>0</v>
      </c>
      <c r="I854" s="11" t="n">
        <v>0</v>
      </c>
      <c r="J854" s="4"/>
      <c r="K854" s="5"/>
      <c r="L854" s="5"/>
      <c r="M854" s="5"/>
      <c r="N854" s="5"/>
      <c r="O854" s="5"/>
      <c r="P854" s="5"/>
      <c r="Q854" s="5"/>
      <c r="R854" s="5"/>
      <c r="S854" s="5"/>
      <c r="T854" s="5"/>
      <c r="U854" s="5"/>
      <c r="V854" s="5"/>
      <c r="W854" s="5"/>
      <c r="X854" s="5"/>
      <c r="Y854" s="5"/>
      <c r="Z854" s="5"/>
    </row>
    <row r="855" customFormat="false" ht="12.75" hidden="false" customHeight="true" outlineLevel="0" collapsed="false">
      <c r="A855" s="10" t="n">
        <v>151</v>
      </c>
      <c r="B855" s="2" t="n">
        <v>854</v>
      </c>
      <c r="C855" s="2" t="n">
        <f aca="false">'PR-RAS'!D862</f>
        <v>0</v>
      </c>
      <c r="D855" s="2" t="n">
        <f aca="false">'PR-RAS'!E862</f>
        <v>0</v>
      </c>
      <c r="E855" s="2" t="n">
        <v>0</v>
      </c>
      <c r="F855" s="2" t="n">
        <v>0</v>
      </c>
      <c r="G855" s="3" t="n">
        <f aca="false">(B855/1000)*(C855*1+D855*2)</f>
        <v>0</v>
      </c>
      <c r="H855" s="3" t="n">
        <f aca="false">ABS(C855-ROUND(C855,0))+ABS(D855-ROUND(D855,0))</f>
        <v>0</v>
      </c>
      <c r="I855" s="11" t="n">
        <v>0</v>
      </c>
      <c r="J855" s="4"/>
      <c r="K855" s="5"/>
      <c r="L855" s="5"/>
      <c r="M855" s="5"/>
      <c r="N855" s="5"/>
      <c r="O855" s="5"/>
      <c r="P855" s="5"/>
      <c r="Q855" s="5"/>
      <c r="R855" s="5"/>
      <c r="S855" s="5"/>
      <c r="T855" s="5"/>
      <c r="U855" s="5"/>
      <c r="V855" s="5"/>
      <c r="W855" s="5"/>
      <c r="X855" s="5"/>
      <c r="Y855" s="5"/>
      <c r="Z855" s="5"/>
    </row>
    <row r="856" customFormat="false" ht="12.75" hidden="false" customHeight="true" outlineLevel="0" collapsed="false">
      <c r="A856" s="10" t="n">
        <v>151</v>
      </c>
      <c r="B856" s="2" t="n">
        <v>855</v>
      </c>
      <c r="C856" s="2" t="n">
        <f aca="false">'PR-RAS'!D863</f>
        <v>0</v>
      </c>
      <c r="D856" s="2" t="n">
        <f aca="false">'PR-RAS'!E863</f>
        <v>0</v>
      </c>
      <c r="E856" s="2" t="n">
        <v>0</v>
      </c>
      <c r="F856" s="2" t="n">
        <v>0</v>
      </c>
      <c r="G856" s="3" t="n">
        <f aca="false">(B856/1000)*(C856*1+D856*2)</f>
        <v>0</v>
      </c>
      <c r="H856" s="3" t="n">
        <f aca="false">ABS(C856-ROUND(C856,0))+ABS(D856-ROUND(D856,0))</f>
        <v>0</v>
      </c>
      <c r="I856" s="11" t="n">
        <v>0</v>
      </c>
      <c r="J856" s="4"/>
      <c r="K856" s="5"/>
      <c r="L856" s="5"/>
      <c r="M856" s="5"/>
      <c r="N856" s="5"/>
      <c r="O856" s="5"/>
      <c r="P856" s="5"/>
      <c r="Q856" s="5"/>
      <c r="R856" s="5"/>
      <c r="S856" s="5"/>
      <c r="T856" s="5"/>
      <c r="U856" s="5"/>
      <c r="V856" s="5"/>
      <c r="W856" s="5"/>
      <c r="X856" s="5"/>
      <c r="Y856" s="5"/>
      <c r="Z856" s="5"/>
    </row>
    <row r="857" customFormat="false" ht="12.75" hidden="false" customHeight="true" outlineLevel="0" collapsed="false">
      <c r="A857" s="10" t="n">
        <v>151</v>
      </c>
      <c r="B857" s="2" t="n">
        <v>856</v>
      </c>
      <c r="C857" s="2" t="n">
        <f aca="false">'PR-RAS'!D864</f>
        <v>0</v>
      </c>
      <c r="D857" s="2" t="n">
        <f aca="false">'PR-RAS'!E864</f>
        <v>0</v>
      </c>
      <c r="E857" s="2" t="n">
        <v>0</v>
      </c>
      <c r="F857" s="2" t="n">
        <v>0</v>
      </c>
      <c r="G857" s="3" t="n">
        <f aca="false">(B857/1000)*(C857*1+D857*2)</f>
        <v>0</v>
      </c>
      <c r="H857" s="3" t="n">
        <f aca="false">ABS(C857-ROUND(C857,0))+ABS(D857-ROUND(D857,0))</f>
        <v>0</v>
      </c>
      <c r="I857" s="11" t="n">
        <v>0</v>
      </c>
      <c r="J857" s="4"/>
      <c r="K857" s="5"/>
      <c r="L857" s="5"/>
      <c r="M857" s="5"/>
      <c r="N857" s="5"/>
      <c r="O857" s="5"/>
      <c r="P857" s="5"/>
      <c r="Q857" s="5"/>
      <c r="R857" s="5"/>
      <c r="S857" s="5"/>
      <c r="T857" s="5"/>
      <c r="U857" s="5"/>
      <c r="V857" s="5"/>
      <c r="W857" s="5"/>
      <c r="X857" s="5"/>
      <c r="Y857" s="5"/>
      <c r="Z857" s="5"/>
    </row>
    <row r="858" customFormat="false" ht="12.75" hidden="false" customHeight="true" outlineLevel="0" collapsed="false">
      <c r="A858" s="10" t="n">
        <v>151</v>
      </c>
      <c r="B858" s="2" t="n">
        <v>857</v>
      </c>
      <c r="C858" s="2" t="n">
        <f aca="false">'PR-RAS'!D865</f>
        <v>0</v>
      </c>
      <c r="D858" s="2" t="n">
        <f aca="false">'PR-RAS'!E865</f>
        <v>0</v>
      </c>
      <c r="E858" s="2" t="n">
        <v>0</v>
      </c>
      <c r="F858" s="2" t="n">
        <v>0</v>
      </c>
      <c r="G858" s="3" t="n">
        <f aca="false">(B858/1000)*(C858*1+D858*2)</f>
        <v>0</v>
      </c>
      <c r="H858" s="3" t="n">
        <f aca="false">ABS(C858-ROUND(C858,0))+ABS(D858-ROUND(D858,0))</f>
        <v>0</v>
      </c>
      <c r="I858" s="11" t="n">
        <v>0</v>
      </c>
      <c r="J858" s="4"/>
      <c r="K858" s="5"/>
      <c r="L858" s="5"/>
      <c r="M858" s="5"/>
      <c r="N858" s="5"/>
      <c r="O858" s="5"/>
      <c r="P858" s="5"/>
      <c r="Q858" s="5"/>
      <c r="R858" s="5"/>
      <c r="S858" s="5"/>
      <c r="T858" s="5"/>
      <c r="U858" s="5"/>
      <c r="V858" s="5"/>
      <c r="W858" s="5"/>
      <c r="X858" s="5"/>
      <c r="Y858" s="5"/>
      <c r="Z858" s="5"/>
    </row>
    <row r="859" customFormat="false" ht="12.75" hidden="false" customHeight="true" outlineLevel="0" collapsed="false">
      <c r="A859" s="10" t="n">
        <v>151</v>
      </c>
      <c r="B859" s="2" t="n">
        <v>858</v>
      </c>
      <c r="C859" s="2" t="n">
        <f aca="false">'PR-RAS'!D866</f>
        <v>0</v>
      </c>
      <c r="D859" s="2" t="n">
        <f aca="false">'PR-RAS'!E866</f>
        <v>0</v>
      </c>
      <c r="E859" s="2" t="n">
        <v>0</v>
      </c>
      <c r="F859" s="2" t="n">
        <v>0</v>
      </c>
      <c r="G859" s="3" t="n">
        <f aca="false">(B859/1000)*(C859*1+D859*2)</f>
        <v>0</v>
      </c>
      <c r="H859" s="3" t="n">
        <f aca="false">ABS(C859-ROUND(C859,0))+ABS(D859-ROUND(D859,0))</f>
        <v>0</v>
      </c>
      <c r="I859" s="11" t="n">
        <v>0</v>
      </c>
      <c r="J859" s="4"/>
      <c r="K859" s="5"/>
      <c r="L859" s="5"/>
      <c r="M859" s="5"/>
      <c r="N859" s="5"/>
      <c r="O859" s="5"/>
      <c r="P859" s="5"/>
      <c r="Q859" s="5"/>
      <c r="R859" s="5"/>
      <c r="S859" s="5"/>
      <c r="T859" s="5"/>
      <c r="U859" s="5"/>
      <c r="V859" s="5"/>
      <c r="W859" s="5"/>
      <c r="X859" s="5"/>
      <c r="Y859" s="5"/>
      <c r="Z859" s="5"/>
    </row>
    <row r="860" customFormat="false" ht="12.75" hidden="false" customHeight="true" outlineLevel="0" collapsed="false">
      <c r="A860" s="10" t="n">
        <v>151</v>
      </c>
      <c r="B860" s="2" t="n">
        <v>859</v>
      </c>
      <c r="C860" s="2" t="n">
        <f aca="false">'PR-RAS'!D867</f>
        <v>0</v>
      </c>
      <c r="D860" s="2" t="n">
        <f aca="false">'PR-RAS'!E867</f>
        <v>0</v>
      </c>
      <c r="E860" s="2" t="n">
        <v>0</v>
      </c>
      <c r="F860" s="2" t="n">
        <v>0</v>
      </c>
      <c r="G860" s="3" t="n">
        <f aca="false">(B860/1000)*(C860*1+D860*2)</f>
        <v>0</v>
      </c>
      <c r="H860" s="3" t="n">
        <f aca="false">ABS(C860-ROUND(C860,0))+ABS(D860-ROUND(D860,0))</f>
        <v>0</v>
      </c>
      <c r="I860" s="11" t="n">
        <v>0</v>
      </c>
      <c r="J860" s="4"/>
      <c r="K860" s="5"/>
      <c r="L860" s="5"/>
      <c r="M860" s="5"/>
      <c r="N860" s="5"/>
      <c r="O860" s="5"/>
      <c r="P860" s="5"/>
      <c r="Q860" s="5"/>
      <c r="R860" s="5"/>
      <c r="S860" s="5"/>
      <c r="T860" s="5"/>
      <c r="U860" s="5"/>
      <c r="V860" s="5"/>
      <c r="W860" s="5"/>
      <c r="X860" s="5"/>
      <c r="Y860" s="5"/>
      <c r="Z860" s="5"/>
    </row>
    <row r="861" customFormat="false" ht="12.75" hidden="false" customHeight="true" outlineLevel="0" collapsed="false">
      <c r="A861" s="10" t="n">
        <v>151</v>
      </c>
      <c r="B861" s="2" t="n">
        <v>860</v>
      </c>
      <c r="C861" s="2" t="n">
        <f aca="false">'PR-RAS'!D868</f>
        <v>0</v>
      </c>
      <c r="D861" s="2" t="n">
        <f aca="false">'PR-RAS'!E868</f>
        <v>0</v>
      </c>
      <c r="E861" s="2" t="n">
        <v>0</v>
      </c>
      <c r="F861" s="2" t="n">
        <v>0</v>
      </c>
      <c r="G861" s="3" t="n">
        <f aca="false">(B861/1000)*(C861*1+D861*2)</f>
        <v>0</v>
      </c>
      <c r="H861" s="3" t="n">
        <f aca="false">ABS(C861-ROUND(C861,0))+ABS(D861-ROUND(D861,0))</f>
        <v>0</v>
      </c>
      <c r="I861" s="11" t="n">
        <v>0</v>
      </c>
      <c r="J861" s="4"/>
      <c r="K861" s="5"/>
      <c r="L861" s="5"/>
      <c r="M861" s="5"/>
      <c r="N861" s="5"/>
      <c r="O861" s="5"/>
      <c r="P861" s="5"/>
      <c r="Q861" s="5"/>
      <c r="R861" s="5"/>
      <c r="S861" s="5"/>
      <c r="T861" s="5"/>
      <c r="U861" s="5"/>
      <c r="V861" s="5"/>
      <c r="W861" s="5"/>
      <c r="X861" s="5"/>
      <c r="Y861" s="5"/>
      <c r="Z861" s="5"/>
    </row>
    <row r="862" customFormat="false" ht="12.75" hidden="false" customHeight="true" outlineLevel="0" collapsed="false">
      <c r="A862" s="10" t="n">
        <v>151</v>
      </c>
      <c r="B862" s="2" t="n">
        <v>861</v>
      </c>
      <c r="C862" s="2" t="n">
        <f aca="false">'PR-RAS'!D869</f>
        <v>0</v>
      </c>
      <c r="D862" s="2" t="n">
        <f aca="false">'PR-RAS'!E869</f>
        <v>0</v>
      </c>
      <c r="E862" s="2" t="n">
        <v>0</v>
      </c>
      <c r="F862" s="2" t="n">
        <v>0</v>
      </c>
      <c r="G862" s="3" t="n">
        <f aca="false">(B862/1000)*(C862*1+D862*2)</f>
        <v>0</v>
      </c>
      <c r="H862" s="3" t="n">
        <f aca="false">ABS(C862-ROUND(C862,0))+ABS(D862-ROUND(D862,0))</f>
        <v>0</v>
      </c>
      <c r="I862" s="11" t="n">
        <v>0</v>
      </c>
      <c r="J862" s="4"/>
      <c r="K862" s="5"/>
      <c r="L862" s="5"/>
      <c r="M862" s="5"/>
      <c r="N862" s="5"/>
      <c r="O862" s="5"/>
      <c r="P862" s="5"/>
      <c r="Q862" s="5"/>
      <c r="R862" s="5"/>
      <c r="S862" s="5"/>
      <c r="T862" s="5"/>
      <c r="U862" s="5"/>
      <c r="V862" s="5"/>
      <c r="W862" s="5"/>
      <c r="X862" s="5"/>
      <c r="Y862" s="5"/>
      <c r="Z862" s="5"/>
    </row>
    <row r="863" customFormat="false" ht="12.75" hidden="false" customHeight="true" outlineLevel="0" collapsed="false">
      <c r="A863" s="10" t="n">
        <v>151</v>
      </c>
      <c r="B863" s="2" t="n">
        <v>862</v>
      </c>
      <c r="C863" s="2" t="n">
        <f aca="false">'PR-RAS'!D870</f>
        <v>0</v>
      </c>
      <c r="D863" s="2" t="n">
        <f aca="false">'PR-RAS'!E870</f>
        <v>0</v>
      </c>
      <c r="E863" s="2" t="n">
        <v>0</v>
      </c>
      <c r="F863" s="2" t="n">
        <v>0</v>
      </c>
      <c r="G863" s="3" t="n">
        <f aca="false">(B863/1000)*(C863*1+D863*2)</f>
        <v>0</v>
      </c>
      <c r="H863" s="3" t="n">
        <f aca="false">ABS(C863-ROUND(C863,0))+ABS(D863-ROUND(D863,0))</f>
        <v>0</v>
      </c>
      <c r="I863" s="11" t="n">
        <v>0</v>
      </c>
      <c r="J863" s="4"/>
      <c r="K863" s="5"/>
      <c r="L863" s="5"/>
      <c r="M863" s="5"/>
      <c r="N863" s="5"/>
      <c r="O863" s="5"/>
      <c r="P863" s="5"/>
      <c r="Q863" s="5"/>
      <c r="R863" s="5"/>
      <c r="S863" s="5"/>
      <c r="T863" s="5"/>
      <c r="U863" s="5"/>
      <c r="V863" s="5"/>
      <c r="W863" s="5"/>
      <c r="X863" s="5"/>
      <c r="Y863" s="5"/>
      <c r="Z863" s="5"/>
    </row>
    <row r="864" customFormat="false" ht="12.75" hidden="false" customHeight="true" outlineLevel="0" collapsed="false">
      <c r="A864" s="10" t="n">
        <v>151</v>
      </c>
      <c r="B864" s="2" t="n">
        <v>863</v>
      </c>
      <c r="C864" s="2" t="n">
        <f aca="false">'PR-RAS'!D871</f>
        <v>0</v>
      </c>
      <c r="D864" s="2" t="n">
        <f aca="false">'PR-RAS'!E871</f>
        <v>0</v>
      </c>
      <c r="E864" s="2" t="n">
        <v>0</v>
      </c>
      <c r="F864" s="2" t="n">
        <v>0</v>
      </c>
      <c r="G864" s="3" t="n">
        <f aca="false">(B864/1000)*(C864*1+D864*2)</f>
        <v>0</v>
      </c>
      <c r="H864" s="3" t="n">
        <f aca="false">ABS(C864-ROUND(C864,0))+ABS(D864-ROUND(D864,0))</f>
        <v>0</v>
      </c>
      <c r="I864" s="11" t="n">
        <v>0</v>
      </c>
      <c r="J864" s="4"/>
      <c r="K864" s="5"/>
      <c r="L864" s="5"/>
      <c r="M864" s="5"/>
      <c r="N864" s="5"/>
      <c r="O864" s="5"/>
      <c r="P864" s="5"/>
      <c r="Q864" s="5"/>
      <c r="R864" s="5"/>
      <c r="S864" s="5"/>
      <c r="T864" s="5"/>
      <c r="U864" s="5"/>
      <c r="V864" s="5"/>
      <c r="W864" s="5"/>
      <c r="X864" s="5"/>
      <c r="Y864" s="5"/>
      <c r="Z864" s="5"/>
    </row>
    <row r="865" customFormat="false" ht="12.75" hidden="false" customHeight="true" outlineLevel="0" collapsed="false">
      <c r="A865" s="10" t="n">
        <v>151</v>
      </c>
      <c r="B865" s="2" t="n">
        <v>864</v>
      </c>
      <c r="C865" s="2" t="n">
        <f aca="false">'PR-RAS'!D872</f>
        <v>0</v>
      </c>
      <c r="D865" s="2" t="n">
        <f aca="false">'PR-RAS'!E872</f>
        <v>0</v>
      </c>
      <c r="E865" s="2" t="n">
        <v>0</v>
      </c>
      <c r="F865" s="2" t="n">
        <v>0</v>
      </c>
      <c r="G865" s="3" t="n">
        <f aca="false">(B865/1000)*(C865*1+D865*2)</f>
        <v>0</v>
      </c>
      <c r="H865" s="3" t="n">
        <f aca="false">ABS(C865-ROUND(C865,0))+ABS(D865-ROUND(D865,0))</f>
        <v>0</v>
      </c>
      <c r="I865" s="11" t="n">
        <v>0</v>
      </c>
      <c r="J865" s="4"/>
      <c r="K865" s="5"/>
      <c r="L865" s="5"/>
      <c r="M865" s="5"/>
      <c r="N865" s="5"/>
      <c r="O865" s="5"/>
      <c r="P865" s="5"/>
      <c r="Q865" s="5"/>
      <c r="R865" s="5"/>
      <c r="S865" s="5"/>
      <c r="T865" s="5"/>
      <c r="U865" s="5"/>
      <c r="V865" s="5"/>
      <c r="W865" s="5"/>
      <c r="X865" s="5"/>
      <c r="Y865" s="5"/>
      <c r="Z865" s="5"/>
    </row>
    <row r="866" customFormat="false" ht="12.75" hidden="false" customHeight="true" outlineLevel="0" collapsed="false">
      <c r="A866" s="10" t="n">
        <v>151</v>
      </c>
      <c r="B866" s="2" t="n">
        <v>865</v>
      </c>
      <c r="C866" s="2" t="n">
        <f aca="false">'PR-RAS'!D873</f>
        <v>0</v>
      </c>
      <c r="D866" s="2" t="n">
        <f aca="false">'PR-RAS'!E873</f>
        <v>0</v>
      </c>
      <c r="E866" s="2" t="n">
        <v>0</v>
      </c>
      <c r="F866" s="2" t="n">
        <v>0</v>
      </c>
      <c r="G866" s="3" t="n">
        <f aca="false">(B866/1000)*(C866*1+D866*2)</f>
        <v>0</v>
      </c>
      <c r="H866" s="3" t="n">
        <f aca="false">ABS(C866-ROUND(C866,0))+ABS(D866-ROUND(D866,0))</f>
        <v>0</v>
      </c>
      <c r="I866" s="11" t="n">
        <v>0</v>
      </c>
      <c r="J866" s="4"/>
      <c r="K866" s="5"/>
      <c r="L866" s="5"/>
      <c r="M866" s="5"/>
      <c r="N866" s="5"/>
      <c r="O866" s="5"/>
      <c r="P866" s="5"/>
      <c r="Q866" s="5"/>
      <c r="R866" s="5"/>
      <c r="S866" s="5"/>
      <c r="T866" s="5"/>
      <c r="U866" s="5"/>
      <c r="V866" s="5"/>
      <c r="W866" s="5"/>
      <c r="X866" s="5"/>
      <c r="Y866" s="5"/>
      <c r="Z866" s="5"/>
    </row>
    <row r="867" customFormat="false" ht="12.75" hidden="false" customHeight="true" outlineLevel="0" collapsed="false">
      <c r="A867" s="10" t="n">
        <v>151</v>
      </c>
      <c r="B867" s="2" t="n">
        <v>866</v>
      </c>
      <c r="C867" s="2" t="n">
        <f aca="false">'PR-RAS'!D874</f>
        <v>0</v>
      </c>
      <c r="D867" s="2" t="n">
        <f aca="false">'PR-RAS'!E874</f>
        <v>0</v>
      </c>
      <c r="E867" s="2" t="n">
        <v>0</v>
      </c>
      <c r="F867" s="2" t="n">
        <v>0</v>
      </c>
      <c r="G867" s="3" t="n">
        <f aca="false">(B867/1000)*(C867*1+D867*2)</f>
        <v>0</v>
      </c>
      <c r="H867" s="3" t="n">
        <f aca="false">ABS(C867-ROUND(C867,0))+ABS(D867-ROUND(D867,0))</f>
        <v>0</v>
      </c>
      <c r="I867" s="11" t="n">
        <v>0</v>
      </c>
      <c r="J867" s="4"/>
      <c r="K867" s="5"/>
      <c r="L867" s="5"/>
      <c r="M867" s="5"/>
      <c r="N867" s="5"/>
      <c r="O867" s="5"/>
      <c r="P867" s="5"/>
      <c r="Q867" s="5"/>
      <c r="R867" s="5"/>
      <c r="S867" s="5"/>
      <c r="T867" s="5"/>
      <c r="U867" s="5"/>
      <c r="V867" s="5"/>
      <c r="W867" s="5"/>
      <c r="X867" s="5"/>
      <c r="Y867" s="5"/>
      <c r="Z867" s="5"/>
    </row>
    <row r="868" customFormat="false" ht="12.75" hidden="false" customHeight="true" outlineLevel="0" collapsed="false">
      <c r="A868" s="10" t="n">
        <v>151</v>
      </c>
      <c r="B868" s="2" t="n">
        <v>867</v>
      </c>
      <c r="C868" s="2" t="n">
        <f aca="false">'PR-RAS'!D875</f>
        <v>0</v>
      </c>
      <c r="D868" s="2" t="n">
        <f aca="false">'PR-RAS'!E875</f>
        <v>0</v>
      </c>
      <c r="E868" s="2" t="n">
        <v>0</v>
      </c>
      <c r="F868" s="2" t="n">
        <v>0</v>
      </c>
      <c r="G868" s="3" t="n">
        <f aca="false">(B868/1000)*(C868*1+D868*2)</f>
        <v>0</v>
      </c>
      <c r="H868" s="3" t="n">
        <f aca="false">ABS(C868-ROUND(C868,0))+ABS(D868-ROUND(D868,0))</f>
        <v>0</v>
      </c>
      <c r="I868" s="11" t="n">
        <v>0</v>
      </c>
      <c r="J868" s="4"/>
      <c r="K868" s="5"/>
      <c r="L868" s="5"/>
      <c r="M868" s="5"/>
      <c r="N868" s="5"/>
      <c r="O868" s="5"/>
      <c r="P868" s="5"/>
      <c r="Q868" s="5"/>
      <c r="R868" s="5"/>
      <c r="S868" s="5"/>
      <c r="T868" s="5"/>
      <c r="U868" s="5"/>
      <c r="V868" s="5"/>
      <c r="W868" s="5"/>
      <c r="X868" s="5"/>
      <c r="Y868" s="5"/>
      <c r="Z868" s="5"/>
    </row>
    <row r="869" customFormat="false" ht="12.75" hidden="false" customHeight="true" outlineLevel="0" collapsed="false">
      <c r="A869" s="10" t="n">
        <v>151</v>
      </c>
      <c r="B869" s="2" t="n">
        <v>868</v>
      </c>
      <c r="C869" s="2" t="n">
        <f aca="false">'PR-RAS'!D876</f>
        <v>0</v>
      </c>
      <c r="D869" s="2" t="n">
        <f aca="false">'PR-RAS'!E876</f>
        <v>0</v>
      </c>
      <c r="E869" s="2" t="n">
        <v>0</v>
      </c>
      <c r="F869" s="2" t="n">
        <v>0</v>
      </c>
      <c r="G869" s="3" t="n">
        <f aca="false">(B869/1000)*(C869*1+D869*2)</f>
        <v>0</v>
      </c>
      <c r="H869" s="3" t="n">
        <f aca="false">ABS(C869-ROUND(C869,0))+ABS(D869-ROUND(D869,0))</f>
        <v>0</v>
      </c>
      <c r="I869" s="11" t="n">
        <v>0</v>
      </c>
      <c r="J869" s="4"/>
      <c r="K869" s="5"/>
      <c r="L869" s="5"/>
      <c r="M869" s="5"/>
      <c r="N869" s="5"/>
      <c r="O869" s="5"/>
      <c r="P869" s="5"/>
      <c r="Q869" s="5"/>
      <c r="R869" s="5"/>
      <c r="S869" s="5"/>
      <c r="T869" s="5"/>
      <c r="U869" s="5"/>
      <c r="V869" s="5"/>
      <c r="W869" s="5"/>
      <c r="X869" s="5"/>
      <c r="Y869" s="5"/>
      <c r="Z869" s="5"/>
    </row>
    <row r="870" customFormat="false" ht="12.75" hidden="false" customHeight="true" outlineLevel="0" collapsed="false">
      <c r="A870" s="10" t="n">
        <v>151</v>
      </c>
      <c r="B870" s="2" t="n">
        <v>869</v>
      </c>
      <c r="C870" s="2" t="n">
        <f aca="false">'PR-RAS'!D877</f>
        <v>0</v>
      </c>
      <c r="D870" s="2" t="n">
        <f aca="false">'PR-RAS'!E877</f>
        <v>0</v>
      </c>
      <c r="E870" s="2" t="n">
        <v>0</v>
      </c>
      <c r="F870" s="2" t="n">
        <v>0</v>
      </c>
      <c r="G870" s="3" t="n">
        <f aca="false">(B870/1000)*(C870*1+D870*2)</f>
        <v>0</v>
      </c>
      <c r="H870" s="3" t="n">
        <f aca="false">ABS(C870-ROUND(C870,0))+ABS(D870-ROUND(D870,0))</f>
        <v>0</v>
      </c>
      <c r="I870" s="11" t="n">
        <v>0</v>
      </c>
      <c r="J870" s="4"/>
      <c r="K870" s="5"/>
      <c r="L870" s="5"/>
      <c r="M870" s="5"/>
      <c r="N870" s="5"/>
      <c r="O870" s="5"/>
      <c r="P870" s="5"/>
      <c r="Q870" s="5"/>
      <c r="R870" s="5"/>
      <c r="S870" s="5"/>
      <c r="T870" s="5"/>
      <c r="U870" s="5"/>
      <c r="V870" s="5"/>
      <c r="W870" s="5"/>
      <c r="X870" s="5"/>
      <c r="Y870" s="5"/>
      <c r="Z870" s="5"/>
    </row>
    <row r="871" customFormat="false" ht="12.75" hidden="false" customHeight="true" outlineLevel="0" collapsed="false">
      <c r="A871" s="10" t="n">
        <v>151</v>
      </c>
      <c r="B871" s="2" t="n">
        <v>870</v>
      </c>
      <c r="C871" s="2" t="n">
        <f aca="false">'PR-RAS'!D878</f>
        <v>0</v>
      </c>
      <c r="D871" s="2" t="n">
        <f aca="false">'PR-RAS'!E878</f>
        <v>0</v>
      </c>
      <c r="E871" s="2" t="n">
        <v>0</v>
      </c>
      <c r="F871" s="2" t="n">
        <v>0</v>
      </c>
      <c r="G871" s="3" t="n">
        <f aca="false">(B871/1000)*(C871*1+D871*2)</f>
        <v>0</v>
      </c>
      <c r="H871" s="3" t="n">
        <f aca="false">ABS(C871-ROUND(C871,0))+ABS(D871-ROUND(D871,0))</f>
        <v>0</v>
      </c>
      <c r="I871" s="11" t="n">
        <v>0</v>
      </c>
      <c r="J871" s="4"/>
      <c r="K871" s="5"/>
      <c r="L871" s="5"/>
      <c r="M871" s="5"/>
      <c r="N871" s="5"/>
      <c r="O871" s="5"/>
      <c r="P871" s="5"/>
      <c r="Q871" s="5"/>
      <c r="R871" s="5"/>
      <c r="S871" s="5"/>
      <c r="T871" s="5"/>
      <c r="U871" s="5"/>
      <c r="V871" s="5"/>
      <c r="W871" s="5"/>
      <c r="X871" s="5"/>
      <c r="Y871" s="5"/>
      <c r="Z871" s="5"/>
    </row>
    <row r="872" customFormat="false" ht="12.75" hidden="false" customHeight="true" outlineLevel="0" collapsed="false">
      <c r="A872" s="10" t="n">
        <v>151</v>
      </c>
      <c r="B872" s="2" t="n">
        <v>871</v>
      </c>
      <c r="C872" s="2" t="n">
        <f aca="false">'PR-RAS'!D879</f>
        <v>0</v>
      </c>
      <c r="D872" s="2" t="n">
        <f aca="false">'PR-RAS'!E879</f>
        <v>0</v>
      </c>
      <c r="E872" s="2" t="n">
        <v>0</v>
      </c>
      <c r="F872" s="2" t="n">
        <v>0</v>
      </c>
      <c r="G872" s="3" t="n">
        <f aca="false">(B872/1000)*(C872*1+D872*2)</f>
        <v>0</v>
      </c>
      <c r="H872" s="3" t="n">
        <f aca="false">ABS(C872-ROUND(C872,0))+ABS(D872-ROUND(D872,0))</f>
        <v>0</v>
      </c>
      <c r="I872" s="11" t="n">
        <v>0</v>
      </c>
      <c r="J872" s="4"/>
      <c r="K872" s="5"/>
      <c r="L872" s="5"/>
      <c r="M872" s="5"/>
      <c r="N872" s="5"/>
      <c r="O872" s="5"/>
      <c r="P872" s="5"/>
      <c r="Q872" s="5"/>
      <c r="R872" s="5"/>
      <c r="S872" s="5"/>
      <c r="T872" s="5"/>
      <c r="U872" s="5"/>
      <c r="V872" s="5"/>
      <c r="W872" s="5"/>
      <c r="X872" s="5"/>
      <c r="Y872" s="5"/>
      <c r="Z872" s="5"/>
    </row>
    <row r="873" customFormat="false" ht="12.75" hidden="false" customHeight="true" outlineLevel="0" collapsed="false">
      <c r="A873" s="10" t="n">
        <v>151</v>
      </c>
      <c r="B873" s="2" t="n">
        <v>872</v>
      </c>
      <c r="C873" s="2" t="n">
        <f aca="false">'PR-RAS'!D880</f>
        <v>0</v>
      </c>
      <c r="D873" s="2" t="n">
        <f aca="false">'PR-RAS'!E880</f>
        <v>0</v>
      </c>
      <c r="E873" s="2" t="n">
        <v>0</v>
      </c>
      <c r="F873" s="2" t="n">
        <v>0</v>
      </c>
      <c r="G873" s="3" t="n">
        <f aca="false">(B873/1000)*(C873*1+D873*2)</f>
        <v>0</v>
      </c>
      <c r="H873" s="3" t="n">
        <f aca="false">ABS(C873-ROUND(C873,0))+ABS(D873-ROUND(D873,0))</f>
        <v>0</v>
      </c>
      <c r="I873" s="11" t="n">
        <v>0</v>
      </c>
      <c r="J873" s="4"/>
      <c r="K873" s="5"/>
      <c r="L873" s="5"/>
      <c r="M873" s="5"/>
      <c r="N873" s="5"/>
      <c r="O873" s="5"/>
      <c r="P873" s="5"/>
      <c r="Q873" s="5"/>
      <c r="R873" s="5"/>
      <c r="S873" s="5"/>
      <c r="T873" s="5"/>
      <c r="U873" s="5"/>
      <c r="V873" s="5"/>
      <c r="W873" s="5"/>
      <c r="X873" s="5"/>
      <c r="Y873" s="5"/>
      <c r="Z873" s="5"/>
    </row>
    <row r="874" customFormat="false" ht="12.75" hidden="false" customHeight="true" outlineLevel="0" collapsed="false">
      <c r="A874" s="10" t="n">
        <v>151</v>
      </c>
      <c r="B874" s="2" t="n">
        <v>873</v>
      </c>
      <c r="C874" s="2" t="n">
        <f aca="false">'PR-RAS'!D881</f>
        <v>0</v>
      </c>
      <c r="D874" s="2" t="n">
        <f aca="false">'PR-RAS'!E881</f>
        <v>0</v>
      </c>
      <c r="E874" s="2" t="n">
        <v>0</v>
      </c>
      <c r="F874" s="2" t="n">
        <v>0</v>
      </c>
      <c r="G874" s="3" t="n">
        <f aca="false">(B874/1000)*(C874*1+D874*2)</f>
        <v>0</v>
      </c>
      <c r="H874" s="3" t="n">
        <f aca="false">ABS(C874-ROUND(C874,0))+ABS(D874-ROUND(D874,0))</f>
        <v>0</v>
      </c>
      <c r="I874" s="11" t="n">
        <v>0</v>
      </c>
      <c r="J874" s="4"/>
      <c r="K874" s="5"/>
      <c r="L874" s="5"/>
      <c r="M874" s="5"/>
      <c r="N874" s="5"/>
      <c r="O874" s="5"/>
      <c r="P874" s="5"/>
      <c r="Q874" s="5"/>
      <c r="R874" s="5"/>
      <c r="S874" s="5"/>
      <c r="T874" s="5"/>
      <c r="U874" s="5"/>
      <c r="V874" s="5"/>
      <c r="W874" s="5"/>
      <c r="X874" s="5"/>
      <c r="Y874" s="5"/>
      <c r="Z874" s="5"/>
    </row>
    <row r="875" customFormat="false" ht="12.75" hidden="false" customHeight="true" outlineLevel="0" collapsed="false">
      <c r="A875" s="10" t="n">
        <v>151</v>
      </c>
      <c r="B875" s="2" t="n">
        <v>874</v>
      </c>
      <c r="C875" s="2" t="n">
        <f aca="false">'PR-RAS'!D882</f>
        <v>0</v>
      </c>
      <c r="D875" s="2" t="n">
        <f aca="false">'PR-RAS'!E882</f>
        <v>0</v>
      </c>
      <c r="E875" s="2" t="n">
        <v>0</v>
      </c>
      <c r="F875" s="2" t="n">
        <v>0</v>
      </c>
      <c r="G875" s="3" t="n">
        <f aca="false">(B875/1000)*(C875*1+D875*2)</f>
        <v>0</v>
      </c>
      <c r="H875" s="3" t="n">
        <f aca="false">ABS(C875-ROUND(C875,0))+ABS(D875-ROUND(D875,0))</f>
        <v>0</v>
      </c>
      <c r="I875" s="11" t="n">
        <v>0</v>
      </c>
      <c r="J875" s="4"/>
      <c r="K875" s="5"/>
      <c r="L875" s="5"/>
      <c r="M875" s="5"/>
      <c r="N875" s="5"/>
      <c r="O875" s="5"/>
      <c r="P875" s="5"/>
      <c r="Q875" s="5"/>
      <c r="R875" s="5"/>
      <c r="S875" s="5"/>
      <c r="T875" s="5"/>
      <c r="U875" s="5"/>
      <c r="V875" s="5"/>
      <c r="W875" s="5"/>
      <c r="X875" s="5"/>
      <c r="Y875" s="5"/>
      <c r="Z875" s="5"/>
    </row>
    <row r="876" customFormat="false" ht="12.75" hidden="false" customHeight="true" outlineLevel="0" collapsed="false">
      <c r="A876" s="10" t="n">
        <v>151</v>
      </c>
      <c r="B876" s="2" t="n">
        <v>875</v>
      </c>
      <c r="C876" s="2" t="n">
        <f aca="false">'PR-RAS'!D883</f>
        <v>0</v>
      </c>
      <c r="D876" s="2" t="n">
        <f aca="false">'PR-RAS'!E883</f>
        <v>0</v>
      </c>
      <c r="E876" s="2" t="n">
        <v>0</v>
      </c>
      <c r="F876" s="2" t="n">
        <v>0</v>
      </c>
      <c r="G876" s="3" t="n">
        <f aca="false">(B876/1000)*(C876*1+D876*2)</f>
        <v>0</v>
      </c>
      <c r="H876" s="3" t="n">
        <f aca="false">ABS(C876-ROUND(C876,0))+ABS(D876-ROUND(D876,0))</f>
        <v>0</v>
      </c>
      <c r="I876" s="11" t="n">
        <v>0</v>
      </c>
      <c r="J876" s="4"/>
      <c r="K876" s="5"/>
      <c r="L876" s="5"/>
      <c r="M876" s="5"/>
      <c r="N876" s="5"/>
      <c r="O876" s="5"/>
      <c r="P876" s="5"/>
      <c r="Q876" s="5"/>
      <c r="R876" s="5"/>
      <c r="S876" s="5"/>
      <c r="T876" s="5"/>
      <c r="U876" s="5"/>
      <c r="V876" s="5"/>
      <c r="W876" s="5"/>
      <c r="X876" s="5"/>
      <c r="Y876" s="5"/>
      <c r="Z876" s="5"/>
    </row>
    <row r="877" customFormat="false" ht="12.75" hidden="false" customHeight="true" outlineLevel="0" collapsed="false">
      <c r="A877" s="10" t="n">
        <v>151</v>
      </c>
      <c r="B877" s="2" t="n">
        <v>876</v>
      </c>
      <c r="C877" s="2" t="n">
        <f aca="false">'PR-RAS'!D884</f>
        <v>0</v>
      </c>
      <c r="D877" s="2" t="n">
        <f aca="false">'PR-RAS'!E884</f>
        <v>0</v>
      </c>
      <c r="E877" s="2" t="n">
        <v>0</v>
      </c>
      <c r="F877" s="2" t="n">
        <v>0</v>
      </c>
      <c r="G877" s="3" t="n">
        <f aca="false">(B877/1000)*(C877*1+D877*2)</f>
        <v>0</v>
      </c>
      <c r="H877" s="3" t="n">
        <f aca="false">ABS(C877-ROUND(C877,0))+ABS(D877-ROUND(D877,0))</f>
        <v>0</v>
      </c>
      <c r="I877" s="11" t="n">
        <v>0</v>
      </c>
      <c r="J877" s="4"/>
      <c r="K877" s="5"/>
      <c r="L877" s="5"/>
      <c r="M877" s="5"/>
      <c r="N877" s="5"/>
      <c r="O877" s="5"/>
      <c r="P877" s="5"/>
      <c r="Q877" s="5"/>
      <c r="R877" s="5"/>
      <c r="S877" s="5"/>
      <c r="T877" s="5"/>
      <c r="U877" s="5"/>
      <c r="V877" s="5"/>
      <c r="W877" s="5"/>
      <c r="X877" s="5"/>
      <c r="Y877" s="5"/>
      <c r="Z877" s="5"/>
    </row>
    <row r="878" customFormat="false" ht="12.75" hidden="false" customHeight="true" outlineLevel="0" collapsed="false">
      <c r="A878" s="10" t="n">
        <v>151</v>
      </c>
      <c r="B878" s="2" t="n">
        <v>877</v>
      </c>
      <c r="C878" s="2" t="n">
        <f aca="false">'PR-RAS'!D885</f>
        <v>0</v>
      </c>
      <c r="D878" s="2" t="n">
        <f aca="false">'PR-RAS'!E885</f>
        <v>0</v>
      </c>
      <c r="E878" s="2" t="n">
        <v>0</v>
      </c>
      <c r="F878" s="2" t="n">
        <v>0</v>
      </c>
      <c r="G878" s="3" t="n">
        <f aca="false">(B878/1000)*(C878*1+D878*2)</f>
        <v>0</v>
      </c>
      <c r="H878" s="3" t="n">
        <f aca="false">ABS(C878-ROUND(C878,0))+ABS(D878-ROUND(D878,0))</f>
        <v>0</v>
      </c>
      <c r="I878" s="11" t="n">
        <v>0</v>
      </c>
      <c r="J878" s="4"/>
      <c r="K878" s="5"/>
      <c r="L878" s="5"/>
      <c r="M878" s="5"/>
      <c r="N878" s="5"/>
      <c r="O878" s="5"/>
      <c r="P878" s="5"/>
      <c r="Q878" s="5"/>
      <c r="R878" s="5"/>
      <c r="S878" s="5"/>
      <c r="T878" s="5"/>
      <c r="U878" s="5"/>
      <c r="V878" s="5"/>
      <c r="W878" s="5"/>
      <c r="X878" s="5"/>
      <c r="Y878" s="5"/>
      <c r="Z878" s="5"/>
    </row>
    <row r="879" customFormat="false" ht="12.75" hidden="false" customHeight="true" outlineLevel="0" collapsed="false">
      <c r="A879" s="10" t="n">
        <v>151</v>
      </c>
      <c r="B879" s="2" t="n">
        <v>878</v>
      </c>
      <c r="C879" s="2" t="n">
        <f aca="false">'PR-RAS'!D886</f>
        <v>0</v>
      </c>
      <c r="D879" s="2" t="n">
        <f aca="false">'PR-RAS'!E886</f>
        <v>0</v>
      </c>
      <c r="E879" s="2" t="n">
        <v>0</v>
      </c>
      <c r="F879" s="2" t="n">
        <v>0</v>
      </c>
      <c r="G879" s="3" t="n">
        <f aca="false">(B879/1000)*(C879*1+D879*2)</f>
        <v>0</v>
      </c>
      <c r="H879" s="3" t="n">
        <f aca="false">ABS(C879-ROUND(C879,0))+ABS(D879-ROUND(D879,0))</f>
        <v>0</v>
      </c>
      <c r="I879" s="11" t="n">
        <v>0</v>
      </c>
      <c r="J879" s="4"/>
      <c r="K879" s="5"/>
      <c r="L879" s="5"/>
      <c r="M879" s="5"/>
      <c r="N879" s="5"/>
      <c r="O879" s="5"/>
      <c r="P879" s="5"/>
      <c r="Q879" s="5"/>
      <c r="R879" s="5"/>
      <c r="S879" s="5"/>
      <c r="T879" s="5"/>
      <c r="U879" s="5"/>
      <c r="V879" s="5"/>
      <c r="W879" s="5"/>
      <c r="X879" s="5"/>
      <c r="Y879" s="5"/>
      <c r="Z879" s="5"/>
    </row>
    <row r="880" customFormat="false" ht="12.75" hidden="false" customHeight="true" outlineLevel="0" collapsed="false">
      <c r="A880" s="10" t="n">
        <v>151</v>
      </c>
      <c r="B880" s="2" t="n">
        <v>879</v>
      </c>
      <c r="C880" s="2" t="n">
        <f aca="false">'PR-RAS'!D887</f>
        <v>0</v>
      </c>
      <c r="D880" s="2" t="n">
        <f aca="false">'PR-RAS'!E887</f>
        <v>0</v>
      </c>
      <c r="E880" s="2" t="n">
        <v>0</v>
      </c>
      <c r="F880" s="2" t="n">
        <v>0</v>
      </c>
      <c r="G880" s="3" t="n">
        <f aca="false">(B880/1000)*(C880*1+D880*2)</f>
        <v>0</v>
      </c>
      <c r="H880" s="3" t="n">
        <f aca="false">ABS(C880-ROUND(C880,0))+ABS(D880-ROUND(D880,0))</f>
        <v>0</v>
      </c>
      <c r="I880" s="11" t="n">
        <v>0</v>
      </c>
      <c r="J880" s="4"/>
      <c r="K880" s="5"/>
      <c r="L880" s="5"/>
      <c r="M880" s="5"/>
      <c r="N880" s="5"/>
      <c r="O880" s="5"/>
      <c r="P880" s="5"/>
      <c r="Q880" s="5"/>
      <c r="R880" s="5"/>
      <c r="S880" s="5"/>
      <c r="T880" s="5"/>
      <c r="U880" s="5"/>
      <c r="V880" s="5"/>
      <c r="W880" s="5"/>
      <c r="X880" s="5"/>
      <c r="Y880" s="5"/>
      <c r="Z880" s="5"/>
    </row>
    <row r="881" customFormat="false" ht="12.75" hidden="false" customHeight="true" outlineLevel="0" collapsed="false">
      <c r="A881" s="10" t="n">
        <v>151</v>
      </c>
      <c r="B881" s="2" t="n">
        <v>880</v>
      </c>
      <c r="C881" s="2" t="n">
        <f aca="false">'PR-RAS'!D888</f>
        <v>0</v>
      </c>
      <c r="D881" s="2" t="n">
        <f aca="false">'PR-RAS'!E888</f>
        <v>0</v>
      </c>
      <c r="E881" s="2" t="n">
        <v>0</v>
      </c>
      <c r="F881" s="2" t="n">
        <v>0</v>
      </c>
      <c r="G881" s="3" t="n">
        <f aca="false">(B881/1000)*(C881*1+D881*2)</f>
        <v>0</v>
      </c>
      <c r="H881" s="3" t="n">
        <f aca="false">ABS(C881-ROUND(C881,0))+ABS(D881-ROUND(D881,0))</f>
        <v>0</v>
      </c>
      <c r="I881" s="11" t="n">
        <v>0</v>
      </c>
      <c r="J881" s="4"/>
      <c r="K881" s="5"/>
      <c r="L881" s="5"/>
      <c r="M881" s="5"/>
      <c r="N881" s="5"/>
      <c r="O881" s="5"/>
      <c r="P881" s="5"/>
      <c r="Q881" s="5"/>
      <c r="R881" s="5"/>
      <c r="S881" s="5"/>
      <c r="T881" s="5"/>
      <c r="U881" s="5"/>
      <c r="V881" s="5"/>
      <c r="W881" s="5"/>
      <c r="X881" s="5"/>
      <c r="Y881" s="5"/>
      <c r="Z881" s="5"/>
    </row>
    <row r="882" customFormat="false" ht="12.75" hidden="false" customHeight="true" outlineLevel="0" collapsed="false">
      <c r="A882" s="10" t="n">
        <v>151</v>
      </c>
      <c r="B882" s="2" t="n">
        <v>881</v>
      </c>
      <c r="C882" s="2" t="n">
        <f aca="false">'PR-RAS'!D889</f>
        <v>0</v>
      </c>
      <c r="D882" s="2" t="n">
        <f aca="false">'PR-RAS'!E889</f>
        <v>0</v>
      </c>
      <c r="E882" s="2" t="n">
        <v>0</v>
      </c>
      <c r="F882" s="2" t="n">
        <v>0</v>
      </c>
      <c r="G882" s="3" t="n">
        <f aca="false">(B882/1000)*(C882*1+D882*2)</f>
        <v>0</v>
      </c>
      <c r="H882" s="3" t="n">
        <f aca="false">ABS(C882-ROUND(C882,0))+ABS(D882-ROUND(D882,0))</f>
        <v>0</v>
      </c>
      <c r="I882" s="11" t="n">
        <v>0</v>
      </c>
      <c r="J882" s="4"/>
      <c r="K882" s="5"/>
      <c r="L882" s="5"/>
      <c r="M882" s="5"/>
      <c r="N882" s="5"/>
      <c r="O882" s="5"/>
      <c r="P882" s="5"/>
      <c r="Q882" s="5"/>
      <c r="R882" s="5"/>
      <c r="S882" s="5"/>
      <c r="T882" s="5"/>
      <c r="U882" s="5"/>
      <c r="V882" s="5"/>
      <c r="W882" s="5"/>
      <c r="X882" s="5"/>
      <c r="Y882" s="5"/>
      <c r="Z882" s="5"/>
    </row>
    <row r="883" customFormat="false" ht="12.75" hidden="false" customHeight="true" outlineLevel="0" collapsed="false">
      <c r="A883" s="10" t="n">
        <v>151</v>
      </c>
      <c r="B883" s="2" t="n">
        <v>882</v>
      </c>
      <c r="C883" s="2" t="n">
        <f aca="false">'PR-RAS'!D890</f>
        <v>0</v>
      </c>
      <c r="D883" s="2" t="n">
        <f aca="false">'PR-RAS'!E890</f>
        <v>0</v>
      </c>
      <c r="E883" s="2" t="n">
        <v>0</v>
      </c>
      <c r="F883" s="2" t="n">
        <v>0</v>
      </c>
      <c r="G883" s="3" t="n">
        <f aca="false">(B883/1000)*(C883*1+D883*2)</f>
        <v>0</v>
      </c>
      <c r="H883" s="3" t="n">
        <f aca="false">ABS(C883-ROUND(C883,0))+ABS(D883-ROUND(D883,0))</f>
        <v>0</v>
      </c>
      <c r="I883" s="11" t="n">
        <v>0</v>
      </c>
      <c r="J883" s="4"/>
      <c r="K883" s="5"/>
      <c r="L883" s="5"/>
      <c r="M883" s="5"/>
      <c r="N883" s="5"/>
      <c r="O883" s="5"/>
      <c r="P883" s="5"/>
      <c r="Q883" s="5"/>
      <c r="R883" s="5"/>
      <c r="S883" s="5"/>
      <c r="T883" s="5"/>
      <c r="U883" s="5"/>
      <c r="V883" s="5"/>
      <c r="W883" s="5"/>
      <c r="X883" s="5"/>
      <c r="Y883" s="5"/>
      <c r="Z883" s="5"/>
    </row>
    <row r="884" customFormat="false" ht="12.75" hidden="false" customHeight="true" outlineLevel="0" collapsed="false">
      <c r="A884" s="10" t="n">
        <v>151</v>
      </c>
      <c r="B884" s="2" t="n">
        <v>883</v>
      </c>
      <c r="C884" s="2" t="n">
        <f aca="false">'PR-RAS'!D891</f>
        <v>0</v>
      </c>
      <c r="D884" s="2" t="n">
        <f aca="false">'PR-RAS'!E891</f>
        <v>0</v>
      </c>
      <c r="E884" s="2" t="n">
        <v>0</v>
      </c>
      <c r="F884" s="2" t="n">
        <v>0</v>
      </c>
      <c r="G884" s="3" t="n">
        <f aca="false">(B884/1000)*(C884*1+D884*2)</f>
        <v>0</v>
      </c>
      <c r="H884" s="3" t="n">
        <f aca="false">ABS(C884-ROUND(C884,0))+ABS(D884-ROUND(D884,0))</f>
        <v>0</v>
      </c>
      <c r="I884" s="11" t="n">
        <v>0</v>
      </c>
      <c r="J884" s="4"/>
      <c r="K884" s="5"/>
      <c r="L884" s="5"/>
      <c r="M884" s="5"/>
      <c r="N884" s="5"/>
      <c r="O884" s="5"/>
      <c r="P884" s="5"/>
      <c r="Q884" s="5"/>
      <c r="R884" s="5"/>
      <c r="S884" s="5"/>
      <c r="T884" s="5"/>
      <c r="U884" s="5"/>
      <c r="V884" s="5"/>
      <c r="W884" s="5"/>
      <c r="X884" s="5"/>
      <c r="Y884" s="5"/>
      <c r="Z884" s="5"/>
    </row>
    <row r="885" customFormat="false" ht="12.75" hidden="false" customHeight="true" outlineLevel="0" collapsed="false">
      <c r="A885" s="10" t="n">
        <v>151</v>
      </c>
      <c r="B885" s="2" t="n">
        <v>884</v>
      </c>
      <c r="C885" s="2" t="n">
        <f aca="false">'PR-RAS'!D892</f>
        <v>0</v>
      </c>
      <c r="D885" s="2" t="n">
        <f aca="false">'PR-RAS'!E892</f>
        <v>0</v>
      </c>
      <c r="E885" s="2" t="n">
        <v>0</v>
      </c>
      <c r="F885" s="2" t="n">
        <v>0</v>
      </c>
      <c r="G885" s="3" t="n">
        <f aca="false">(B885/1000)*(C885*1+D885*2)</f>
        <v>0</v>
      </c>
      <c r="H885" s="3" t="n">
        <f aca="false">ABS(C885-ROUND(C885,0))+ABS(D885-ROUND(D885,0))</f>
        <v>0</v>
      </c>
      <c r="I885" s="11" t="n">
        <v>0</v>
      </c>
      <c r="J885" s="4"/>
      <c r="K885" s="5"/>
      <c r="L885" s="5"/>
      <c r="M885" s="5"/>
      <c r="N885" s="5"/>
      <c r="O885" s="5"/>
      <c r="P885" s="5"/>
      <c r="Q885" s="5"/>
      <c r="R885" s="5"/>
      <c r="S885" s="5"/>
      <c r="T885" s="5"/>
      <c r="U885" s="5"/>
      <c r="V885" s="5"/>
      <c r="W885" s="5"/>
      <c r="X885" s="5"/>
      <c r="Y885" s="5"/>
      <c r="Z885" s="5"/>
    </row>
    <row r="886" customFormat="false" ht="12.75" hidden="false" customHeight="true" outlineLevel="0" collapsed="false">
      <c r="A886" s="10" t="n">
        <v>151</v>
      </c>
      <c r="B886" s="2" t="n">
        <v>885</v>
      </c>
      <c r="C886" s="2" t="n">
        <f aca="false">'PR-RAS'!D893</f>
        <v>0</v>
      </c>
      <c r="D886" s="2" t="n">
        <f aca="false">'PR-RAS'!E893</f>
        <v>0</v>
      </c>
      <c r="E886" s="2" t="n">
        <v>0</v>
      </c>
      <c r="F886" s="2" t="n">
        <v>0</v>
      </c>
      <c r="G886" s="3" t="n">
        <f aca="false">(B886/1000)*(C886*1+D886*2)</f>
        <v>0</v>
      </c>
      <c r="H886" s="3" t="n">
        <f aca="false">ABS(C886-ROUND(C886,0))+ABS(D886-ROUND(D886,0))</f>
        <v>0</v>
      </c>
      <c r="I886" s="11" t="n">
        <v>0</v>
      </c>
      <c r="J886" s="4"/>
      <c r="K886" s="5"/>
      <c r="L886" s="5"/>
      <c r="M886" s="5"/>
      <c r="N886" s="5"/>
      <c r="O886" s="5"/>
      <c r="P886" s="5"/>
      <c r="Q886" s="5"/>
      <c r="R886" s="5"/>
      <c r="S886" s="5"/>
      <c r="T886" s="5"/>
      <c r="U886" s="5"/>
      <c r="V886" s="5"/>
      <c r="W886" s="5"/>
      <c r="X886" s="5"/>
      <c r="Y886" s="5"/>
      <c r="Z886" s="5"/>
    </row>
    <row r="887" customFormat="false" ht="12.75" hidden="false" customHeight="true" outlineLevel="0" collapsed="false">
      <c r="A887" s="10" t="n">
        <v>151</v>
      </c>
      <c r="B887" s="2" t="n">
        <v>886</v>
      </c>
      <c r="C887" s="2" t="n">
        <f aca="false">'PR-RAS'!D894</f>
        <v>0</v>
      </c>
      <c r="D887" s="2" t="n">
        <f aca="false">'PR-RAS'!E894</f>
        <v>0</v>
      </c>
      <c r="E887" s="2" t="n">
        <v>0</v>
      </c>
      <c r="F887" s="2" t="n">
        <v>0</v>
      </c>
      <c r="G887" s="3" t="n">
        <f aca="false">(B887/1000)*(C887*1+D887*2)</f>
        <v>0</v>
      </c>
      <c r="H887" s="3" t="n">
        <f aca="false">ABS(C887-ROUND(C887,0))+ABS(D887-ROUND(D887,0))</f>
        <v>0</v>
      </c>
      <c r="I887" s="11" t="n">
        <v>0</v>
      </c>
      <c r="J887" s="4"/>
      <c r="K887" s="5"/>
      <c r="L887" s="5"/>
      <c r="M887" s="5"/>
      <c r="N887" s="5"/>
      <c r="O887" s="5"/>
      <c r="P887" s="5"/>
      <c r="Q887" s="5"/>
      <c r="R887" s="5"/>
      <c r="S887" s="5"/>
      <c r="T887" s="5"/>
      <c r="U887" s="5"/>
      <c r="V887" s="5"/>
      <c r="W887" s="5"/>
      <c r="X887" s="5"/>
      <c r="Y887" s="5"/>
      <c r="Z887" s="5"/>
    </row>
    <row r="888" customFormat="false" ht="12.75" hidden="false" customHeight="true" outlineLevel="0" collapsed="false">
      <c r="A888" s="10" t="n">
        <v>151</v>
      </c>
      <c r="B888" s="2" t="n">
        <v>887</v>
      </c>
      <c r="C888" s="2" t="n">
        <f aca="false">'PR-RAS'!D895</f>
        <v>0</v>
      </c>
      <c r="D888" s="2" t="n">
        <f aca="false">'PR-RAS'!E895</f>
        <v>0</v>
      </c>
      <c r="E888" s="2" t="n">
        <v>0</v>
      </c>
      <c r="F888" s="2" t="n">
        <v>0</v>
      </c>
      <c r="G888" s="3" t="n">
        <f aca="false">(B888/1000)*(C888*1+D888*2)</f>
        <v>0</v>
      </c>
      <c r="H888" s="3" t="n">
        <f aca="false">ABS(C888-ROUND(C888,0))+ABS(D888-ROUND(D888,0))</f>
        <v>0</v>
      </c>
      <c r="I888" s="11" t="n">
        <v>0</v>
      </c>
      <c r="J888" s="4"/>
      <c r="K888" s="5"/>
      <c r="L888" s="5"/>
      <c r="M888" s="5"/>
      <c r="N888" s="5"/>
      <c r="O888" s="5"/>
      <c r="P888" s="5"/>
      <c r="Q888" s="5"/>
      <c r="R888" s="5"/>
      <c r="S888" s="5"/>
      <c r="T888" s="5"/>
      <c r="U888" s="5"/>
      <c r="V888" s="5"/>
      <c r="W888" s="5"/>
      <c r="X888" s="5"/>
      <c r="Y888" s="5"/>
      <c r="Z888" s="5"/>
    </row>
    <row r="889" customFormat="false" ht="12.75" hidden="false" customHeight="true" outlineLevel="0" collapsed="false">
      <c r="A889" s="10" t="n">
        <v>151</v>
      </c>
      <c r="B889" s="2" t="n">
        <v>888</v>
      </c>
      <c r="C889" s="2" t="n">
        <f aca="false">'PR-RAS'!D896</f>
        <v>0</v>
      </c>
      <c r="D889" s="2" t="n">
        <f aca="false">'PR-RAS'!E896</f>
        <v>0</v>
      </c>
      <c r="E889" s="2" t="n">
        <v>0</v>
      </c>
      <c r="F889" s="2" t="n">
        <v>0</v>
      </c>
      <c r="G889" s="3" t="n">
        <f aca="false">(B889/1000)*(C889*1+D889*2)</f>
        <v>0</v>
      </c>
      <c r="H889" s="3" t="n">
        <f aca="false">ABS(C889-ROUND(C889,0))+ABS(D889-ROUND(D889,0))</f>
        <v>0</v>
      </c>
      <c r="I889" s="11" t="n">
        <v>0</v>
      </c>
      <c r="J889" s="4"/>
      <c r="K889" s="5"/>
      <c r="L889" s="5"/>
      <c r="M889" s="5"/>
      <c r="N889" s="5"/>
      <c r="O889" s="5"/>
      <c r="P889" s="5"/>
      <c r="Q889" s="5"/>
      <c r="R889" s="5"/>
      <c r="S889" s="5"/>
      <c r="T889" s="5"/>
      <c r="U889" s="5"/>
      <c r="V889" s="5"/>
      <c r="W889" s="5"/>
      <c r="X889" s="5"/>
      <c r="Y889" s="5"/>
      <c r="Z889" s="5"/>
    </row>
    <row r="890" customFormat="false" ht="12.75" hidden="false" customHeight="true" outlineLevel="0" collapsed="false">
      <c r="A890" s="10" t="n">
        <v>151</v>
      </c>
      <c r="B890" s="2" t="n">
        <v>889</v>
      </c>
      <c r="C890" s="2" t="n">
        <f aca="false">'PR-RAS'!D897</f>
        <v>0</v>
      </c>
      <c r="D890" s="2" t="n">
        <f aca="false">'PR-RAS'!E897</f>
        <v>0</v>
      </c>
      <c r="E890" s="2" t="n">
        <v>0</v>
      </c>
      <c r="F890" s="2" t="n">
        <v>0</v>
      </c>
      <c r="G890" s="3" t="n">
        <f aca="false">(B890/1000)*(C890*1+D890*2)</f>
        <v>0</v>
      </c>
      <c r="H890" s="3" t="n">
        <f aca="false">ABS(C890-ROUND(C890,0))+ABS(D890-ROUND(D890,0))</f>
        <v>0</v>
      </c>
      <c r="I890" s="11" t="n">
        <v>0</v>
      </c>
      <c r="J890" s="4"/>
      <c r="K890" s="5"/>
      <c r="L890" s="5"/>
      <c r="M890" s="5"/>
      <c r="N890" s="5"/>
      <c r="O890" s="5"/>
      <c r="P890" s="5"/>
      <c r="Q890" s="5"/>
      <c r="R890" s="5"/>
      <c r="S890" s="5"/>
      <c r="T890" s="5"/>
      <c r="U890" s="5"/>
      <c r="V890" s="5"/>
      <c r="W890" s="5"/>
      <c r="X890" s="5"/>
      <c r="Y890" s="5"/>
      <c r="Z890" s="5"/>
    </row>
    <row r="891" customFormat="false" ht="12.75" hidden="false" customHeight="true" outlineLevel="0" collapsed="false">
      <c r="A891" s="10" t="n">
        <v>151</v>
      </c>
      <c r="B891" s="2" t="n">
        <v>890</v>
      </c>
      <c r="C891" s="2" t="n">
        <f aca="false">'PR-RAS'!D898</f>
        <v>0</v>
      </c>
      <c r="D891" s="2" t="n">
        <f aca="false">'PR-RAS'!E898</f>
        <v>0</v>
      </c>
      <c r="E891" s="2" t="n">
        <v>0</v>
      </c>
      <c r="F891" s="2" t="n">
        <v>0</v>
      </c>
      <c r="G891" s="3" t="n">
        <f aca="false">(B891/1000)*(C891*1+D891*2)</f>
        <v>0</v>
      </c>
      <c r="H891" s="3" t="n">
        <f aca="false">ABS(C891-ROUND(C891,0))+ABS(D891-ROUND(D891,0))</f>
        <v>0</v>
      </c>
      <c r="I891" s="11" t="n">
        <v>0</v>
      </c>
      <c r="J891" s="4"/>
      <c r="K891" s="5"/>
      <c r="L891" s="5"/>
      <c r="M891" s="5"/>
      <c r="N891" s="5"/>
      <c r="O891" s="5"/>
      <c r="P891" s="5"/>
      <c r="Q891" s="5"/>
      <c r="R891" s="5"/>
      <c r="S891" s="5"/>
      <c r="T891" s="5"/>
      <c r="U891" s="5"/>
      <c r="V891" s="5"/>
      <c r="W891" s="5"/>
      <c r="X891" s="5"/>
      <c r="Y891" s="5"/>
      <c r="Z891" s="5"/>
    </row>
    <row r="892" customFormat="false" ht="12.75" hidden="false" customHeight="true" outlineLevel="0" collapsed="false">
      <c r="A892" s="10" t="n">
        <v>151</v>
      </c>
      <c r="B892" s="2" t="n">
        <v>891</v>
      </c>
      <c r="C892" s="2" t="n">
        <f aca="false">'PR-RAS'!D899</f>
        <v>0</v>
      </c>
      <c r="D892" s="2" t="n">
        <f aca="false">'PR-RAS'!E899</f>
        <v>0</v>
      </c>
      <c r="E892" s="2" t="n">
        <v>0</v>
      </c>
      <c r="F892" s="2" t="n">
        <v>0</v>
      </c>
      <c r="G892" s="3" t="n">
        <f aca="false">(B892/1000)*(C892*1+D892*2)</f>
        <v>0</v>
      </c>
      <c r="H892" s="3" t="n">
        <f aca="false">ABS(C892-ROUND(C892,0))+ABS(D892-ROUND(D892,0))</f>
        <v>0</v>
      </c>
      <c r="I892" s="11" t="n">
        <v>0</v>
      </c>
      <c r="J892" s="4"/>
      <c r="K892" s="5"/>
      <c r="L892" s="5"/>
      <c r="M892" s="5"/>
      <c r="N892" s="5"/>
      <c r="O892" s="5"/>
      <c r="P892" s="5"/>
      <c r="Q892" s="5"/>
      <c r="R892" s="5"/>
      <c r="S892" s="5"/>
      <c r="T892" s="5"/>
      <c r="U892" s="5"/>
      <c r="V892" s="5"/>
      <c r="W892" s="5"/>
      <c r="X892" s="5"/>
      <c r="Y892" s="5"/>
      <c r="Z892" s="5"/>
    </row>
    <row r="893" customFormat="false" ht="12.75" hidden="false" customHeight="true" outlineLevel="0" collapsed="false">
      <c r="A893" s="10" t="n">
        <v>151</v>
      </c>
      <c r="B893" s="2" t="n">
        <v>892</v>
      </c>
      <c r="C893" s="2" t="n">
        <f aca="false">'PR-RAS'!D900</f>
        <v>0</v>
      </c>
      <c r="D893" s="2" t="n">
        <f aca="false">'PR-RAS'!E900</f>
        <v>0</v>
      </c>
      <c r="E893" s="2" t="n">
        <v>0</v>
      </c>
      <c r="F893" s="2" t="n">
        <v>0</v>
      </c>
      <c r="G893" s="3" t="n">
        <f aca="false">(B893/1000)*(C893*1+D893*2)</f>
        <v>0</v>
      </c>
      <c r="H893" s="3" t="n">
        <f aca="false">ABS(C893-ROUND(C893,0))+ABS(D893-ROUND(D893,0))</f>
        <v>0</v>
      </c>
      <c r="I893" s="11" t="n">
        <v>0</v>
      </c>
      <c r="J893" s="4"/>
      <c r="K893" s="5"/>
      <c r="L893" s="5"/>
      <c r="M893" s="5"/>
      <c r="N893" s="5"/>
      <c r="O893" s="5"/>
      <c r="P893" s="5"/>
      <c r="Q893" s="5"/>
      <c r="R893" s="5"/>
      <c r="S893" s="5"/>
      <c r="T893" s="5"/>
      <c r="U893" s="5"/>
      <c r="V893" s="5"/>
      <c r="W893" s="5"/>
      <c r="X893" s="5"/>
      <c r="Y893" s="5"/>
      <c r="Z893" s="5"/>
    </row>
    <row r="894" customFormat="false" ht="12.75" hidden="false" customHeight="true" outlineLevel="0" collapsed="false">
      <c r="A894" s="10" t="n">
        <v>151</v>
      </c>
      <c r="B894" s="2" t="n">
        <v>893</v>
      </c>
      <c r="C894" s="2" t="n">
        <f aca="false">'PR-RAS'!D901</f>
        <v>0</v>
      </c>
      <c r="D894" s="2" t="n">
        <f aca="false">'PR-RAS'!E901</f>
        <v>0</v>
      </c>
      <c r="E894" s="2" t="n">
        <v>0</v>
      </c>
      <c r="F894" s="2" t="n">
        <v>0</v>
      </c>
      <c r="G894" s="3" t="n">
        <f aca="false">(B894/1000)*(C894*1+D894*2)</f>
        <v>0</v>
      </c>
      <c r="H894" s="3" t="n">
        <f aca="false">ABS(C894-ROUND(C894,0))+ABS(D894-ROUND(D894,0))</f>
        <v>0</v>
      </c>
      <c r="I894" s="11" t="n">
        <v>0</v>
      </c>
      <c r="J894" s="4"/>
      <c r="K894" s="5"/>
      <c r="L894" s="5"/>
      <c r="M894" s="5"/>
      <c r="N894" s="5"/>
      <c r="O894" s="5"/>
      <c r="P894" s="5"/>
      <c r="Q894" s="5"/>
      <c r="R894" s="5"/>
      <c r="S894" s="5"/>
      <c r="T894" s="5"/>
      <c r="U894" s="5"/>
      <c r="V894" s="5"/>
      <c r="W894" s="5"/>
      <c r="X894" s="5"/>
      <c r="Y894" s="5"/>
      <c r="Z894" s="5"/>
    </row>
    <row r="895" customFormat="false" ht="12.75" hidden="false" customHeight="true" outlineLevel="0" collapsed="false">
      <c r="A895" s="10" t="n">
        <v>151</v>
      </c>
      <c r="B895" s="2" t="n">
        <v>894</v>
      </c>
      <c r="C895" s="2" t="n">
        <f aca="false">'PR-RAS'!D902</f>
        <v>0</v>
      </c>
      <c r="D895" s="2" t="n">
        <f aca="false">'PR-RAS'!E902</f>
        <v>0</v>
      </c>
      <c r="E895" s="2" t="n">
        <v>0</v>
      </c>
      <c r="F895" s="2" t="n">
        <v>0</v>
      </c>
      <c r="G895" s="3" t="n">
        <f aca="false">(B895/1000)*(C895*1+D895*2)</f>
        <v>0</v>
      </c>
      <c r="H895" s="3" t="n">
        <f aca="false">ABS(C895-ROUND(C895,0))+ABS(D895-ROUND(D895,0))</f>
        <v>0</v>
      </c>
      <c r="I895" s="11" t="n">
        <v>0</v>
      </c>
      <c r="J895" s="4"/>
      <c r="K895" s="5"/>
      <c r="L895" s="5"/>
      <c r="M895" s="5"/>
      <c r="N895" s="5"/>
      <c r="O895" s="5"/>
      <c r="P895" s="5"/>
      <c r="Q895" s="5"/>
      <c r="R895" s="5"/>
      <c r="S895" s="5"/>
      <c r="T895" s="5"/>
      <c r="U895" s="5"/>
      <c r="V895" s="5"/>
      <c r="W895" s="5"/>
      <c r="X895" s="5"/>
      <c r="Y895" s="5"/>
      <c r="Z895" s="5"/>
    </row>
    <row r="896" customFormat="false" ht="12.75" hidden="false" customHeight="true" outlineLevel="0" collapsed="false">
      <c r="A896" s="10" t="n">
        <v>151</v>
      </c>
      <c r="B896" s="2" t="n">
        <v>895</v>
      </c>
      <c r="C896" s="2" t="n">
        <f aca="false">'PR-RAS'!D903</f>
        <v>0</v>
      </c>
      <c r="D896" s="2" t="n">
        <f aca="false">'PR-RAS'!E903</f>
        <v>0</v>
      </c>
      <c r="E896" s="2" t="n">
        <v>0</v>
      </c>
      <c r="F896" s="2" t="n">
        <v>0</v>
      </c>
      <c r="G896" s="3" t="n">
        <f aca="false">(B896/1000)*(C896*1+D896*2)</f>
        <v>0</v>
      </c>
      <c r="H896" s="3" t="n">
        <f aca="false">ABS(C896-ROUND(C896,0))+ABS(D896-ROUND(D896,0))</f>
        <v>0</v>
      </c>
      <c r="I896" s="11" t="n">
        <v>0</v>
      </c>
      <c r="J896" s="4"/>
      <c r="K896" s="5"/>
      <c r="L896" s="5"/>
      <c r="M896" s="5"/>
      <c r="N896" s="5"/>
      <c r="O896" s="5"/>
      <c r="P896" s="5"/>
      <c r="Q896" s="5"/>
      <c r="R896" s="5"/>
      <c r="S896" s="5"/>
      <c r="T896" s="5"/>
      <c r="U896" s="5"/>
      <c r="V896" s="5"/>
      <c r="W896" s="5"/>
      <c r="X896" s="5"/>
      <c r="Y896" s="5"/>
      <c r="Z896" s="5"/>
    </row>
    <row r="897" customFormat="false" ht="12.75" hidden="false" customHeight="true" outlineLevel="0" collapsed="false">
      <c r="A897" s="10" t="n">
        <v>151</v>
      </c>
      <c r="B897" s="2" t="n">
        <v>896</v>
      </c>
      <c r="C897" s="2" t="n">
        <f aca="false">'PR-RAS'!D904</f>
        <v>0</v>
      </c>
      <c r="D897" s="2" t="n">
        <f aca="false">'PR-RAS'!E904</f>
        <v>0</v>
      </c>
      <c r="E897" s="2" t="n">
        <v>0</v>
      </c>
      <c r="F897" s="2" t="n">
        <v>0</v>
      </c>
      <c r="G897" s="3" t="n">
        <f aca="false">(B897/1000)*(C897*1+D897*2)</f>
        <v>0</v>
      </c>
      <c r="H897" s="3" t="n">
        <f aca="false">ABS(C897-ROUND(C897,0))+ABS(D897-ROUND(D897,0))</f>
        <v>0</v>
      </c>
      <c r="I897" s="11" t="n">
        <v>0</v>
      </c>
      <c r="J897" s="4"/>
      <c r="K897" s="5"/>
      <c r="L897" s="5"/>
      <c r="M897" s="5"/>
      <c r="N897" s="5"/>
      <c r="O897" s="5"/>
      <c r="P897" s="5"/>
      <c r="Q897" s="5"/>
      <c r="R897" s="5"/>
      <c r="S897" s="5"/>
      <c r="T897" s="5"/>
      <c r="U897" s="5"/>
      <c r="V897" s="5"/>
      <c r="W897" s="5"/>
      <c r="X897" s="5"/>
      <c r="Y897" s="5"/>
      <c r="Z897" s="5"/>
    </row>
    <row r="898" customFormat="false" ht="12.75" hidden="false" customHeight="true" outlineLevel="0" collapsed="false">
      <c r="A898" s="10" t="n">
        <v>151</v>
      </c>
      <c r="B898" s="2" t="n">
        <v>897</v>
      </c>
      <c r="C898" s="2" t="n">
        <f aca="false">'PR-RAS'!D905</f>
        <v>0</v>
      </c>
      <c r="D898" s="2" t="n">
        <f aca="false">'PR-RAS'!E905</f>
        <v>0</v>
      </c>
      <c r="E898" s="2" t="n">
        <v>0</v>
      </c>
      <c r="F898" s="2" t="n">
        <v>0</v>
      </c>
      <c r="G898" s="3" t="n">
        <f aca="false">(B898/1000)*(C898*1+D898*2)</f>
        <v>0</v>
      </c>
      <c r="H898" s="3" t="n">
        <f aca="false">ABS(C898-ROUND(C898,0))+ABS(D898-ROUND(D898,0))</f>
        <v>0</v>
      </c>
      <c r="I898" s="11" t="n">
        <v>0</v>
      </c>
      <c r="J898" s="4"/>
      <c r="K898" s="5"/>
      <c r="L898" s="5"/>
      <c r="M898" s="5"/>
      <c r="N898" s="5"/>
      <c r="O898" s="5"/>
      <c r="P898" s="5"/>
      <c r="Q898" s="5"/>
      <c r="R898" s="5"/>
      <c r="S898" s="5"/>
      <c r="T898" s="5"/>
      <c r="U898" s="5"/>
      <c r="V898" s="5"/>
      <c r="W898" s="5"/>
      <c r="X898" s="5"/>
      <c r="Y898" s="5"/>
      <c r="Z898" s="5"/>
    </row>
    <row r="899" customFormat="false" ht="12.75" hidden="false" customHeight="true" outlineLevel="0" collapsed="false">
      <c r="A899" s="10" t="n">
        <v>151</v>
      </c>
      <c r="B899" s="2" t="n">
        <v>898</v>
      </c>
      <c r="C899" s="2" t="n">
        <f aca="false">'PR-RAS'!D906</f>
        <v>0</v>
      </c>
      <c r="D899" s="2" t="n">
        <f aca="false">'PR-RAS'!E906</f>
        <v>0</v>
      </c>
      <c r="E899" s="2" t="n">
        <v>0</v>
      </c>
      <c r="F899" s="2" t="n">
        <v>0</v>
      </c>
      <c r="G899" s="3" t="n">
        <f aca="false">(B899/1000)*(C899*1+D899*2)</f>
        <v>0</v>
      </c>
      <c r="H899" s="3" t="n">
        <f aca="false">ABS(C899-ROUND(C899,0))+ABS(D899-ROUND(D899,0))</f>
        <v>0</v>
      </c>
      <c r="I899" s="11" t="n">
        <v>0</v>
      </c>
      <c r="J899" s="4"/>
      <c r="K899" s="5"/>
      <c r="L899" s="5"/>
      <c r="M899" s="5"/>
      <c r="N899" s="5"/>
      <c r="O899" s="5"/>
      <c r="P899" s="5"/>
      <c r="Q899" s="5"/>
      <c r="R899" s="5"/>
      <c r="S899" s="5"/>
      <c r="T899" s="5"/>
      <c r="U899" s="5"/>
      <c r="V899" s="5"/>
      <c r="W899" s="5"/>
      <c r="X899" s="5"/>
      <c r="Y899" s="5"/>
      <c r="Z899" s="5"/>
    </row>
    <row r="900" customFormat="false" ht="12.75" hidden="false" customHeight="true" outlineLevel="0" collapsed="false">
      <c r="A900" s="10" t="n">
        <v>151</v>
      </c>
      <c r="B900" s="2" t="n">
        <v>899</v>
      </c>
      <c r="C900" s="2" t="n">
        <f aca="false">'PR-RAS'!D907</f>
        <v>0</v>
      </c>
      <c r="D900" s="2" t="n">
        <f aca="false">'PR-RAS'!E907</f>
        <v>0</v>
      </c>
      <c r="E900" s="2" t="n">
        <v>0</v>
      </c>
      <c r="F900" s="2" t="n">
        <v>0</v>
      </c>
      <c r="G900" s="3" t="n">
        <f aca="false">(B900/1000)*(C900*1+D900*2)</f>
        <v>0</v>
      </c>
      <c r="H900" s="3" t="n">
        <f aca="false">ABS(C900-ROUND(C900,0))+ABS(D900-ROUND(D900,0))</f>
        <v>0</v>
      </c>
      <c r="I900" s="11" t="n">
        <v>0</v>
      </c>
      <c r="J900" s="4"/>
      <c r="K900" s="5"/>
      <c r="L900" s="5"/>
      <c r="M900" s="5"/>
      <c r="N900" s="5"/>
      <c r="O900" s="5"/>
      <c r="P900" s="5"/>
      <c r="Q900" s="5"/>
      <c r="R900" s="5"/>
      <c r="S900" s="5"/>
      <c r="T900" s="5"/>
      <c r="U900" s="5"/>
      <c r="V900" s="5"/>
      <c r="W900" s="5"/>
      <c r="X900" s="5"/>
      <c r="Y900" s="5"/>
      <c r="Z900" s="5"/>
    </row>
    <row r="901" customFormat="false" ht="12.75" hidden="false" customHeight="true" outlineLevel="0" collapsed="false">
      <c r="A901" s="10" t="n">
        <v>151</v>
      </c>
      <c r="B901" s="2" t="n">
        <v>900</v>
      </c>
      <c r="C901" s="2" t="n">
        <f aca="false">'PR-RAS'!D908</f>
        <v>0</v>
      </c>
      <c r="D901" s="2" t="n">
        <f aca="false">'PR-RAS'!E908</f>
        <v>0</v>
      </c>
      <c r="E901" s="2" t="n">
        <v>0</v>
      </c>
      <c r="F901" s="2" t="n">
        <v>0</v>
      </c>
      <c r="G901" s="3" t="n">
        <f aca="false">(B901/1000)*(C901*1+D901*2)</f>
        <v>0</v>
      </c>
      <c r="H901" s="3" t="n">
        <f aca="false">ABS(C901-ROUND(C901,0))+ABS(D901-ROUND(D901,0))</f>
        <v>0</v>
      </c>
      <c r="I901" s="11" t="n">
        <v>0</v>
      </c>
      <c r="J901" s="4"/>
      <c r="K901" s="5"/>
      <c r="L901" s="5"/>
      <c r="M901" s="5"/>
      <c r="N901" s="5"/>
      <c r="O901" s="5"/>
      <c r="P901" s="5"/>
      <c r="Q901" s="5"/>
      <c r="R901" s="5"/>
      <c r="S901" s="5"/>
      <c r="T901" s="5"/>
      <c r="U901" s="5"/>
      <c r="V901" s="5"/>
      <c r="W901" s="5"/>
      <c r="X901" s="5"/>
      <c r="Y901" s="5"/>
      <c r="Z901" s="5"/>
    </row>
    <row r="902" customFormat="false" ht="12.75" hidden="false" customHeight="true" outlineLevel="0" collapsed="false">
      <c r="A902" s="10" t="n">
        <v>151</v>
      </c>
      <c r="B902" s="2" t="n">
        <v>901</v>
      </c>
      <c r="C902" s="2" t="n">
        <f aca="false">'PR-RAS'!D909</f>
        <v>0</v>
      </c>
      <c r="D902" s="2" t="n">
        <f aca="false">'PR-RAS'!E909</f>
        <v>0</v>
      </c>
      <c r="E902" s="2" t="n">
        <v>0</v>
      </c>
      <c r="F902" s="2" t="n">
        <v>0</v>
      </c>
      <c r="G902" s="3" t="n">
        <f aca="false">(B902/1000)*(C902*1+D902*2)</f>
        <v>0</v>
      </c>
      <c r="H902" s="3" t="n">
        <f aca="false">ABS(C902-ROUND(C902,0))+ABS(D902-ROUND(D902,0))</f>
        <v>0</v>
      </c>
      <c r="I902" s="11" t="n">
        <v>0</v>
      </c>
      <c r="J902" s="4"/>
      <c r="K902" s="5"/>
      <c r="L902" s="5"/>
      <c r="M902" s="5"/>
      <c r="N902" s="5"/>
      <c r="O902" s="5"/>
      <c r="P902" s="5"/>
      <c r="Q902" s="5"/>
      <c r="R902" s="5"/>
      <c r="S902" s="5"/>
      <c r="T902" s="5"/>
      <c r="U902" s="5"/>
      <c r="V902" s="5"/>
      <c r="W902" s="5"/>
      <c r="X902" s="5"/>
      <c r="Y902" s="5"/>
      <c r="Z902" s="5"/>
    </row>
    <row r="903" customFormat="false" ht="12.75" hidden="false" customHeight="true" outlineLevel="0" collapsed="false">
      <c r="A903" s="10" t="n">
        <v>151</v>
      </c>
      <c r="B903" s="2" t="n">
        <v>902</v>
      </c>
      <c r="C903" s="2" t="n">
        <f aca="false">'PR-RAS'!D910</f>
        <v>0</v>
      </c>
      <c r="D903" s="2" t="n">
        <f aca="false">'PR-RAS'!E910</f>
        <v>0</v>
      </c>
      <c r="E903" s="2" t="n">
        <v>0</v>
      </c>
      <c r="F903" s="2" t="n">
        <v>0</v>
      </c>
      <c r="G903" s="3" t="n">
        <f aca="false">(B903/1000)*(C903*1+D903*2)</f>
        <v>0</v>
      </c>
      <c r="H903" s="3" t="n">
        <f aca="false">ABS(C903-ROUND(C903,0))+ABS(D903-ROUND(D903,0))</f>
        <v>0</v>
      </c>
      <c r="I903" s="11" t="n">
        <v>0</v>
      </c>
      <c r="J903" s="4"/>
      <c r="K903" s="5"/>
      <c r="L903" s="5"/>
      <c r="M903" s="5"/>
      <c r="N903" s="5"/>
      <c r="O903" s="5"/>
      <c r="P903" s="5"/>
      <c r="Q903" s="5"/>
      <c r="R903" s="5"/>
      <c r="S903" s="5"/>
      <c r="T903" s="5"/>
      <c r="U903" s="5"/>
      <c r="V903" s="5"/>
      <c r="W903" s="5"/>
      <c r="X903" s="5"/>
      <c r="Y903" s="5"/>
      <c r="Z903" s="5"/>
    </row>
    <row r="904" customFormat="false" ht="12.75" hidden="false" customHeight="true" outlineLevel="0" collapsed="false">
      <c r="A904" s="10" t="n">
        <v>151</v>
      </c>
      <c r="B904" s="2" t="n">
        <v>903</v>
      </c>
      <c r="C904" s="2" t="n">
        <f aca="false">'PR-RAS'!D911</f>
        <v>0</v>
      </c>
      <c r="D904" s="2" t="n">
        <f aca="false">'PR-RAS'!E911</f>
        <v>0</v>
      </c>
      <c r="E904" s="2" t="n">
        <v>0</v>
      </c>
      <c r="F904" s="2" t="n">
        <v>0</v>
      </c>
      <c r="G904" s="3" t="n">
        <f aca="false">(B904/1000)*(C904*1+D904*2)</f>
        <v>0</v>
      </c>
      <c r="H904" s="3" t="n">
        <f aca="false">ABS(C904-ROUND(C904,0))+ABS(D904-ROUND(D904,0))</f>
        <v>0</v>
      </c>
      <c r="I904" s="11" t="n">
        <v>0</v>
      </c>
      <c r="J904" s="4"/>
      <c r="K904" s="5"/>
      <c r="L904" s="5"/>
      <c r="M904" s="5"/>
      <c r="N904" s="5"/>
      <c r="O904" s="5"/>
      <c r="P904" s="5"/>
      <c r="Q904" s="5"/>
      <c r="R904" s="5"/>
      <c r="S904" s="5"/>
      <c r="T904" s="5"/>
      <c r="U904" s="5"/>
      <c r="V904" s="5"/>
      <c r="W904" s="5"/>
      <c r="X904" s="5"/>
      <c r="Y904" s="5"/>
      <c r="Z904" s="5"/>
    </row>
    <row r="905" customFormat="false" ht="12.75" hidden="false" customHeight="true" outlineLevel="0" collapsed="false">
      <c r="A905" s="10" t="n">
        <v>151</v>
      </c>
      <c r="B905" s="2" t="n">
        <v>904</v>
      </c>
      <c r="C905" s="2" t="n">
        <f aca="false">'PR-RAS'!D912</f>
        <v>0</v>
      </c>
      <c r="D905" s="2" t="n">
        <f aca="false">'PR-RAS'!E912</f>
        <v>0</v>
      </c>
      <c r="E905" s="2" t="n">
        <v>0</v>
      </c>
      <c r="F905" s="2" t="n">
        <v>0</v>
      </c>
      <c r="G905" s="3" t="n">
        <f aca="false">(B905/1000)*(C905*1+D905*2)</f>
        <v>0</v>
      </c>
      <c r="H905" s="3" t="n">
        <f aca="false">ABS(C905-ROUND(C905,0))+ABS(D905-ROUND(D905,0))</f>
        <v>0</v>
      </c>
      <c r="I905" s="11" t="n">
        <v>0</v>
      </c>
      <c r="J905" s="4"/>
      <c r="K905" s="5"/>
      <c r="L905" s="5"/>
      <c r="M905" s="5"/>
      <c r="N905" s="5"/>
      <c r="O905" s="5"/>
      <c r="P905" s="5"/>
      <c r="Q905" s="5"/>
      <c r="R905" s="5"/>
      <c r="S905" s="5"/>
      <c r="T905" s="5"/>
      <c r="U905" s="5"/>
      <c r="V905" s="5"/>
      <c r="W905" s="5"/>
      <c r="X905" s="5"/>
      <c r="Y905" s="5"/>
      <c r="Z905" s="5"/>
    </row>
    <row r="906" customFormat="false" ht="12.75" hidden="false" customHeight="true" outlineLevel="0" collapsed="false">
      <c r="A906" s="10" t="n">
        <v>151</v>
      </c>
      <c r="B906" s="2" t="n">
        <v>905</v>
      </c>
      <c r="C906" s="2" t="n">
        <f aca="false">'PR-RAS'!D913</f>
        <v>0</v>
      </c>
      <c r="D906" s="2" t="n">
        <f aca="false">'PR-RAS'!E913</f>
        <v>0</v>
      </c>
      <c r="E906" s="2" t="n">
        <v>0</v>
      </c>
      <c r="F906" s="2" t="n">
        <v>0</v>
      </c>
      <c r="G906" s="3" t="n">
        <f aca="false">(B906/1000)*(C906*1+D906*2)</f>
        <v>0</v>
      </c>
      <c r="H906" s="3" t="n">
        <f aca="false">ABS(C906-ROUND(C906,0))+ABS(D906-ROUND(D906,0))</f>
        <v>0</v>
      </c>
      <c r="I906" s="11" t="n">
        <v>0</v>
      </c>
      <c r="J906" s="4"/>
      <c r="K906" s="5"/>
      <c r="L906" s="5"/>
      <c r="M906" s="5"/>
      <c r="N906" s="5"/>
      <c r="O906" s="5"/>
      <c r="P906" s="5"/>
      <c r="Q906" s="5"/>
      <c r="R906" s="5"/>
      <c r="S906" s="5"/>
      <c r="T906" s="5"/>
      <c r="U906" s="5"/>
      <c r="V906" s="5"/>
      <c r="W906" s="5"/>
      <c r="X906" s="5"/>
      <c r="Y906" s="5"/>
      <c r="Z906" s="5"/>
    </row>
    <row r="907" customFormat="false" ht="12.75" hidden="false" customHeight="true" outlineLevel="0" collapsed="false">
      <c r="A907" s="10" t="n">
        <v>151</v>
      </c>
      <c r="B907" s="2" t="n">
        <v>906</v>
      </c>
      <c r="C907" s="2" t="n">
        <f aca="false">'PR-RAS'!D914</f>
        <v>0</v>
      </c>
      <c r="D907" s="2" t="n">
        <f aca="false">'PR-RAS'!E914</f>
        <v>0</v>
      </c>
      <c r="E907" s="2" t="n">
        <v>0</v>
      </c>
      <c r="F907" s="2" t="n">
        <v>0</v>
      </c>
      <c r="G907" s="3" t="n">
        <f aca="false">(B907/1000)*(C907*1+D907*2)</f>
        <v>0</v>
      </c>
      <c r="H907" s="3" t="n">
        <f aca="false">ABS(C907-ROUND(C907,0))+ABS(D907-ROUND(D907,0))</f>
        <v>0</v>
      </c>
      <c r="I907" s="11" t="n">
        <v>0</v>
      </c>
      <c r="J907" s="4"/>
      <c r="K907" s="5"/>
      <c r="L907" s="5"/>
      <c r="M907" s="5"/>
      <c r="N907" s="5"/>
      <c r="O907" s="5"/>
      <c r="P907" s="5"/>
      <c r="Q907" s="5"/>
      <c r="R907" s="5"/>
      <c r="S907" s="5"/>
      <c r="T907" s="5"/>
      <c r="U907" s="5"/>
      <c r="V907" s="5"/>
      <c r="W907" s="5"/>
      <c r="X907" s="5"/>
      <c r="Y907" s="5"/>
      <c r="Z907" s="5"/>
    </row>
    <row r="908" customFormat="false" ht="12.75" hidden="false" customHeight="true" outlineLevel="0" collapsed="false">
      <c r="A908" s="10" t="n">
        <v>151</v>
      </c>
      <c r="B908" s="2" t="n">
        <v>907</v>
      </c>
      <c r="C908" s="2" t="n">
        <f aca="false">'PR-RAS'!D915</f>
        <v>0</v>
      </c>
      <c r="D908" s="2" t="n">
        <f aca="false">'PR-RAS'!E915</f>
        <v>0</v>
      </c>
      <c r="E908" s="2" t="n">
        <v>0</v>
      </c>
      <c r="F908" s="2" t="n">
        <v>0</v>
      </c>
      <c r="G908" s="3" t="n">
        <f aca="false">(B908/1000)*(C908*1+D908*2)</f>
        <v>0</v>
      </c>
      <c r="H908" s="3" t="n">
        <f aca="false">ABS(C908-ROUND(C908,0))+ABS(D908-ROUND(D908,0))</f>
        <v>0</v>
      </c>
      <c r="I908" s="11" t="n">
        <v>0</v>
      </c>
      <c r="J908" s="4"/>
      <c r="K908" s="5"/>
      <c r="L908" s="5"/>
      <c r="M908" s="5"/>
      <c r="N908" s="5"/>
      <c r="O908" s="5"/>
      <c r="P908" s="5"/>
      <c r="Q908" s="5"/>
      <c r="R908" s="5"/>
      <c r="S908" s="5"/>
      <c r="T908" s="5"/>
      <c r="U908" s="5"/>
      <c r="V908" s="5"/>
      <c r="W908" s="5"/>
      <c r="X908" s="5"/>
      <c r="Y908" s="5"/>
      <c r="Z908" s="5"/>
    </row>
    <row r="909" customFormat="false" ht="12.75" hidden="false" customHeight="true" outlineLevel="0" collapsed="false">
      <c r="A909" s="10" t="n">
        <v>151</v>
      </c>
      <c r="B909" s="2" t="n">
        <v>908</v>
      </c>
      <c r="C909" s="2" t="n">
        <f aca="false">'PR-RAS'!D916</f>
        <v>0</v>
      </c>
      <c r="D909" s="2" t="n">
        <f aca="false">'PR-RAS'!E916</f>
        <v>0</v>
      </c>
      <c r="E909" s="2" t="n">
        <v>0</v>
      </c>
      <c r="F909" s="2" t="n">
        <v>0</v>
      </c>
      <c r="G909" s="3" t="n">
        <f aca="false">(B909/1000)*(C909*1+D909*2)</f>
        <v>0</v>
      </c>
      <c r="H909" s="3" t="n">
        <f aca="false">ABS(C909-ROUND(C909,0))+ABS(D909-ROUND(D909,0))</f>
        <v>0</v>
      </c>
      <c r="I909" s="11" t="n">
        <v>0</v>
      </c>
      <c r="J909" s="4"/>
      <c r="K909" s="5"/>
      <c r="L909" s="5"/>
      <c r="M909" s="5"/>
      <c r="N909" s="5"/>
      <c r="O909" s="5"/>
      <c r="P909" s="5"/>
      <c r="Q909" s="5"/>
      <c r="R909" s="5"/>
      <c r="S909" s="5"/>
      <c r="T909" s="5"/>
      <c r="U909" s="5"/>
      <c r="V909" s="5"/>
      <c r="W909" s="5"/>
      <c r="X909" s="5"/>
      <c r="Y909" s="5"/>
      <c r="Z909" s="5"/>
    </row>
    <row r="910" customFormat="false" ht="12.75" hidden="false" customHeight="true" outlineLevel="0" collapsed="false">
      <c r="A910" s="10" t="n">
        <v>151</v>
      </c>
      <c r="B910" s="2" t="n">
        <v>909</v>
      </c>
      <c r="C910" s="2" t="n">
        <f aca="false">'PR-RAS'!D917</f>
        <v>0</v>
      </c>
      <c r="D910" s="2" t="n">
        <f aca="false">'PR-RAS'!E917</f>
        <v>0</v>
      </c>
      <c r="E910" s="2" t="n">
        <v>0</v>
      </c>
      <c r="F910" s="2" t="n">
        <v>0</v>
      </c>
      <c r="G910" s="3" t="n">
        <f aca="false">(B910/1000)*(C910*1+D910*2)</f>
        <v>0</v>
      </c>
      <c r="H910" s="3" t="n">
        <f aca="false">ABS(C910-ROUND(C910,0))+ABS(D910-ROUND(D910,0))</f>
        <v>0</v>
      </c>
      <c r="I910" s="11" t="n">
        <v>0</v>
      </c>
      <c r="J910" s="4"/>
      <c r="K910" s="5"/>
      <c r="L910" s="5"/>
      <c r="M910" s="5"/>
      <c r="N910" s="5"/>
      <c r="O910" s="5"/>
      <c r="P910" s="5"/>
      <c r="Q910" s="5"/>
      <c r="R910" s="5"/>
      <c r="S910" s="5"/>
      <c r="T910" s="5"/>
      <c r="U910" s="5"/>
      <c r="V910" s="5"/>
      <c r="W910" s="5"/>
      <c r="X910" s="5"/>
      <c r="Y910" s="5"/>
      <c r="Z910" s="5"/>
    </row>
    <row r="911" customFormat="false" ht="12.75" hidden="false" customHeight="true" outlineLevel="0" collapsed="false">
      <c r="A911" s="10" t="n">
        <v>151</v>
      </c>
      <c r="B911" s="2" t="n">
        <v>910</v>
      </c>
      <c r="C911" s="2" t="n">
        <f aca="false">'PR-RAS'!D918</f>
        <v>0</v>
      </c>
      <c r="D911" s="2" t="n">
        <f aca="false">'PR-RAS'!E918</f>
        <v>0</v>
      </c>
      <c r="E911" s="2" t="n">
        <v>0</v>
      </c>
      <c r="F911" s="2" t="n">
        <v>0</v>
      </c>
      <c r="G911" s="3" t="n">
        <f aca="false">(B911/1000)*(C911*1+D911*2)</f>
        <v>0</v>
      </c>
      <c r="H911" s="3" t="n">
        <f aca="false">ABS(C911-ROUND(C911,0))+ABS(D911-ROUND(D911,0))</f>
        <v>0</v>
      </c>
      <c r="I911" s="11" t="n">
        <v>0</v>
      </c>
      <c r="J911" s="4"/>
      <c r="K911" s="5"/>
      <c r="L911" s="5"/>
      <c r="M911" s="5"/>
      <c r="N911" s="5"/>
      <c r="O911" s="5"/>
      <c r="P911" s="5"/>
      <c r="Q911" s="5"/>
      <c r="R911" s="5"/>
      <c r="S911" s="5"/>
      <c r="T911" s="5"/>
      <c r="U911" s="5"/>
      <c r="V911" s="5"/>
      <c r="W911" s="5"/>
      <c r="X911" s="5"/>
      <c r="Y911" s="5"/>
      <c r="Z911" s="5"/>
    </row>
    <row r="912" customFormat="false" ht="12.75" hidden="false" customHeight="true" outlineLevel="0" collapsed="false">
      <c r="A912" s="10" t="n">
        <v>151</v>
      </c>
      <c r="B912" s="2" t="n">
        <v>911</v>
      </c>
      <c r="C912" s="2" t="n">
        <f aca="false">'PR-RAS'!D919</f>
        <v>0</v>
      </c>
      <c r="D912" s="2" t="n">
        <f aca="false">'PR-RAS'!E919</f>
        <v>0</v>
      </c>
      <c r="E912" s="2" t="n">
        <v>0</v>
      </c>
      <c r="F912" s="2" t="n">
        <v>0</v>
      </c>
      <c r="G912" s="3" t="n">
        <f aca="false">(B912/1000)*(C912*1+D912*2)</f>
        <v>0</v>
      </c>
      <c r="H912" s="3" t="n">
        <f aca="false">ABS(C912-ROUND(C912,0))+ABS(D912-ROUND(D912,0))</f>
        <v>0</v>
      </c>
      <c r="I912" s="11" t="n">
        <v>0</v>
      </c>
      <c r="J912" s="4"/>
      <c r="K912" s="5"/>
      <c r="L912" s="5"/>
      <c r="M912" s="5"/>
      <c r="N912" s="5"/>
      <c r="O912" s="5"/>
      <c r="P912" s="5"/>
      <c r="Q912" s="5"/>
      <c r="R912" s="5"/>
      <c r="S912" s="5"/>
      <c r="T912" s="5"/>
      <c r="U912" s="5"/>
      <c r="V912" s="5"/>
      <c r="W912" s="5"/>
      <c r="X912" s="5"/>
      <c r="Y912" s="5"/>
      <c r="Z912" s="5"/>
    </row>
    <row r="913" customFormat="false" ht="12.75" hidden="false" customHeight="true" outlineLevel="0" collapsed="false">
      <c r="A913" s="10" t="n">
        <v>151</v>
      </c>
      <c r="B913" s="2" t="n">
        <v>912</v>
      </c>
      <c r="C913" s="2" t="n">
        <f aca="false">'PR-RAS'!D920</f>
        <v>0</v>
      </c>
      <c r="D913" s="2" t="n">
        <f aca="false">'PR-RAS'!E920</f>
        <v>0</v>
      </c>
      <c r="E913" s="2" t="n">
        <v>0</v>
      </c>
      <c r="F913" s="2" t="n">
        <v>0</v>
      </c>
      <c r="G913" s="3" t="n">
        <f aca="false">(B913/1000)*(C913*1+D913*2)</f>
        <v>0</v>
      </c>
      <c r="H913" s="3" t="n">
        <f aca="false">ABS(C913-ROUND(C913,0))+ABS(D913-ROUND(D913,0))</f>
        <v>0</v>
      </c>
      <c r="I913" s="11" t="n">
        <v>0</v>
      </c>
      <c r="J913" s="4"/>
      <c r="K913" s="5"/>
      <c r="L913" s="5"/>
      <c r="M913" s="5"/>
      <c r="N913" s="5"/>
      <c r="O913" s="5"/>
      <c r="P913" s="5"/>
      <c r="Q913" s="5"/>
      <c r="R913" s="5"/>
      <c r="S913" s="5"/>
      <c r="T913" s="5"/>
      <c r="U913" s="5"/>
      <c r="V913" s="5"/>
      <c r="W913" s="5"/>
      <c r="X913" s="5"/>
      <c r="Y913" s="5"/>
      <c r="Z913" s="5"/>
    </row>
    <row r="914" customFormat="false" ht="12.75" hidden="false" customHeight="true" outlineLevel="0" collapsed="false">
      <c r="A914" s="10" t="n">
        <v>151</v>
      </c>
      <c r="B914" s="2" t="n">
        <v>913</v>
      </c>
      <c r="C914" s="2" t="n">
        <f aca="false">'PR-RAS'!D921</f>
        <v>0</v>
      </c>
      <c r="D914" s="2" t="n">
        <f aca="false">'PR-RAS'!E921</f>
        <v>0</v>
      </c>
      <c r="E914" s="2" t="n">
        <v>0</v>
      </c>
      <c r="F914" s="2" t="n">
        <v>0</v>
      </c>
      <c r="G914" s="3" t="n">
        <f aca="false">(B914/1000)*(C914*1+D914*2)</f>
        <v>0</v>
      </c>
      <c r="H914" s="3" t="n">
        <f aca="false">ABS(C914-ROUND(C914,0))+ABS(D914-ROUND(D914,0))</f>
        <v>0</v>
      </c>
      <c r="I914" s="11" t="n">
        <v>0</v>
      </c>
      <c r="J914" s="4"/>
      <c r="K914" s="5"/>
      <c r="L914" s="5"/>
      <c r="M914" s="5"/>
      <c r="N914" s="5"/>
      <c r="O914" s="5"/>
      <c r="P914" s="5"/>
      <c r="Q914" s="5"/>
      <c r="R914" s="5"/>
      <c r="S914" s="5"/>
      <c r="T914" s="5"/>
      <c r="U914" s="5"/>
      <c r="V914" s="5"/>
      <c r="W914" s="5"/>
      <c r="X914" s="5"/>
      <c r="Y914" s="5"/>
      <c r="Z914" s="5"/>
    </row>
    <row r="915" customFormat="false" ht="12.75" hidden="false" customHeight="true" outlineLevel="0" collapsed="false">
      <c r="A915" s="10" t="n">
        <v>151</v>
      </c>
      <c r="B915" s="2" t="n">
        <v>914</v>
      </c>
      <c r="C915" s="2" t="n">
        <f aca="false">'PR-RAS'!D922</f>
        <v>0</v>
      </c>
      <c r="D915" s="2" t="n">
        <f aca="false">'PR-RAS'!E922</f>
        <v>0</v>
      </c>
      <c r="E915" s="2" t="n">
        <v>0</v>
      </c>
      <c r="F915" s="2" t="n">
        <v>0</v>
      </c>
      <c r="G915" s="3" t="n">
        <f aca="false">(B915/1000)*(C915*1+D915*2)</f>
        <v>0</v>
      </c>
      <c r="H915" s="3" t="n">
        <f aca="false">ABS(C915-ROUND(C915,0))+ABS(D915-ROUND(D915,0))</f>
        <v>0</v>
      </c>
      <c r="I915" s="11" t="n">
        <v>0</v>
      </c>
      <c r="J915" s="4"/>
      <c r="K915" s="5"/>
      <c r="L915" s="5"/>
      <c r="M915" s="5"/>
      <c r="N915" s="5"/>
      <c r="O915" s="5"/>
      <c r="P915" s="5"/>
      <c r="Q915" s="5"/>
      <c r="R915" s="5"/>
      <c r="S915" s="5"/>
      <c r="T915" s="5"/>
      <c r="U915" s="5"/>
      <c r="V915" s="5"/>
      <c r="W915" s="5"/>
      <c r="X915" s="5"/>
      <c r="Y915" s="5"/>
      <c r="Z915" s="5"/>
    </row>
    <row r="916" customFormat="false" ht="12.75" hidden="false" customHeight="true" outlineLevel="0" collapsed="false">
      <c r="A916" s="10" t="n">
        <v>151</v>
      </c>
      <c r="B916" s="2" t="n">
        <v>915</v>
      </c>
      <c r="C916" s="2" t="n">
        <f aca="false">'PR-RAS'!D923</f>
        <v>0</v>
      </c>
      <c r="D916" s="2" t="n">
        <f aca="false">'PR-RAS'!E923</f>
        <v>0</v>
      </c>
      <c r="E916" s="2" t="n">
        <v>0</v>
      </c>
      <c r="F916" s="2" t="n">
        <v>0</v>
      </c>
      <c r="G916" s="3" t="n">
        <f aca="false">(B916/1000)*(C916*1+D916*2)</f>
        <v>0</v>
      </c>
      <c r="H916" s="3" t="n">
        <f aca="false">ABS(C916-ROUND(C916,0))+ABS(D916-ROUND(D916,0))</f>
        <v>0</v>
      </c>
      <c r="I916" s="11" t="n">
        <v>0</v>
      </c>
      <c r="J916" s="4"/>
      <c r="K916" s="5"/>
      <c r="L916" s="5"/>
      <c r="M916" s="5"/>
      <c r="N916" s="5"/>
      <c r="O916" s="5"/>
      <c r="P916" s="5"/>
      <c r="Q916" s="5"/>
      <c r="R916" s="5"/>
      <c r="S916" s="5"/>
      <c r="T916" s="5"/>
      <c r="U916" s="5"/>
      <c r="V916" s="5"/>
      <c r="W916" s="5"/>
      <c r="X916" s="5"/>
      <c r="Y916" s="5"/>
      <c r="Z916" s="5"/>
    </row>
    <row r="917" customFormat="false" ht="12.75" hidden="false" customHeight="true" outlineLevel="0" collapsed="false">
      <c r="A917" s="10" t="n">
        <v>151</v>
      </c>
      <c r="B917" s="2" t="n">
        <v>916</v>
      </c>
      <c r="C917" s="2" t="n">
        <f aca="false">'PR-RAS'!D924</f>
        <v>0</v>
      </c>
      <c r="D917" s="2" t="n">
        <f aca="false">'PR-RAS'!E924</f>
        <v>0</v>
      </c>
      <c r="E917" s="2" t="n">
        <v>0</v>
      </c>
      <c r="F917" s="2" t="n">
        <v>0</v>
      </c>
      <c r="G917" s="3" t="n">
        <f aca="false">(B917/1000)*(C917*1+D917*2)</f>
        <v>0</v>
      </c>
      <c r="H917" s="3" t="n">
        <f aca="false">ABS(C917-ROUND(C917,0))+ABS(D917-ROUND(D917,0))</f>
        <v>0</v>
      </c>
      <c r="I917" s="11" t="n">
        <v>0</v>
      </c>
      <c r="J917" s="4"/>
      <c r="K917" s="5"/>
      <c r="L917" s="5"/>
      <c r="M917" s="5"/>
      <c r="N917" s="5"/>
      <c r="O917" s="5"/>
      <c r="P917" s="5"/>
      <c r="Q917" s="5"/>
      <c r="R917" s="5"/>
      <c r="S917" s="5"/>
      <c r="T917" s="5"/>
      <c r="U917" s="5"/>
      <c r="V917" s="5"/>
      <c r="W917" s="5"/>
      <c r="X917" s="5"/>
      <c r="Y917" s="5"/>
      <c r="Z917" s="5"/>
    </row>
    <row r="918" customFormat="false" ht="12.75" hidden="false" customHeight="true" outlineLevel="0" collapsed="false">
      <c r="A918" s="10" t="n">
        <v>151</v>
      </c>
      <c r="B918" s="2" t="n">
        <v>917</v>
      </c>
      <c r="C918" s="2" t="n">
        <f aca="false">'PR-RAS'!D925</f>
        <v>0</v>
      </c>
      <c r="D918" s="2" t="n">
        <f aca="false">'PR-RAS'!E925</f>
        <v>0</v>
      </c>
      <c r="E918" s="2" t="n">
        <v>0</v>
      </c>
      <c r="F918" s="2" t="n">
        <v>0</v>
      </c>
      <c r="G918" s="3" t="n">
        <f aca="false">(B918/1000)*(C918*1+D918*2)</f>
        <v>0</v>
      </c>
      <c r="H918" s="3" t="n">
        <f aca="false">ABS(C918-ROUND(C918,0))+ABS(D918-ROUND(D918,0))</f>
        <v>0</v>
      </c>
      <c r="I918" s="11" t="n">
        <v>0</v>
      </c>
      <c r="J918" s="4"/>
      <c r="K918" s="5"/>
      <c r="L918" s="5"/>
      <c r="M918" s="5"/>
      <c r="N918" s="5"/>
      <c r="O918" s="5"/>
      <c r="P918" s="5"/>
      <c r="Q918" s="5"/>
      <c r="R918" s="5"/>
      <c r="S918" s="5"/>
      <c r="T918" s="5"/>
      <c r="U918" s="5"/>
      <c r="V918" s="5"/>
      <c r="W918" s="5"/>
      <c r="X918" s="5"/>
      <c r="Y918" s="5"/>
      <c r="Z918" s="5"/>
    </row>
    <row r="919" customFormat="false" ht="12.75" hidden="false" customHeight="true" outlineLevel="0" collapsed="false">
      <c r="A919" s="10" t="n">
        <v>151</v>
      </c>
      <c r="B919" s="2" t="n">
        <v>918</v>
      </c>
      <c r="C919" s="2" t="n">
        <f aca="false">'PR-RAS'!D926</f>
        <v>0</v>
      </c>
      <c r="D919" s="2" t="n">
        <f aca="false">'PR-RAS'!E926</f>
        <v>0</v>
      </c>
      <c r="E919" s="2" t="n">
        <v>0</v>
      </c>
      <c r="F919" s="2" t="n">
        <v>0</v>
      </c>
      <c r="G919" s="3" t="n">
        <f aca="false">(B919/1000)*(C919*1+D919*2)</f>
        <v>0</v>
      </c>
      <c r="H919" s="3" t="n">
        <f aca="false">ABS(C919-ROUND(C919,0))+ABS(D919-ROUND(D919,0))</f>
        <v>0</v>
      </c>
      <c r="I919" s="11" t="n">
        <v>0</v>
      </c>
      <c r="J919" s="4"/>
      <c r="K919" s="5"/>
      <c r="L919" s="5"/>
      <c r="M919" s="5"/>
      <c r="N919" s="5"/>
      <c r="O919" s="5"/>
      <c r="P919" s="5"/>
      <c r="Q919" s="5"/>
      <c r="R919" s="5"/>
      <c r="S919" s="5"/>
      <c r="T919" s="5"/>
      <c r="U919" s="5"/>
      <c r="V919" s="5"/>
      <c r="W919" s="5"/>
      <c r="X919" s="5"/>
      <c r="Y919" s="5"/>
      <c r="Z919" s="5"/>
    </row>
    <row r="920" customFormat="false" ht="12.75" hidden="false" customHeight="true" outlineLevel="0" collapsed="false">
      <c r="A920" s="10" t="n">
        <v>151</v>
      </c>
      <c r="B920" s="2" t="n">
        <v>919</v>
      </c>
      <c r="C920" s="2" t="n">
        <f aca="false">'PR-RAS'!D927</f>
        <v>0</v>
      </c>
      <c r="D920" s="2" t="n">
        <f aca="false">'PR-RAS'!E927</f>
        <v>0</v>
      </c>
      <c r="E920" s="2" t="n">
        <v>0</v>
      </c>
      <c r="F920" s="2" t="n">
        <v>0</v>
      </c>
      <c r="G920" s="3" t="n">
        <f aca="false">(B920/1000)*(C920*1+D920*2)</f>
        <v>0</v>
      </c>
      <c r="H920" s="3" t="n">
        <f aca="false">ABS(C920-ROUND(C920,0))+ABS(D920-ROUND(D920,0))</f>
        <v>0</v>
      </c>
      <c r="I920" s="11" t="n">
        <v>0</v>
      </c>
      <c r="J920" s="4"/>
      <c r="K920" s="5"/>
      <c r="L920" s="5"/>
      <c r="M920" s="5"/>
      <c r="N920" s="5"/>
      <c r="O920" s="5"/>
      <c r="P920" s="5"/>
      <c r="Q920" s="5"/>
      <c r="R920" s="5"/>
      <c r="S920" s="5"/>
      <c r="T920" s="5"/>
      <c r="U920" s="5"/>
      <c r="V920" s="5"/>
      <c r="W920" s="5"/>
      <c r="X920" s="5"/>
      <c r="Y920" s="5"/>
      <c r="Z920" s="5"/>
    </row>
    <row r="921" customFormat="false" ht="12.75" hidden="false" customHeight="true" outlineLevel="0" collapsed="false">
      <c r="A921" s="10" t="n">
        <v>151</v>
      </c>
      <c r="B921" s="2" t="n">
        <v>920</v>
      </c>
      <c r="C921" s="2" t="n">
        <f aca="false">'PR-RAS'!D928</f>
        <v>0</v>
      </c>
      <c r="D921" s="2" t="n">
        <f aca="false">'PR-RAS'!E928</f>
        <v>0</v>
      </c>
      <c r="E921" s="2" t="n">
        <v>0</v>
      </c>
      <c r="F921" s="2" t="n">
        <v>0</v>
      </c>
      <c r="G921" s="3" t="n">
        <f aca="false">(B921/1000)*(C921*1+D921*2)</f>
        <v>0</v>
      </c>
      <c r="H921" s="3" t="n">
        <f aca="false">ABS(C921-ROUND(C921,0))+ABS(D921-ROUND(D921,0))</f>
        <v>0</v>
      </c>
      <c r="I921" s="11" t="n">
        <v>0</v>
      </c>
      <c r="J921" s="4"/>
      <c r="K921" s="5"/>
      <c r="L921" s="5"/>
      <c r="M921" s="5"/>
      <c r="N921" s="5"/>
      <c r="O921" s="5"/>
      <c r="P921" s="5"/>
      <c r="Q921" s="5"/>
      <c r="R921" s="5"/>
      <c r="S921" s="5"/>
      <c r="T921" s="5"/>
      <c r="U921" s="5"/>
      <c r="V921" s="5"/>
      <c r="W921" s="5"/>
      <c r="X921" s="5"/>
      <c r="Y921" s="5"/>
      <c r="Z921" s="5"/>
    </row>
    <row r="922" customFormat="false" ht="12.75" hidden="false" customHeight="true" outlineLevel="0" collapsed="false">
      <c r="A922" s="10" t="n">
        <v>151</v>
      </c>
      <c r="B922" s="2" t="n">
        <v>921</v>
      </c>
      <c r="C922" s="2" t="n">
        <f aca="false">'PR-RAS'!D929</f>
        <v>0</v>
      </c>
      <c r="D922" s="2" t="n">
        <f aca="false">'PR-RAS'!E929</f>
        <v>0</v>
      </c>
      <c r="E922" s="2" t="n">
        <v>0</v>
      </c>
      <c r="F922" s="2" t="n">
        <v>0</v>
      </c>
      <c r="G922" s="3" t="n">
        <f aca="false">(B922/1000)*(C922*1+D922*2)</f>
        <v>0</v>
      </c>
      <c r="H922" s="3" t="n">
        <f aca="false">ABS(C922-ROUND(C922,0))+ABS(D922-ROUND(D922,0))</f>
        <v>0</v>
      </c>
      <c r="I922" s="11" t="n">
        <v>0</v>
      </c>
      <c r="J922" s="4"/>
      <c r="K922" s="5"/>
      <c r="L922" s="5"/>
      <c r="M922" s="5"/>
      <c r="N922" s="5"/>
      <c r="O922" s="5"/>
      <c r="P922" s="5"/>
      <c r="Q922" s="5"/>
      <c r="R922" s="5"/>
      <c r="S922" s="5"/>
      <c r="T922" s="5"/>
      <c r="U922" s="5"/>
      <c r="V922" s="5"/>
      <c r="W922" s="5"/>
      <c r="X922" s="5"/>
      <c r="Y922" s="5"/>
      <c r="Z922" s="5"/>
    </row>
    <row r="923" customFormat="false" ht="12.75" hidden="false" customHeight="true" outlineLevel="0" collapsed="false">
      <c r="A923" s="10" t="n">
        <v>151</v>
      </c>
      <c r="B923" s="2" t="n">
        <v>922</v>
      </c>
      <c r="C923" s="2" t="n">
        <f aca="false">'PR-RAS'!D930</f>
        <v>0</v>
      </c>
      <c r="D923" s="2" t="n">
        <f aca="false">'PR-RAS'!E930</f>
        <v>0</v>
      </c>
      <c r="E923" s="2" t="n">
        <v>0</v>
      </c>
      <c r="F923" s="2" t="n">
        <v>0</v>
      </c>
      <c r="G923" s="3" t="n">
        <f aca="false">(B923/1000)*(C923*1+D923*2)</f>
        <v>0</v>
      </c>
      <c r="H923" s="3" t="n">
        <f aca="false">ABS(C923-ROUND(C923,0))+ABS(D923-ROUND(D923,0))</f>
        <v>0</v>
      </c>
      <c r="I923" s="11" t="n">
        <v>0</v>
      </c>
      <c r="J923" s="4"/>
      <c r="K923" s="5"/>
      <c r="L923" s="5"/>
      <c r="M923" s="5"/>
      <c r="N923" s="5"/>
      <c r="O923" s="5"/>
      <c r="P923" s="5"/>
      <c r="Q923" s="5"/>
      <c r="R923" s="5"/>
      <c r="S923" s="5"/>
      <c r="T923" s="5"/>
      <c r="U923" s="5"/>
      <c r="V923" s="5"/>
      <c r="W923" s="5"/>
      <c r="X923" s="5"/>
      <c r="Y923" s="5"/>
      <c r="Z923" s="5"/>
    </row>
    <row r="924" customFormat="false" ht="12.75" hidden="false" customHeight="true" outlineLevel="0" collapsed="false">
      <c r="A924" s="10" t="n">
        <v>151</v>
      </c>
      <c r="B924" s="2" t="n">
        <v>923</v>
      </c>
      <c r="C924" s="2" t="n">
        <f aca="false">'PR-RAS'!D931</f>
        <v>0</v>
      </c>
      <c r="D924" s="2" t="n">
        <f aca="false">'PR-RAS'!E931</f>
        <v>0</v>
      </c>
      <c r="E924" s="2" t="n">
        <v>0</v>
      </c>
      <c r="F924" s="2" t="n">
        <v>0</v>
      </c>
      <c r="G924" s="3" t="n">
        <f aca="false">(B924/1000)*(C924*1+D924*2)</f>
        <v>0</v>
      </c>
      <c r="H924" s="3" t="n">
        <f aca="false">ABS(C924-ROUND(C924,0))+ABS(D924-ROUND(D924,0))</f>
        <v>0</v>
      </c>
      <c r="I924" s="11" t="n">
        <v>0</v>
      </c>
      <c r="J924" s="4"/>
      <c r="K924" s="5"/>
      <c r="L924" s="5"/>
      <c r="M924" s="5"/>
      <c r="N924" s="5"/>
      <c r="O924" s="5"/>
      <c r="P924" s="5"/>
      <c r="Q924" s="5"/>
      <c r="R924" s="5"/>
      <c r="S924" s="5"/>
      <c r="T924" s="5"/>
      <c r="U924" s="5"/>
      <c r="V924" s="5"/>
      <c r="W924" s="5"/>
      <c r="X924" s="5"/>
      <c r="Y924" s="5"/>
      <c r="Z924" s="5"/>
    </row>
    <row r="925" customFormat="false" ht="12.75" hidden="false" customHeight="true" outlineLevel="0" collapsed="false">
      <c r="A925" s="10" t="n">
        <v>151</v>
      </c>
      <c r="B925" s="2" t="n">
        <v>924</v>
      </c>
      <c r="C925" s="2" t="n">
        <f aca="false">'PR-RAS'!D932</f>
        <v>0</v>
      </c>
      <c r="D925" s="2" t="n">
        <f aca="false">'PR-RAS'!E932</f>
        <v>0</v>
      </c>
      <c r="E925" s="2" t="n">
        <v>0</v>
      </c>
      <c r="F925" s="2" t="n">
        <v>0</v>
      </c>
      <c r="G925" s="3" t="n">
        <f aca="false">(B925/1000)*(C925*1+D925*2)</f>
        <v>0</v>
      </c>
      <c r="H925" s="3" t="n">
        <f aca="false">ABS(C925-ROUND(C925,0))+ABS(D925-ROUND(D925,0))</f>
        <v>0</v>
      </c>
      <c r="I925" s="11" t="n">
        <v>0</v>
      </c>
      <c r="J925" s="4"/>
      <c r="K925" s="5"/>
      <c r="L925" s="5"/>
      <c r="M925" s="5"/>
      <c r="N925" s="5"/>
      <c r="O925" s="5"/>
      <c r="P925" s="5"/>
      <c r="Q925" s="5"/>
      <c r="R925" s="5"/>
      <c r="S925" s="5"/>
      <c r="T925" s="5"/>
      <c r="U925" s="5"/>
      <c r="V925" s="5"/>
      <c r="W925" s="5"/>
      <c r="X925" s="5"/>
      <c r="Y925" s="5"/>
      <c r="Z925" s="5"/>
    </row>
    <row r="926" customFormat="false" ht="12.75" hidden="false" customHeight="true" outlineLevel="0" collapsed="false">
      <c r="A926" s="10" t="n">
        <v>151</v>
      </c>
      <c r="B926" s="2" t="n">
        <v>925</v>
      </c>
      <c r="C926" s="2" t="n">
        <f aca="false">'PR-RAS'!D933</f>
        <v>0</v>
      </c>
      <c r="D926" s="2" t="n">
        <f aca="false">'PR-RAS'!E933</f>
        <v>0</v>
      </c>
      <c r="E926" s="2" t="n">
        <v>0</v>
      </c>
      <c r="F926" s="2" t="n">
        <v>0</v>
      </c>
      <c r="G926" s="3" t="n">
        <f aca="false">(B926/1000)*(C926*1+D926*2)</f>
        <v>0</v>
      </c>
      <c r="H926" s="3" t="n">
        <f aca="false">ABS(C926-ROUND(C926,0))+ABS(D926-ROUND(D926,0))</f>
        <v>0</v>
      </c>
      <c r="I926" s="11" t="n">
        <v>0</v>
      </c>
      <c r="J926" s="4"/>
      <c r="K926" s="5"/>
      <c r="L926" s="5"/>
      <c r="M926" s="5"/>
      <c r="N926" s="5"/>
      <c r="O926" s="5"/>
      <c r="P926" s="5"/>
      <c r="Q926" s="5"/>
      <c r="R926" s="5"/>
      <c r="S926" s="5"/>
      <c r="T926" s="5"/>
      <c r="U926" s="5"/>
      <c r="V926" s="5"/>
      <c r="W926" s="5"/>
      <c r="X926" s="5"/>
      <c r="Y926" s="5"/>
      <c r="Z926" s="5"/>
    </row>
    <row r="927" customFormat="false" ht="12.75" hidden="false" customHeight="true" outlineLevel="0" collapsed="false">
      <c r="A927" s="10" t="n">
        <v>151</v>
      </c>
      <c r="B927" s="2" t="n">
        <v>926</v>
      </c>
      <c r="C927" s="2" t="n">
        <f aca="false">'PR-RAS'!D934</f>
        <v>0</v>
      </c>
      <c r="D927" s="2" t="n">
        <f aca="false">'PR-RAS'!E934</f>
        <v>0</v>
      </c>
      <c r="E927" s="2" t="n">
        <v>0</v>
      </c>
      <c r="F927" s="2" t="n">
        <v>0</v>
      </c>
      <c r="G927" s="3" t="n">
        <f aca="false">(B927/1000)*(C927*1+D927*2)</f>
        <v>0</v>
      </c>
      <c r="H927" s="3" t="n">
        <f aca="false">ABS(C927-ROUND(C927,0))+ABS(D927-ROUND(D927,0))</f>
        <v>0</v>
      </c>
      <c r="I927" s="11" t="n">
        <v>0</v>
      </c>
      <c r="J927" s="4"/>
      <c r="K927" s="5"/>
      <c r="L927" s="5"/>
      <c r="M927" s="5"/>
      <c r="N927" s="5"/>
      <c r="O927" s="5"/>
      <c r="P927" s="5"/>
      <c r="Q927" s="5"/>
      <c r="R927" s="5"/>
      <c r="S927" s="5"/>
      <c r="T927" s="5"/>
      <c r="U927" s="5"/>
      <c r="V927" s="5"/>
      <c r="W927" s="5"/>
      <c r="X927" s="5"/>
      <c r="Y927" s="5"/>
      <c r="Z927" s="5"/>
    </row>
    <row r="928" customFormat="false" ht="12.75" hidden="false" customHeight="true" outlineLevel="0" collapsed="false">
      <c r="A928" s="10" t="n">
        <v>151</v>
      </c>
      <c r="B928" s="2" t="n">
        <v>927</v>
      </c>
      <c r="C928" s="2" t="n">
        <f aca="false">'PR-RAS'!D935</f>
        <v>0</v>
      </c>
      <c r="D928" s="2" t="n">
        <f aca="false">'PR-RAS'!E935</f>
        <v>0</v>
      </c>
      <c r="E928" s="2" t="n">
        <v>0</v>
      </c>
      <c r="F928" s="2" t="n">
        <v>0</v>
      </c>
      <c r="G928" s="3" t="n">
        <f aca="false">(B928/1000)*(C928*1+D928*2)</f>
        <v>0</v>
      </c>
      <c r="H928" s="3" t="n">
        <f aca="false">ABS(C928-ROUND(C928,0))+ABS(D928-ROUND(D928,0))</f>
        <v>0</v>
      </c>
      <c r="I928" s="11" t="n">
        <v>0</v>
      </c>
      <c r="J928" s="4"/>
      <c r="K928" s="5"/>
      <c r="L928" s="5"/>
      <c r="M928" s="5"/>
      <c r="N928" s="5"/>
      <c r="O928" s="5"/>
      <c r="P928" s="5"/>
      <c r="Q928" s="5"/>
      <c r="R928" s="5"/>
      <c r="S928" s="5"/>
      <c r="T928" s="5"/>
      <c r="U928" s="5"/>
      <c r="V928" s="5"/>
      <c r="W928" s="5"/>
      <c r="X928" s="5"/>
      <c r="Y928" s="5"/>
      <c r="Z928" s="5"/>
    </row>
    <row r="929" customFormat="false" ht="12.75" hidden="false" customHeight="true" outlineLevel="0" collapsed="false">
      <c r="A929" s="10" t="n">
        <v>151</v>
      </c>
      <c r="B929" s="2" t="n">
        <v>928</v>
      </c>
      <c r="C929" s="2" t="n">
        <f aca="false">'PR-RAS'!D936</f>
        <v>0</v>
      </c>
      <c r="D929" s="2" t="n">
        <f aca="false">'PR-RAS'!E936</f>
        <v>0</v>
      </c>
      <c r="E929" s="2" t="n">
        <v>0</v>
      </c>
      <c r="F929" s="2" t="n">
        <v>0</v>
      </c>
      <c r="G929" s="3" t="n">
        <f aca="false">(B929/1000)*(C929*1+D929*2)</f>
        <v>0</v>
      </c>
      <c r="H929" s="3" t="n">
        <f aca="false">ABS(C929-ROUND(C929,0))+ABS(D929-ROUND(D929,0))</f>
        <v>0</v>
      </c>
      <c r="I929" s="11" t="n">
        <v>0</v>
      </c>
      <c r="J929" s="4"/>
      <c r="K929" s="5"/>
      <c r="L929" s="5"/>
      <c r="M929" s="5"/>
      <c r="N929" s="5"/>
      <c r="O929" s="5"/>
      <c r="P929" s="5"/>
      <c r="Q929" s="5"/>
      <c r="R929" s="5"/>
      <c r="S929" s="5"/>
      <c r="T929" s="5"/>
      <c r="U929" s="5"/>
      <c r="V929" s="5"/>
      <c r="W929" s="5"/>
      <c r="X929" s="5"/>
      <c r="Y929" s="5"/>
      <c r="Z929" s="5"/>
    </row>
    <row r="930" customFormat="false" ht="12.75" hidden="false" customHeight="true" outlineLevel="0" collapsed="false">
      <c r="A930" s="10" t="n">
        <v>151</v>
      </c>
      <c r="B930" s="2" t="n">
        <v>929</v>
      </c>
      <c r="C930" s="2" t="n">
        <f aca="false">'PR-RAS'!D937</f>
        <v>0</v>
      </c>
      <c r="D930" s="2" t="n">
        <f aca="false">'PR-RAS'!E937</f>
        <v>0</v>
      </c>
      <c r="E930" s="2" t="n">
        <v>0</v>
      </c>
      <c r="F930" s="2" t="n">
        <v>0</v>
      </c>
      <c r="G930" s="3" t="n">
        <f aca="false">(B930/1000)*(C930*1+D930*2)</f>
        <v>0</v>
      </c>
      <c r="H930" s="3" t="n">
        <f aca="false">ABS(C930-ROUND(C930,0))+ABS(D930-ROUND(D930,0))</f>
        <v>0</v>
      </c>
      <c r="I930" s="11" t="n">
        <v>0</v>
      </c>
      <c r="J930" s="4"/>
      <c r="K930" s="5"/>
      <c r="L930" s="5"/>
      <c r="M930" s="5"/>
      <c r="N930" s="5"/>
      <c r="O930" s="5"/>
      <c r="P930" s="5"/>
      <c r="Q930" s="5"/>
      <c r="R930" s="5"/>
      <c r="S930" s="5"/>
      <c r="T930" s="5"/>
      <c r="U930" s="5"/>
      <c r="V930" s="5"/>
      <c r="W930" s="5"/>
      <c r="X930" s="5"/>
      <c r="Y930" s="5"/>
      <c r="Z930" s="5"/>
    </row>
    <row r="931" customFormat="false" ht="12.75" hidden="false" customHeight="true" outlineLevel="0" collapsed="false">
      <c r="A931" s="10" t="n">
        <v>151</v>
      </c>
      <c r="B931" s="2" t="n">
        <v>930</v>
      </c>
      <c r="C931" s="2" t="n">
        <f aca="false">'PR-RAS'!D938</f>
        <v>0</v>
      </c>
      <c r="D931" s="2" t="n">
        <f aca="false">'PR-RAS'!E938</f>
        <v>0</v>
      </c>
      <c r="E931" s="2" t="n">
        <v>0</v>
      </c>
      <c r="F931" s="2" t="n">
        <v>0</v>
      </c>
      <c r="G931" s="3" t="n">
        <f aca="false">(B931/1000)*(C931*1+D931*2)</f>
        <v>0</v>
      </c>
      <c r="H931" s="3" t="n">
        <f aca="false">ABS(C931-ROUND(C931,0))+ABS(D931-ROUND(D931,0))</f>
        <v>0</v>
      </c>
      <c r="I931" s="11" t="n">
        <v>0</v>
      </c>
      <c r="J931" s="4"/>
      <c r="K931" s="5"/>
      <c r="L931" s="5"/>
      <c r="M931" s="5"/>
      <c r="N931" s="5"/>
      <c r="O931" s="5"/>
      <c r="P931" s="5"/>
      <c r="Q931" s="5"/>
      <c r="R931" s="5"/>
      <c r="S931" s="5"/>
      <c r="T931" s="5"/>
      <c r="U931" s="5"/>
      <c r="V931" s="5"/>
      <c r="W931" s="5"/>
      <c r="X931" s="5"/>
      <c r="Y931" s="5"/>
      <c r="Z931" s="5"/>
    </row>
    <row r="932" customFormat="false" ht="12.75" hidden="false" customHeight="true" outlineLevel="0" collapsed="false">
      <c r="A932" s="10" t="n">
        <v>151</v>
      </c>
      <c r="B932" s="2" t="n">
        <v>931</v>
      </c>
      <c r="C932" s="2" t="n">
        <f aca="false">'PR-RAS'!D939</f>
        <v>0</v>
      </c>
      <c r="D932" s="2" t="n">
        <f aca="false">'PR-RAS'!E939</f>
        <v>0</v>
      </c>
      <c r="E932" s="2" t="n">
        <v>0</v>
      </c>
      <c r="F932" s="2" t="n">
        <v>0</v>
      </c>
      <c r="G932" s="3" t="n">
        <f aca="false">(B932/1000)*(C932*1+D932*2)</f>
        <v>0</v>
      </c>
      <c r="H932" s="3" t="n">
        <f aca="false">ABS(C932-ROUND(C932,0))+ABS(D932-ROUND(D932,0))</f>
        <v>0</v>
      </c>
      <c r="I932" s="11" t="n">
        <v>0</v>
      </c>
      <c r="J932" s="4"/>
      <c r="K932" s="5"/>
      <c r="L932" s="5"/>
      <c r="M932" s="5"/>
      <c r="N932" s="5"/>
      <c r="O932" s="5"/>
      <c r="P932" s="5"/>
      <c r="Q932" s="5"/>
      <c r="R932" s="5"/>
      <c r="S932" s="5"/>
      <c r="T932" s="5"/>
      <c r="U932" s="5"/>
      <c r="V932" s="5"/>
      <c r="W932" s="5"/>
      <c r="X932" s="5"/>
      <c r="Y932" s="5"/>
      <c r="Z932" s="5"/>
    </row>
    <row r="933" customFormat="false" ht="12.75" hidden="false" customHeight="true" outlineLevel="0" collapsed="false">
      <c r="A933" s="10" t="n">
        <v>151</v>
      </c>
      <c r="B933" s="2" t="n">
        <v>932</v>
      </c>
      <c r="C933" s="2" t="n">
        <f aca="false">'PR-RAS'!D940</f>
        <v>0</v>
      </c>
      <c r="D933" s="2" t="n">
        <f aca="false">'PR-RAS'!E940</f>
        <v>0</v>
      </c>
      <c r="E933" s="2" t="n">
        <v>0</v>
      </c>
      <c r="F933" s="2" t="n">
        <v>0</v>
      </c>
      <c r="G933" s="3" t="n">
        <f aca="false">(B933/1000)*(C933*1+D933*2)</f>
        <v>0</v>
      </c>
      <c r="H933" s="3" t="n">
        <f aca="false">ABS(C933-ROUND(C933,0))+ABS(D933-ROUND(D933,0))</f>
        <v>0</v>
      </c>
      <c r="I933" s="11" t="n">
        <v>0</v>
      </c>
      <c r="J933" s="4"/>
      <c r="K933" s="5"/>
      <c r="L933" s="5"/>
      <c r="M933" s="5"/>
      <c r="N933" s="5"/>
      <c r="O933" s="5"/>
      <c r="P933" s="5"/>
      <c r="Q933" s="5"/>
      <c r="R933" s="5"/>
      <c r="S933" s="5"/>
      <c r="T933" s="5"/>
      <c r="U933" s="5"/>
      <c r="V933" s="5"/>
      <c r="W933" s="5"/>
      <c r="X933" s="5"/>
      <c r="Y933" s="5"/>
      <c r="Z933" s="5"/>
    </row>
    <row r="934" customFormat="false" ht="12.75" hidden="false" customHeight="true" outlineLevel="0" collapsed="false">
      <c r="A934" s="10" t="n">
        <v>151</v>
      </c>
      <c r="B934" s="2" t="n">
        <v>933</v>
      </c>
      <c r="C934" s="2" t="n">
        <f aca="false">'PR-RAS'!D941</f>
        <v>0</v>
      </c>
      <c r="D934" s="2" t="n">
        <f aca="false">'PR-RAS'!E941</f>
        <v>0</v>
      </c>
      <c r="E934" s="2" t="n">
        <v>0</v>
      </c>
      <c r="F934" s="2" t="n">
        <v>0</v>
      </c>
      <c r="G934" s="3" t="n">
        <f aca="false">(B934/1000)*(C934*1+D934*2)</f>
        <v>0</v>
      </c>
      <c r="H934" s="3" t="n">
        <f aca="false">ABS(C934-ROUND(C934,0))+ABS(D934-ROUND(D934,0))</f>
        <v>0</v>
      </c>
      <c r="I934" s="11" t="n">
        <v>0</v>
      </c>
      <c r="J934" s="4"/>
      <c r="K934" s="5"/>
      <c r="L934" s="5"/>
      <c r="M934" s="5"/>
      <c r="N934" s="5"/>
      <c r="O934" s="5"/>
      <c r="P934" s="5"/>
      <c r="Q934" s="5"/>
      <c r="R934" s="5"/>
      <c r="S934" s="5"/>
      <c r="T934" s="5"/>
      <c r="U934" s="5"/>
      <c r="V934" s="5"/>
      <c r="W934" s="5"/>
      <c r="X934" s="5"/>
      <c r="Y934" s="5"/>
      <c r="Z934" s="5"/>
    </row>
    <row r="935" customFormat="false" ht="12.75" hidden="false" customHeight="true" outlineLevel="0" collapsed="false">
      <c r="A935" s="10" t="n">
        <v>151</v>
      </c>
      <c r="B935" s="2" t="n">
        <v>934</v>
      </c>
      <c r="C935" s="2" t="n">
        <f aca="false">'PR-RAS'!D942</f>
        <v>0</v>
      </c>
      <c r="D935" s="2" t="n">
        <f aca="false">'PR-RAS'!E942</f>
        <v>0</v>
      </c>
      <c r="E935" s="2" t="n">
        <v>0</v>
      </c>
      <c r="F935" s="2" t="n">
        <v>0</v>
      </c>
      <c r="G935" s="3" t="n">
        <f aca="false">(B935/1000)*(C935*1+D935*2)</f>
        <v>0</v>
      </c>
      <c r="H935" s="3" t="n">
        <f aca="false">ABS(C935-ROUND(C935,0))+ABS(D935-ROUND(D935,0))</f>
        <v>0</v>
      </c>
      <c r="I935" s="11" t="n">
        <v>0</v>
      </c>
      <c r="J935" s="4"/>
      <c r="K935" s="5"/>
      <c r="L935" s="5"/>
      <c r="M935" s="5"/>
      <c r="N935" s="5"/>
      <c r="O935" s="5"/>
      <c r="P935" s="5"/>
      <c r="Q935" s="5"/>
      <c r="R935" s="5"/>
      <c r="S935" s="5"/>
      <c r="T935" s="5"/>
      <c r="U935" s="5"/>
      <c r="V935" s="5"/>
      <c r="W935" s="5"/>
      <c r="X935" s="5"/>
      <c r="Y935" s="5"/>
      <c r="Z935" s="5"/>
    </row>
    <row r="936" customFormat="false" ht="12.75" hidden="false" customHeight="true" outlineLevel="0" collapsed="false">
      <c r="A936" s="10" t="n">
        <v>151</v>
      </c>
      <c r="B936" s="2" t="n">
        <v>935</v>
      </c>
      <c r="C936" s="2" t="n">
        <f aca="false">'PR-RAS'!D943</f>
        <v>0</v>
      </c>
      <c r="D936" s="2" t="n">
        <f aca="false">'PR-RAS'!E943</f>
        <v>0</v>
      </c>
      <c r="E936" s="2" t="n">
        <v>0</v>
      </c>
      <c r="F936" s="2" t="n">
        <v>0</v>
      </c>
      <c r="G936" s="3" t="n">
        <f aca="false">(B936/1000)*(C936*1+D936*2)</f>
        <v>0</v>
      </c>
      <c r="H936" s="3" t="n">
        <f aca="false">ABS(C936-ROUND(C936,0))+ABS(D936-ROUND(D936,0))</f>
        <v>0</v>
      </c>
      <c r="I936" s="11" t="n">
        <v>0</v>
      </c>
      <c r="J936" s="4"/>
      <c r="K936" s="5"/>
      <c r="L936" s="5"/>
      <c r="M936" s="5"/>
      <c r="N936" s="5"/>
      <c r="O936" s="5"/>
      <c r="P936" s="5"/>
      <c r="Q936" s="5"/>
      <c r="R936" s="5"/>
      <c r="S936" s="5"/>
      <c r="T936" s="5"/>
      <c r="U936" s="5"/>
      <c r="V936" s="5"/>
      <c r="W936" s="5"/>
      <c r="X936" s="5"/>
      <c r="Y936" s="5"/>
      <c r="Z936" s="5"/>
    </row>
    <row r="937" customFormat="false" ht="12.75" hidden="false" customHeight="true" outlineLevel="0" collapsed="false">
      <c r="A937" s="10" t="n">
        <v>151</v>
      </c>
      <c r="B937" s="2" t="n">
        <v>936</v>
      </c>
      <c r="C937" s="2" t="n">
        <f aca="false">'PR-RAS'!D944</f>
        <v>0</v>
      </c>
      <c r="D937" s="2" t="n">
        <f aca="false">'PR-RAS'!E944</f>
        <v>0</v>
      </c>
      <c r="E937" s="2" t="n">
        <v>0</v>
      </c>
      <c r="F937" s="2" t="n">
        <v>0</v>
      </c>
      <c r="G937" s="3" t="n">
        <f aca="false">(B937/1000)*(C937*1+D937*2)</f>
        <v>0</v>
      </c>
      <c r="H937" s="3" t="n">
        <f aca="false">ABS(C937-ROUND(C937,0))+ABS(D937-ROUND(D937,0))</f>
        <v>0</v>
      </c>
      <c r="I937" s="11" t="n">
        <v>0</v>
      </c>
      <c r="J937" s="4"/>
      <c r="K937" s="5"/>
      <c r="L937" s="5"/>
      <c r="M937" s="5"/>
      <c r="N937" s="5"/>
      <c r="O937" s="5"/>
      <c r="P937" s="5"/>
      <c r="Q937" s="5"/>
      <c r="R937" s="5"/>
      <c r="S937" s="5"/>
      <c r="T937" s="5"/>
      <c r="U937" s="5"/>
      <c r="V937" s="5"/>
      <c r="W937" s="5"/>
      <c r="X937" s="5"/>
      <c r="Y937" s="5"/>
      <c r="Z937" s="5"/>
    </row>
    <row r="938" customFormat="false" ht="12.75" hidden="false" customHeight="true" outlineLevel="0" collapsed="false">
      <c r="A938" s="10" t="n">
        <v>151</v>
      </c>
      <c r="B938" s="2" t="n">
        <v>937</v>
      </c>
      <c r="C938" s="2" t="n">
        <f aca="false">'PR-RAS'!D945</f>
        <v>0</v>
      </c>
      <c r="D938" s="2" t="n">
        <f aca="false">'PR-RAS'!E945</f>
        <v>0</v>
      </c>
      <c r="E938" s="2" t="n">
        <v>0</v>
      </c>
      <c r="F938" s="2" t="n">
        <v>0</v>
      </c>
      <c r="G938" s="3" t="n">
        <f aca="false">(B938/1000)*(C938*1+D938*2)</f>
        <v>0</v>
      </c>
      <c r="H938" s="3" t="n">
        <f aca="false">ABS(C938-ROUND(C938,0))+ABS(D938-ROUND(D938,0))</f>
        <v>0</v>
      </c>
      <c r="I938" s="11" t="n">
        <v>0</v>
      </c>
      <c r="J938" s="4"/>
      <c r="K938" s="5"/>
      <c r="L938" s="5"/>
      <c r="M938" s="5"/>
      <c r="N938" s="5"/>
      <c r="O938" s="5"/>
      <c r="P938" s="5"/>
      <c r="Q938" s="5"/>
      <c r="R938" s="5"/>
      <c r="S938" s="5"/>
      <c r="T938" s="5"/>
      <c r="U938" s="5"/>
      <c r="V938" s="5"/>
      <c r="W938" s="5"/>
      <c r="X938" s="5"/>
      <c r="Y938" s="5"/>
      <c r="Z938" s="5"/>
    </row>
    <row r="939" customFormat="false" ht="12.75" hidden="false" customHeight="true" outlineLevel="0" collapsed="false">
      <c r="A939" s="10" t="n">
        <v>151</v>
      </c>
      <c r="B939" s="2" t="n">
        <v>938</v>
      </c>
      <c r="C939" s="2" t="n">
        <f aca="false">'PR-RAS'!D946</f>
        <v>0</v>
      </c>
      <c r="D939" s="2" t="n">
        <f aca="false">'PR-RAS'!E946</f>
        <v>0</v>
      </c>
      <c r="E939" s="2" t="n">
        <v>0</v>
      </c>
      <c r="F939" s="2" t="n">
        <v>0</v>
      </c>
      <c r="G939" s="3" t="n">
        <f aca="false">(B939/1000)*(C939*1+D939*2)</f>
        <v>0</v>
      </c>
      <c r="H939" s="3" t="n">
        <f aca="false">ABS(C939-ROUND(C939,0))+ABS(D939-ROUND(D939,0))</f>
        <v>0</v>
      </c>
      <c r="I939" s="11" t="n">
        <v>0</v>
      </c>
      <c r="J939" s="4"/>
      <c r="K939" s="5"/>
      <c r="L939" s="5"/>
      <c r="M939" s="5"/>
      <c r="N939" s="5"/>
      <c r="O939" s="5"/>
      <c r="P939" s="5"/>
      <c r="Q939" s="5"/>
      <c r="R939" s="5"/>
      <c r="S939" s="5"/>
      <c r="T939" s="5"/>
      <c r="U939" s="5"/>
      <c r="V939" s="5"/>
      <c r="W939" s="5"/>
      <c r="X939" s="5"/>
      <c r="Y939" s="5"/>
      <c r="Z939" s="5"/>
    </row>
    <row r="940" customFormat="false" ht="12.75" hidden="false" customHeight="true" outlineLevel="0" collapsed="false">
      <c r="A940" s="10" t="n">
        <v>151</v>
      </c>
      <c r="B940" s="2" t="n">
        <v>939</v>
      </c>
      <c r="C940" s="2" t="n">
        <f aca="false">'PR-RAS'!D947</f>
        <v>0</v>
      </c>
      <c r="D940" s="2" t="n">
        <f aca="false">'PR-RAS'!E947</f>
        <v>0</v>
      </c>
      <c r="E940" s="2" t="n">
        <v>0</v>
      </c>
      <c r="F940" s="2" t="n">
        <v>0</v>
      </c>
      <c r="G940" s="3" t="n">
        <f aca="false">(B940/1000)*(C940*1+D940*2)</f>
        <v>0</v>
      </c>
      <c r="H940" s="3" t="n">
        <f aca="false">ABS(C940-ROUND(C940,0))+ABS(D940-ROUND(D940,0))</f>
        <v>0</v>
      </c>
      <c r="I940" s="11" t="n">
        <v>0</v>
      </c>
      <c r="J940" s="4"/>
      <c r="K940" s="5"/>
      <c r="L940" s="5"/>
      <c r="M940" s="5"/>
      <c r="N940" s="5"/>
      <c r="O940" s="5"/>
      <c r="P940" s="5"/>
      <c r="Q940" s="5"/>
      <c r="R940" s="5"/>
      <c r="S940" s="5"/>
      <c r="T940" s="5"/>
      <c r="U940" s="5"/>
      <c r="V940" s="5"/>
      <c r="W940" s="5"/>
      <c r="X940" s="5"/>
      <c r="Y940" s="5"/>
      <c r="Z940" s="5"/>
    </row>
    <row r="941" customFormat="false" ht="12.75" hidden="false" customHeight="true" outlineLevel="0" collapsed="false">
      <c r="A941" s="10" t="n">
        <v>151</v>
      </c>
      <c r="B941" s="2" t="n">
        <v>940</v>
      </c>
      <c r="C941" s="2" t="n">
        <f aca="false">'PR-RAS'!D948</f>
        <v>0</v>
      </c>
      <c r="D941" s="2" t="n">
        <f aca="false">'PR-RAS'!E948</f>
        <v>0</v>
      </c>
      <c r="E941" s="2" t="n">
        <v>0</v>
      </c>
      <c r="F941" s="2" t="n">
        <v>0</v>
      </c>
      <c r="G941" s="3" t="n">
        <f aca="false">(B941/1000)*(C941*1+D941*2)</f>
        <v>0</v>
      </c>
      <c r="H941" s="3" t="n">
        <f aca="false">ABS(C941-ROUND(C941,0))+ABS(D941-ROUND(D941,0))</f>
        <v>0</v>
      </c>
      <c r="I941" s="11" t="n">
        <v>0</v>
      </c>
      <c r="J941" s="4"/>
      <c r="K941" s="5"/>
      <c r="L941" s="5"/>
      <c r="M941" s="5"/>
      <c r="N941" s="5"/>
      <c r="O941" s="5"/>
      <c r="P941" s="5"/>
      <c r="Q941" s="5"/>
      <c r="R941" s="5"/>
      <c r="S941" s="5"/>
      <c r="T941" s="5"/>
      <c r="U941" s="5"/>
      <c r="V941" s="5"/>
      <c r="W941" s="5"/>
      <c r="X941" s="5"/>
      <c r="Y941" s="5"/>
      <c r="Z941" s="5"/>
    </row>
    <row r="942" customFormat="false" ht="12.75" hidden="false" customHeight="true" outlineLevel="0" collapsed="false">
      <c r="A942" s="10" t="n">
        <v>151</v>
      </c>
      <c r="B942" s="2" t="n">
        <v>941</v>
      </c>
      <c r="C942" s="2" t="n">
        <f aca="false">'PR-RAS'!D949</f>
        <v>0</v>
      </c>
      <c r="D942" s="2" t="n">
        <f aca="false">'PR-RAS'!E949</f>
        <v>0</v>
      </c>
      <c r="E942" s="2" t="n">
        <v>0</v>
      </c>
      <c r="F942" s="2" t="n">
        <v>0</v>
      </c>
      <c r="G942" s="3" t="n">
        <f aca="false">(B942/1000)*(C942*1+D942*2)</f>
        <v>0</v>
      </c>
      <c r="H942" s="3" t="n">
        <f aca="false">ABS(C942-ROUND(C942,0))+ABS(D942-ROUND(D942,0))</f>
        <v>0</v>
      </c>
      <c r="I942" s="11" t="n">
        <v>0</v>
      </c>
      <c r="J942" s="4"/>
      <c r="K942" s="5"/>
      <c r="L942" s="5"/>
      <c r="M942" s="5"/>
      <c r="N942" s="5"/>
      <c r="O942" s="5"/>
      <c r="P942" s="5"/>
      <c r="Q942" s="5"/>
      <c r="R942" s="5"/>
      <c r="S942" s="5"/>
      <c r="T942" s="5"/>
      <c r="U942" s="5"/>
      <c r="V942" s="5"/>
      <c r="W942" s="5"/>
      <c r="X942" s="5"/>
      <c r="Y942" s="5"/>
      <c r="Z942" s="5"/>
    </row>
    <row r="943" customFormat="false" ht="12.75" hidden="false" customHeight="true" outlineLevel="0" collapsed="false">
      <c r="A943" s="10" t="n">
        <v>151</v>
      </c>
      <c r="B943" s="2" t="n">
        <v>942</v>
      </c>
      <c r="C943" s="2" t="n">
        <f aca="false">'PR-RAS'!D950</f>
        <v>0</v>
      </c>
      <c r="D943" s="2" t="n">
        <f aca="false">'PR-RAS'!E950</f>
        <v>0</v>
      </c>
      <c r="E943" s="2" t="n">
        <v>0</v>
      </c>
      <c r="F943" s="2" t="n">
        <v>0</v>
      </c>
      <c r="G943" s="3" t="n">
        <f aca="false">(B943/1000)*(C943*1+D943*2)</f>
        <v>0</v>
      </c>
      <c r="H943" s="3" t="n">
        <f aca="false">ABS(C943-ROUND(C943,0))+ABS(D943-ROUND(D943,0))</f>
        <v>0</v>
      </c>
      <c r="I943" s="11" t="n">
        <v>0</v>
      </c>
      <c r="J943" s="4"/>
      <c r="K943" s="5"/>
      <c r="L943" s="5"/>
      <c r="M943" s="5"/>
      <c r="N943" s="5"/>
      <c r="O943" s="5"/>
      <c r="P943" s="5"/>
      <c r="Q943" s="5"/>
      <c r="R943" s="5"/>
      <c r="S943" s="5"/>
      <c r="T943" s="5"/>
      <c r="U943" s="5"/>
      <c r="V943" s="5"/>
      <c r="W943" s="5"/>
      <c r="X943" s="5"/>
      <c r="Y943" s="5"/>
      <c r="Z943" s="5"/>
    </row>
    <row r="944" customFormat="false" ht="12.75" hidden="false" customHeight="true" outlineLevel="0" collapsed="false">
      <c r="A944" s="10" t="n">
        <v>151</v>
      </c>
      <c r="B944" s="2" t="n">
        <v>943</v>
      </c>
      <c r="C944" s="2" t="n">
        <f aca="false">'PR-RAS'!D951</f>
        <v>0</v>
      </c>
      <c r="D944" s="2" t="n">
        <f aca="false">'PR-RAS'!E951</f>
        <v>0</v>
      </c>
      <c r="E944" s="2" t="n">
        <v>0</v>
      </c>
      <c r="F944" s="2" t="n">
        <v>0</v>
      </c>
      <c r="G944" s="3" t="n">
        <f aca="false">(B944/1000)*(C944*1+D944*2)</f>
        <v>0</v>
      </c>
      <c r="H944" s="3" t="n">
        <f aca="false">ABS(C944-ROUND(C944,0))+ABS(D944-ROUND(D944,0))</f>
        <v>0</v>
      </c>
      <c r="I944" s="11" t="n">
        <v>0</v>
      </c>
      <c r="J944" s="4"/>
      <c r="K944" s="5"/>
      <c r="L944" s="5"/>
      <c r="M944" s="5"/>
      <c r="N944" s="5"/>
      <c r="O944" s="5"/>
      <c r="P944" s="5"/>
      <c r="Q944" s="5"/>
      <c r="R944" s="5"/>
      <c r="S944" s="5"/>
      <c r="T944" s="5"/>
      <c r="U944" s="5"/>
      <c r="V944" s="5"/>
      <c r="W944" s="5"/>
      <c r="X944" s="5"/>
      <c r="Y944" s="5"/>
      <c r="Z944" s="5"/>
    </row>
    <row r="945" customFormat="false" ht="12.75" hidden="false" customHeight="true" outlineLevel="0" collapsed="false">
      <c r="A945" s="10" t="n">
        <v>151</v>
      </c>
      <c r="B945" s="2" t="n">
        <v>944</v>
      </c>
      <c r="C945" s="2" t="n">
        <f aca="false">'PR-RAS'!D952</f>
        <v>0</v>
      </c>
      <c r="D945" s="2" t="n">
        <f aca="false">'PR-RAS'!E952</f>
        <v>0</v>
      </c>
      <c r="E945" s="2" t="n">
        <v>0</v>
      </c>
      <c r="F945" s="2" t="n">
        <v>0</v>
      </c>
      <c r="G945" s="3" t="n">
        <f aca="false">(B945/1000)*(C945*1+D945*2)</f>
        <v>0</v>
      </c>
      <c r="H945" s="3" t="n">
        <f aca="false">ABS(C945-ROUND(C945,0))+ABS(D945-ROUND(D945,0))</f>
        <v>0</v>
      </c>
      <c r="I945" s="11" t="n">
        <v>0</v>
      </c>
      <c r="J945" s="4"/>
      <c r="K945" s="5"/>
      <c r="L945" s="5"/>
      <c r="M945" s="5"/>
      <c r="N945" s="5"/>
      <c r="O945" s="5"/>
      <c r="P945" s="5"/>
      <c r="Q945" s="5"/>
      <c r="R945" s="5"/>
      <c r="S945" s="5"/>
      <c r="T945" s="5"/>
      <c r="U945" s="5"/>
      <c r="V945" s="5"/>
      <c r="W945" s="5"/>
      <c r="X945" s="5"/>
      <c r="Y945" s="5"/>
      <c r="Z945" s="5"/>
    </row>
    <row r="946" customFormat="false" ht="12.75" hidden="false" customHeight="true" outlineLevel="0" collapsed="false">
      <c r="A946" s="10" t="n">
        <v>151</v>
      </c>
      <c r="B946" s="2" t="n">
        <v>945</v>
      </c>
      <c r="C946" s="2" t="n">
        <f aca="false">'PR-RAS'!D953</f>
        <v>0</v>
      </c>
      <c r="D946" s="2" t="n">
        <f aca="false">'PR-RAS'!E953</f>
        <v>0</v>
      </c>
      <c r="E946" s="2" t="n">
        <v>0</v>
      </c>
      <c r="F946" s="2" t="n">
        <v>0</v>
      </c>
      <c r="G946" s="3" t="n">
        <f aca="false">(B946/1000)*(C946*1+D946*2)</f>
        <v>0</v>
      </c>
      <c r="H946" s="3" t="n">
        <f aca="false">ABS(C946-ROUND(C946,0))+ABS(D946-ROUND(D946,0))</f>
        <v>0</v>
      </c>
      <c r="I946" s="11" t="n">
        <v>0</v>
      </c>
      <c r="J946" s="4"/>
      <c r="K946" s="5"/>
      <c r="L946" s="5"/>
      <c r="M946" s="5"/>
      <c r="N946" s="5"/>
      <c r="O946" s="5"/>
      <c r="P946" s="5"/>
      <c r="Q946" s="5"/>
      <c r="R946" s="5"/>
      <c r="S946" s="5"/>
      <c r="T946" s="5"/>
      <c r="U946" s="5"/>
      <c r="V946" s="5"/>
      <c r="W946" s="5"/>
      <c r="X946" s="5"/>
      <c r="Y946" s="5"/>
      <c r="Z946" s="5"/>
    </row>
    <row r="947" customFormat="false" ht="12.75" hidden="false" customHeight="true" outlineLevel="0" collapsed="false">
      <c r="A947" s="10" t="n">
        <v>151</v>
      </c>
      <c r="B947" s="2" t="n">
        <v>946</v>
      </c>
      <c r="C947" s="2" t="n">
        <f aca="false">'PR-RAS'!D954</f>
        <v>0</v>
      </c>
      <c r="D947" s="2" t="n">
        <f aca="false">'PR-RAS'!E954</f>
        <v>0</v>
      </c>
      <c r="E947" s="2" t="n">
        <v>0</v>
      </c>
      <c r="F947" s="2" t="n">
        <v>0</v>
      </c>
      <c r="G947" s="3" t="n">
        <f aca="false">(B947/1000)*(C947*1+D947*2)</f>
        <v>0</v>
      </c>
      <c r="H947" s="3" t="n">
        <f aca="false">ABS(C947-ROUND(C947,0))+ABS(D947-ROUND(D947,0))</f>
        <v>0</v>
      </c>
      <c r="I947" s="11" t="n">
        <v>0</v>
      </c>
      <c r="J947" s="4"/>
      <c r="K947" s="5"/>
      <c r="L947" s="5"/>
      <c r="M947" s="5"/>
      <c r="N947" s="5"/>
      <c r="O947" s="5"/>
      <c r="P947" s="5"/>
      <c r="Q947" s="5"/>
      <c r="R947" s="5"/>
      <c r="S947" s="5"/>
      <c r="T947" s="5"/>
      <c r="U947" s="5"/>
      <c r="V947" s="5"/>
      <c r="W947" s="5"/>
      <c r="X947" s="5"/>
      <c r="Y947" s="5"/>
      <c r="Z947" s="5"/>
    </row>
    <row r="948" customFormat="false" ht="12.75" hidden="false" customHeight="true" outlineLevel="0" collapsed="false">
      <c r="A948" s="10" t="n">
        <v>151</v>
      </c>
      <c r="B948" s="2" t="n">
        <v>947</v>
      </c>
      <c r="C948" s="2" t="n">
        <f aca="false">'PR-RAS'!D955</f>
        <v>0</v>
      </c>
      <c r="D948" s="2" t="n">
        <f aca="false">'PR-RAS'!E955</f>
        <v>0</v>
      </c>
      <c r="E948" s="2" t="n">
        <v>0</v>
      </c>
      <c r="F948" s="2" t="n">
        <v>0</v>
      </c>
      <c r="G948" s="3" t="n">
        <f aca="false">(B948/1000)*(C948*1+D948*2)</f>
        <v>0</v>
      </c>
      <c r="H948" s="3" t="n">
        <f aca="false">ABS(C948-ROUND(C948,0))+ABS(D948-ROUND(D948,0))</f>
        <v>0</v>
      </c>
      <c r="I948" s="11" t="n">
        <v>0</v>
      </c>
      <c r="J948" s="4"/>
      <c r="K948" s="5"/>
      <c r="L948" s="5"/>
      <c r="M948" s="5"/>
      <c r="N948" s="5"/>
      <c r="O948" s="5"/>
      <c r="P948" s="5"/>
      <c r="Q948" s="5"/>
      <c r="R948" s="5"/>
      <c r="S948" s="5"/>
      <c r="T948" s="5"/>
      <c r="U948" s="5"/>
      <c r="V948" s="5"/>
      <c r="W948" s="5"/>
      <c r="X948" s="5"/>
      <c r="Y948" s="5"/>
      <c r="Z948" s="5"/>
    </row>
    <row r="949" customFormat="false" ht="12.75" hidden="false" customHeight="true" outlineLevel="0" collapsed="false">
      <c r="A949" s="10" t="n">
        <v>151</v>
      </c>
      <c r="B949" s="2" t="n">
        <v>948</v>
      </c>
      <c r="C949" s="2" t="n">
        <f aca="false">'PR-RAS'!D956</f>
        <v>0</v>
      </c>
      <c r="D949" s="2" t="n">
        <f aca="false">'PR-RAS'!E956</f>
        <v>0</v>
      </c>
      <c r="E949" s="2" t="n">
        <v>0</v>
      </c>
      <c r="F949" s="2" t="n">
        <v>0</v>
      </c>
      <c r="G949" s="3" t="n">
        <f aca="false">(B949/1000)*(C949*1+D949*2)</f>
        <v>0</v>
      </c>
      <c r="H949" s="3" t="n">
        <f aca="false">ABS(C949-ROUND(C949,0))+ABS(D949-ROUND(D949,0))</f>
        <v>0</v>
      </c>
      <c r="I949" s="11" t="n">
        <v>0</v>
      </c>
      <c r="J949" s="4"/>
      <c r="K949" s="5"/>
      <c r="L949" s="5"/>
      <c r="M949" s="5"/>
      <c r="N949" s="5"/>
      <c r="O949" s="5"/>
      <c r="P949" s="5"/>
      <c r="Q949" s="5"/>
      <c r="R949" s="5"/>
      <c r="S949" s="5"/>
      <c r="T949" s="5"/>
      <c r="U949" s="5"/>
      <c r="V949" s="5"/>
      <c r="W949" s="5"/>
      <c r="X949" s="5"/>
      <c r="Y949" s="5"/>
      <c r="Z949" s="5"/>
    </row>
    <row r="950" customFormat="false" ht="12.75" hidden="false" customHeight="true" outlineLevel="0" collapsed="false">
      <c r="A950" s="10" t="n">
        <v>151</v>
      </c>
      <c r="B950" s="2" t="n">
        <v>949</v>
      </c>
      <c r="C950" s="2" t="n">
        <f aca="false">'PR-RAS'!D957</f>
        <v>0</v>
      </c>
      <c r="D950" s="2" t="n">
        <f aca="false">'PR-RAS'!E957</f>
        <v>0</v>
      </c>
      <c r="E950" s="2" t="n">
        <v>0</v>
      </c>
      <c r="F950" s="2" t="n">
        <v>0</v>
      </c>
      <c r="G950" s="3" t="n">
        <f aca="false">(B950/1000)*(C950*1+D950*2)</f>
        <v>0</v>
      </c>
      <c r="H950" s="3" t="n">
        <f aca="false">ABS(C950-ROUND(C950,0))+ABS(D950-ROUND(D950,0))</f>
        <v>0</v>
      </c>
      <c r="I950" s="11" t="n">
        <v>0</v>
      </c>
      <c r="J950" s="4"/>
      <c r="K950" s="5"/>
      <c r="L950" s="5"/>
      <c r="M950" s="5"/>
      <c r="N950" s="5"/>
      <c r="O950" s="5"/>
      <c r="P950" s="5"/>
      <c r="Q950" s="5"/>
      <c r="R950" s="5"/>
      <c r="S950" s="5"/>
      <c r="T950" s="5"/>
      <c r="U950" s="5"/>
      <c r="V950" s="5"/>
      <c r="W950" s="5"/>
      <c r="X950" s="5"/>
      <c r="Y950" s="5"/>
      <c r="Z950" s="5"/>
    </row>
    <row r="951" customFormat="false" ht="12.75" hidden="false" customHeight="true" outlineLevel="0" collapsed="false">
      <c r="A951" s="10" t="n">
        <v>151</v>
      </c>
      <c r="B951" s="2" t="n">
        <v>950</v>
      </c>
      <c r="C951" s="2" t="n">
        <f aca="false">'PR-RAS'!D958</f>
        <v>0</v>
      </c>
      <c r="D951" s="2" t="n">
        <f aca="false">'PR-RAS'!E958</f>
        <v>0</v>
      </c>
      <c r="E951" s="2" t="n">
        <v>0</v>
      </c>
      <c r="F951" s="2" t="n">
        <v>0</v>
      </c>
      <c r="G951" s="3" t="n">
        <f aca="false">(B951/1000)*(C951*1+D951*2)</f>
        <v>0</v>
      </c>
      <c r="H951" s="3" t="n">
        <f aca="false">ABS(C951-ROUND(C951,0))+ABS(D951-ROUND(D951,0))</f>
        <v>0</v>
      </c>
      <c r="I951" s="11" t="n">
        <v>0</v>
      </c>
      <c r="J951" s="4"/>
      <c r="K951" s="5"/>
      <c r="L951" s="5"/>
      <c r="M951" s="5"/>
      <c r="N951" s="5"/>
      <c r="O951" s="5"/>
      <c r="P951" s="5"/>
      <c r="Q951" s="5"/>
      <c r="R951" s="5"/>
      <c r="S951" s="5"/>
      <c r="T951" s="5"/>
      <c r="U951" s="5"/>
      <c r="V951" s="5"/>
      <c r="W951" s="5"/>
      <c r="X951" s="5"/>
      <c r="Y951" s="5"/>
      <c r="Z951" s="5"/>
    </row>
    <row r="952" customFormat="false" ht="12.75" hidden="false" customHeight="true" outlineLevel="0" collapsed="false">
      <c r="A952" s="10" t="n">
        <v>151</v>
      </c>
      <c r="B952" s="2" t="n">
        <v>951</v>
      </c>
      <c r="C952" s="2" t="n">
        <f aca="false">'PR-RAS'!D959</f>
        <v>0</v>
      </c>
      <c r="D952" s="2" t="n">
        <f aca="false">'PR-RAS'!E959</f>
        <v>0</v>
      </c>
      <c r="E952" s="2" t="n">
        <v>0</v>
      </c>
      <c r="F952" s="2" t="n">
        <v>0</v>
      </c>
      <c r="G952" s="3" t="n">
        <f aca="false">(B952/1000)*(C952*1+D952*2)</f>
        <v>0</v>
      </c>
      <c r="H952" s="3" t="n">
        <f aca="false">ABS(C952-ROUND(C952,0))+ABS(D952-ROUND(D952,0))</f>
        <v>0</v>
      </c>
      <c r="I952" s="11" t="n">
        <v>0</v>
      </c>
      <c r="J952" s="4"/>
      <c r="K952" s="5"/>
      <c r="L952" s="5"/>
      <c r="M952" s="5"/>
      <c r="N952" s="5"/>
      <c r="O952" s="5"/>
      <c r="P952" s="5"/>
      <c r="Q952" s="5"/>
      <c r="R952" s="5"/>
      <c r="S952" s="5"/>
      <c r="T952" s="5"/>
      <c r="U952" s="5"/>
      <c r="V952" s="5"/>
      <c r="W952" s="5"/>
      <c r="X952" s="5"/>
      <c r="Y952" s="5"/>
      <c r="Z952" s="5"/>
    </row>
    <row r="953" customFormat="false" ht="12.75" hidden="false" customHeight="true" outlineLevel="0" collapsed="false">
      <c r="A953" s="10" t="n">
        <v>151</v>
      </c>
      <c r="B953" s="2" t="n">
        <v>952</v>
      </c>
      <c r="C953" s="2" t="n">
        <f aca="false">'PR-RAS'!D960</f>
        <v>0</v>
      </c>
      <c r="D953" s="2" t="n">
        <f aca="false">'PR-RAS'!E960</f>
        <v>0</v>
      </c>
      <c r="E953" s="2" t="n">
        <v>0</v>
      </c>
      <c r="F953" s="2" t="n">
        <v>0</v>
      </c>
      <c r="G953" s="3" t="n">
        <f aca="false">(B953/1000)*(C953*1+D953*2)</f>
        <v>0</v>
      </c>
      <c r="H953" s="3" t="n">
        <f aca="false">ABS(C953-ROUND(C953,0))+ABS(D953-ROUND(D953,0))</f>
        <v>0</v>
      </c>
      <c r="I953" s="11" t="n">
        <v>0</v>
      </c>
      <c r="J953" s="4"/>
      <c r="K953" s="5"/>
      <c r="L953" s="5"/>
      <c r="M953" s="5"/>
      <c r="N953" s="5"/>
      <c r="O953" s="5"/>
      <c r="P953" s="5"/>
      <c r="Q953" s="5"/>
      <c r="R953" s="5"/>
      <c r="S953" s="5"/>
      <c r="T953" s="5"/>
      <c r="U953" s="5"/>
      <c r="V953" s="5"/>
      <c r="W953" s="5"/>
      <c r="X953" s="5"/>
      <c r="Y953" s="5"/>
      <c r="Z953" s="5"/>
    </row>
    <row r="954" customFormat="false" ht="12.75" hidden="false" customHeight="true" outlineLevel="0" collapsed="false">
      <c r="A954" s="10" t="n">
        <v>151</v>
      </c>
      <c r="B954" s="2" t="n">
        <v>953</v>
      </c>
      <c r="C954" s="2" t="n">
        <f aca="false">'PR-RAS'!D961</f>
        <v>0</v>
      </c>
      <c r="D954" s="2" t="n">
        <f aca="false">'PR-RAS'!E961</f>
        <v>0</v>
      </c>
      <c r="E954" s="2" t="n">
        <v>0</v>
      </c>
      <c r="F954" s="2" t="n">
        <v>0</v>
      </c>
      <c r="G954" s="3" t="n">
        <f aca="false">(B954/1000)*(C954*1+D954*2)</f>
        <v>0</v>
      </c>
      <c r="H954" s="3" t="n">
        <f aca="false">ABS(C954-ROUND(C954,0))+ABS(D954-ROUND(D954,0))</f>
        <v>0</v>
      </c>
      <c r="I954" s="11" t="n">
        <v>0</v>
      </c>
      <c r="J954" s="4"/>
      <c r="K954" s="5"/>
      <c r="L954" s="5"/>
      <c r="M954" s="5"/>
      <c r="N954" s="5"/>
      <c r="O954" s="5"/>
      <c r="P954" s="5"/>
      <c r="Q954" s="5"/>
      <c r="R954" s="5"/>
      <c r="S954" s="5"/>
      <c r="T954" s="5"/>
      <c r="U954" s="5"/>
      <c r="V954" s="5"/>
      <c r="W954" s="5"/>
      <c r="X954" s="5"/>
      <c r="Y954" s="5"/>
      <c r="Z954" s="5"/>
    </row>
    <row r="955" customFormat="false" ht="12.75" hidden="false" customHeight="true" outlineLevel="0" collapsed="false">
      <c r="A955" s="10" t="n">
        <v>151</v>
      </c>
      <c r="B955" s="2" t="n">
        <v>954</v>
      </c>
      <c r="C955" s="2" t="n">
        <f aca="false">'PR-RAS'!D962</f>
        <v>0</v>
      </c>
      <c r="D955" s="2" t="n">
        <f aca="false">'PR-RAS'!E962</f>
        <v>0</v>
      </c>
      <c r="E955" s="2" t="n">
        <v>0</v>
      </c>
      <c r="F955" s="2" t="n">
        <v>0</v>
      </c>
      <c r="G955" s="3" t="n">
        <f aca="false">(B955/1000)*(C955*1+D955*2)</f>
        <v>0</v>
      </c>
      <c r="H955" s="3" t="n">
        <f aca="false">ABS(C955-ROUND(C955,0))+ABS(D955-ROUND(D955,0))</f>
        <v>0</v>
      </c>
      <c r="I955" s="11" t="n">
        <v>0</v>
      </c>
      <c r="J955" s="4"/>
      <c r="K955" s="5"/>
      <c r="L955" s="5"/>
      <c r="M955" s="5"/>
      <c r="N955" s="5"/>
      <c r="O955" s="5"/>
      <c r="P955" s="5"/>
      <c r="Q955" s="5"/>
      <c r="R955" s="5"/>
      <c r="S955" s="5"/>
      <c r="T955" s="5"/>
      <c r="U955" s="5"/>
      <c r="V955" s="5"/>
      <c r="W955" s="5"/>
      <c r="X955" s="5"/>
      <c r="Y955" s="5"/>
      <c r="Z955" s="5"/>
    </row>
    <row r="956" customFormat="false" ht="12.75" hidden="false" customHeight="true" outlineLevel="0" collapsed="false">
      <c r="A956" s="10" t="n">
        <v>151</v>
      </c>
      <c r="B956" s="2" t="n">
        <v>955</v>
      </c>
      <c r="C956" s="2" t="n">
        <f aca="false">'PR-RAS'!D963</f>
        <v>0</v>
      </c>
      <c r="D956" s="2" t="n">
        <f aca="false">'PR-RAS'!E963</f>
        <v>0</v>
      </c>
      <c r="E956" s="2" t="n">
        <v>0</v>
      </c>
      <c r="F956" s="2" t="n">
        <v>0</v>
      </c>
      <c r="G956" s="3" t="n">
        <f aca="false">(B956/1000)*(C956*1+D956*2)</f>
        <v>0</v>
      </c>
      <c r="H956" s="3" t="n">
        <f aca="false">ABS(C956-ROUND(C956,0))+ABS(D956-ROUND(D956,0))</f>
        <v>0</v>
      </c>
      <c r="I956" s="11" t="n">
        <v>0</v>
      </c>
      <c r="J956" s="4"/>
      <c r="K956" s="5"/>
      <c r="L956" s="5"/>
      <c r="M956" s="5"/>
      <c r="N956" s="5"/>
      <c r="O956" s="5"/>
      <c r="P956" s="5"/>
      <c r="Q956" s="5"/>
      <c r="R956" s="5"/>
      <c r="S956" s="5"/>
      <c r="T956" s="5"/>
      <c r="U956" s="5"/>
      <c r="V956" s="5"/>
      <c r="W956" s="5"/>
      <c r="X956" s="5"/>
      <c r="Y956" s="5"/>
      <c r="Z956" s="5"/>
    </row>
    <row r="957" customFormat="false" ht="12.75" hidden="false" customHeight="true" outlineLevel="0" collapsed="false">
      <c r="A957" s="10" t="n">
        <v>151</v>
      </c>
      <c r="B957" s="2" t="n">
        <v>956</v>
      </c>
      <c r="C957" s="2" t="n">
        <f aca="false">'PR-RAS'!D964</f>
        <v>0</v>
      </c>
      <c r="D957" s="2" t="n">
        <f aca="false">'PR-RAS'!E964</f>
        <v>0</v>
      </c>
      <c r="E957" s="2" t="n">
        <v>0</v>
      </c>
      <c r="F957" s="2" t="n">
        <v>0</v>
      </c>
      <c r="G957" s="3" t="n">
        <f aca="false">(B957/1000)*(C957*1+D957*2)</f>
        <v>0</v>
      </c>
      <c r="H957" s="3" t="n">
        <f aca="false">ABS(C957-ROUND(C957,0))+ABS(D957-ROUND(D957,0))</f>
        <v>0</v>
      </c>
      <c r="I957" s="11" t="n">
        <v>0</v>
      </c>
      <c r="J957" s="4"/>
      <c r="K957" s="5"/>
      <c r="L957" s="5"/>
      <c r="M957" s="5"/>
      <c r="N957" s="5"/>
      <c r="O957" s="5"/>
      <c r="P957" s="5"/>
      <c r="Q957" s="5"/>
      <c r="R957" s="5"/>
      <c r="S957" s="5"/>
      <c r="T957" s="5"/>
      <c r="U957" s="5"/>
      <c r="V957" s="5"/>
      <c r="W957" s="5"/>
      <c r="X957" s="5"/>
      <c r="Y957" s="5"/>
      <c r="Z957" s="5"/>
    </row>
    <row r="958" customFormat="false" ht="12.75" hidden="false" customHeight="true" outlineLevel="0" collapsed="false">
      <c r="A958" s="10" t="n">
        <v>151</v>
      </c>
      <c r="B958" s="2" t="n">
        <v>957</v>
      </c>
      <c r="C958" s="2" t="n">
        <f aca="false">'PR-RAS'!D965</f>
        <v>0</v>
      </c>
      <c r="D958" s="2" t="n">
        <f aca="false">'PR-RAS'!E965</f>
        <v>0</v>
      </c>
      <c r="E958" s="2" t="n">
        <v>0</v>
      </c>
      <c r="F958" s="2" t="n">
        <v>0</v>
      </c>
      <c r="G958" s="3" t="n">
        <f aca="false">(B958/1000)*(C958*1+D958*2)</f>
        <v>0</v>
      </c>
      <c r="H958" s="3" t="n">
        <f aca="false">ABS(C958-ROUND(C958,0))+ABS(D958-ROUND(D958,0))</f>
        <v>0</v>
      </c>
      <c r="I958" s="11" t="n">
        <v>0</v>
      </c>
      <c r="J958" s="4"/>
      <c r="K958" s="5"/>
      <c r="L958" s="5"/>
      <c r="M958" s="5"/>
      <c r="N958" s="5"/>
      <c r="O958" s="5"/>
      <c r="P958" s="5"/>
      <c r="Q958" s="5"/>
      <c r="R958" s="5"/>
      <c r="S958" s="5"/>
      <c r="T958" s="5"/>
      <c r="U958" s="5"/>
      <c r="V958" s="5"/>
      <c r="W958" s="5"/>
      <c r="X958" s="5"/>
      <c r="Y958" s="5"/>
      <c r="Z958" s="5"/>
    </row>
    <row r="959" customFormat="false" ht="12.75" hidden="false" customHeight="true" outlineLevel="0" collapsed="false">
      <c r="A959" s="10" t="n">
        <v>151</v>
      </c>
      <c r="B959" s="2" t="n">
        <v>958</v>
      </c>
      <c r="C959" s="2" t="n">
        <f aca="false">'PR-RAS'!D966</f>
        <v>0</v>
      </c>
      <c r="D959" s="2" t="n">
        <f aca="false">'PR-RAS'!E966</f>
        <v>0</v>
      </c>
      <c r="E959" s="2" t="n">
        <v>0</v>
      </c>
      <c r="F959" s="2" t="n">
        <v>0</v>
      </c>
      <c r="G959" s="3" t="n">
        <f aca="false">(B959/1000)*(C959*1+D959*2)</f>
        <v>0</v>
      </c>
      <c r="H959" s="3" t="n">
        <f aca="false">ABS(C959-ROUND(C959,0))+ABS(D959-ROUND(D959,0))</f>
        <v>0</v>
      </c>
      <c r="I959" s="11" t="n">
        <v>0</v>
      </c>
      <c r="J959" s="4"/>
      <c r="K959" s="5"/>
      <c r="L959" s="5"/>
      <c r="M959" s="5"/>
      <c r="N959" s="5"/>
      <c r="O959" s="5"/>
      <c r="P959" s="5"/>
      <c r="Q959" s="5"/>
      <c r="R959" s="5"/>
      <c r="S959" s="5"/>
      <c r="T959" s="5"/>
      <c r="U959" s="5"/>
      <c r="V959" s="5"/>
      <c r="W959" s="5"/>
      <c r="X959" s="5"/>
      <c r="Y959" s="5"/>
      <c r="Z959" s="5"/>
    </row>
    <row r="960" customFormat="false" ht="12.75" hidden="false" customHeight="true" outlineLevel="0" collapsed="false">
      <c r="A960" s="10" t="n">
        <v>151</v>
      </c>
      <c r="B960" s="2" t="n">
        <v>959</v>
      </c>
      <c r="C960" s="2" t="n">
        <f aca="false">'PR-RAS'!D967</f>
        <v>0</v>
      </c>
      <c r="D960" s="2" t="n">
        <f aca="false">'PR-RAS'!E967</f>
        <v>0</v>
      </c>
      <c r="E960" s="2" t="n">
        <v>0</v>
      </c>
      <c r="F960" s="2" t="n">
        <v>0</v>
      </c>
      <c r="G960" s="3" t="n">
        <f aca="false">(B960/1000)*(C960*1+D960*2)</f>
        <v>0</v>
      </c>
      <c r="H960" s="3" t="n">
        <f aca="false">ABS(C960-ROUND(C960,0))+ABS(D960-ROUND(D960,0))</f>
        <v>0</v>
      </c>
      <c r="I960" s="11" t="n">
        <v>0</v>
      </c>
      <c r="J960" s="4"/>
      <c r="K960" s="5"/>
      <c r="L960" s="5"/>
      <c r="M960" s="5"/>
      <c r="N960" s="5"/>
      <c r="O960" s="5"/>
      <c r="P960" s="5"/>
      <c r="Q960" s="5"/>
      <c r="R960" s="5"/>
      <c r="S960" s="5"/>
      <c r="T960" s="5"/>
      <c r="U960" s="5"/>
      <c r="V960" s="5"/>
      <c r="W960" s="5"/>
      <c r="X960" s="5"/>
      <c r="Y960" s="5"/>
      <c r="Z960" s="5"/>
    </row>
    <row r="961" customFormat="false" ht="12.75" hidden="false" customHeight="true" outlineLevel="0" collapsed="false">
      <c r="A961" s="10" t="n">
        <v>151</v>
      </c>
      <c r="B961" s="2" t="n">
        <v>960</v>
      </c>
      <c r="C961" s="2" t="n">
        <f aca="false">'PR-RAS'!D968</f>
        <v>0</v>
      </c>
      <c r="D961" s="2" t="n">
        <f aca="false">'PR-RAS'!E968</f>
        <v>0</v>
      </c>
      <c r="E961" s="2" t="n">
        <v>0</v>
      </c>
      <c r="F961" s="2" t="n">
        <v>0</v>
      </c>
      <c r="G961" s="3" t="n">
        <f aca="false">(B961/1000)*(C961*1+D961*2)</f>
        <v>0</v>
      </c>
      <c r="H961" s="3" t="n">
        <f aca="false">ABS(C961-ROUND(C961,0))+ABS(D961-ROUND(D961,0))</f>
        <v>0</v>
      </c>
      <c r="I961" s="11" t="n">
        <v>0</v>
      </c>
      <c r="J961" s="4"/>
      <c r="K961" s="5"/>
      <c r="L961" s="5"/>
      <c r="M961" s="5"/>
      <c r="N961" s="5"/>
      <c r="O961" s="5"/>
      <c r="P961" s="5"/>
      <c r="Q961" s="5"/>
      <c r="R961" s="5"/>
      <c r="S961" s="5"/>
      <c r="T961" s="5"/>
      <c r="U961" s="5"/>
      <c r="V961" s="5"/>
      <c r="W961" s="5"/>
      <c r="X961" s="5"/>
      <c r="Y961" s="5"/>
      <c r="Z961" s="5"/>
    </row>
    <row r="962" customFormat="false" ht="12.75" hidden="false" customHeight="true" outlineLevel="0" collapsed="false">
      <c r="A962" s="10" t="n">
        <v>151</v>
      </c>
      <c r="B962" s="2" t="n">
        <v>961</v>
      </c>
      <c r="C962" s="2" t="n">
        <f aca="false">'PR-RAS'!D969</f>
        <v>0</v>
      </c>
      <c r="D962" s="2" t="n">
        <f aca="false">'PR-RAS'!E969</f>
        <v>0</v>
      </c>
      <c r="E962" s="2" t="n">
        <v>0</v>
      </c>
      <c r="F962" s="2" t="n">
        <v>0</v>
      </c>
      <c r="G962" s="3" t="n">
        <f aca="false">(B962/1000)*(C962*1+D962*2)</f>
        <v>0</v>
      </c>
      <c r="H962" s="3" t="n">
        <f aca="false">ABS(C962-ROUND(C962,0))+ABS(D962-ROUND(D962,0))</f>
        <v>0</v>
      </c>
      <c r="I962" s="11" t="n">
        <v>0</v>
      </c>
      <c r="J962" s="4"/>
      <c r="K962" s="5"/>
      <c r="L962" s="5"/>
      <c r="M962" s="5"/>
      <c r="N962" s="5"/>
      <c r="O962" s="5"/>
      <c r="P962" s="5"/>
      <c r="Q962" s="5"/>
      <c r="R962" s="5"/>
      <c r="S962" s="5"/>
      <c r="T962" s="5"/>
      <c r="U962" s="5"/>
      <c r="V962" s="5"/>
      <c r="W962" s="5"/>
      <c r="X962" s="5"/>
      <c r="Y962" s="5"/>
      <c r="Z962" s="5"/>
    </row>
    <row r="963" customFormat="false" ht="12.75" hidden="false" customHeight="true" outlineLevel="0" collapsed="false">
      <c r="A963" s="10" t="n">
        <v>151</v>
      </c>
      <c r="B963" s="2" t="n">
        <v>962</v>
      </c>
      <c r="C963" s="2" t="n">
        <f aca="false">'PR-RAS'!D970</f>
        <v>0</v>
      </c>
      <c r="D963" s="2" t="n">
        <f aca="false">'PR-RAS'!E970</f>
        <v>0</v>
      </c>
      <c r="E963" s="2" t="n">
        <v>0</v>
      </c>
      <c r="F963" s="2" t="n">
        <v>0</v>
      </c>
      <c r="G963" s="3" t="n">
        <f aca="false">(B963/1000)*(C963*1+D963*2)</f>
        <v>0</v>
      </c>
      <c r="H963" s="3" t="n">
        <f aca="false">ABS(C963-ROUND(C963,0))+ABS(D963-ROUND(D963,0))</f>
        <v>0</v>
      </c>
      <c r="I963" s="11" t="n">
        <v>0</v>
      </c>
      <c r="J963" s="4"/>
      <c r="K963" s="5"/>
      <c r="L963" s="5"/>
      <c r="M963" s="5"/>
      <c r="N963" s="5"/>
      <c r="O963" s="5"/>
      <c r="P963" s="5"/>
      <c r="Q963" s="5"/>
      <c r="R963" s="5"/>
      <c r="S963" s="5"/>
      <c r="T963" s="5"/>
      <c r="U963" s="5"/>
      <c r="V963" s="5"/>
      <c r="W963" s="5"/>
      <c r="X963" s="5"/>
      <c r="Y963" s="5"/>
      <c r="Z963" s="5"/>
    </row>
    <row r="964" customFormat="false" ht="12.75" hidden="false" customHeight="true" outlineLevel="0" collapsed="false">
      <c r="A964" s="10" t="n">
        <v>151</v>
      </c>
      <c r="B964" s="2" t="n">
        <v>963</v>
      </c>
      <c r="C964" s="2" t="n">
        <f aca="false">'PR-RAS'!D971</f>
        <v>0</v>
      </c>
      <c r="D964" s="2" t="n">
        <f aca="false">'PR-RAS'!E971</f>
        <v>0</v>
      </c>
      <c r="E964" s="2" t="n">
        <v>0</v>
      </c>
      <c r="F964" s="2" t="n">
        <v>0</v>
      </c>
      <c r="G964" s="3" t="n">
        <f aca="false">(B964/1000)*(C964*1+D964*2)</f>
        <v>0</v>
      </c>
      <c r="H964" s="3" t="n">
        <f aca="false">ABS(C964-ROUND(C964,0))+ABS(D964-ROUND(D964,0))</f>
        <v>0</v>
      </c>
      <c r="I964" s="11" t="n">
        <v>0</v>
      </c>
      <c r="J964" s="4"/>
      <c r="K964" s="5"/>
      <c r="L964" s="5"/>
      <c r="M964" s="5"/>
      <c r="N964" s="5"/>
      <c r="O964" s="5"/>
      <c r="P964" s="5"/>
      <c r="Q964" s="5"/>
      <c r="R964" s="5"/>
      <c r="S964" s="5"/>
      <c r="T964" s="5"/>
      <c r="U964" s="5"/>
      <c r="V964" s="5"/>
      <c r="W964" s="5"/>
      <c r="X964" s="5"/>
      <c r="Y964" s="5"/>
      <c r="Z964" s="5"/>
    </row>
    <row r="965" customFormat="false" ht="12.75" hidden="false" customHeight="true" outlineLevel="0" collapsed="false">
      <c r="A965" s="10" t="n">
        <v>151</v>
      </c>
      <c r="B965" s="2" t="n">
        <v>964</v>
      </c>
      <c r="C965" s="2" t="n">
        <f aca="false">'PR-RAS'!D972</f>
        <v>0</v>
      </c>
      <c r="D965" s="2" t="n">
        <f aca="false">'PR-RAS'!E972</f>
        <v>0</v>
      </c>
      <c r="E965" s="2" t="n">
        <v>0</v>
      </c>
      <c r="F965" s="2" t="n">
        <v>0</v>
      </c>
      <c r="G965" s="3" t="n">
        <f aca="false">(B965/1000)*(C965*1+D965*2)</f>
        <v>0</v>
      </c>
      <c r="H965" s="3" t="n">
        <f aca="false">ABS(C965-ROUND(C965,0))+ABS(D965-ROUND(D965,0))</f>
        <v>0</v>
      </c>
      <c r="I965" s="11" t="n">
        <v>0</v>
      </c>
      <c r="J965" s="4"/>
      <c r="K965" s="5"/>
      <c r="L965" s="5"/>
      <c r="M965" s="5"/>
      <c r="N965" s="5"/>
      <c r="O965" s="5"/>
      <c r="P965" s="5"/>
      <c r="Q965" s="5"/>
      <c r="R965" s="5"/>
      <c r="S965" s="5"/>
      <c r="T965" s="5"/>
      <c r="U965" s="5"/>
      <c r="V965" s="5"/>
      <c r="W965" s="5"/>
      <c r="X965" s="5"/>
      <c r="Y965" s="5"/>
      <c r="Z965" s="5"/>
    </row>
    <row r="966" customFormat="false" ht="12.75" hidden="false" customHeight="true" outlineLevel="0" collapsed="false">
      <c r="A966" s="10" t="n">
        <v>151</v>
      </c>
      <c r="B966" s="2" t="n">
        <v>965</v>
      </c>
      <c r="C966" s="2" t="n">
        <f aca="false">'PR-RAS'!D973</f>
        <v>0</v>
      </c>
      <c r="D966" s="2" t="n">
        <f aca="false">'PR-RAS'!E973</f>
        <v>0</v>
      </c>
      <c r="E966" s="2" t="n">
        <v>0</v>
      </c>
      <c r="F966" s="2" t="n">
        <v>0</v>
      </c>
      <c r="G966" s="3" t="n">
        <f aca="false">(B966/1000)*(C966*1+D966*2)</f>
        <v>0</v>
      </c>
      <c r="H966" s="3" t="n">
        <f aca="false">ABS(C966-ROUND(C966,0))+ABS(D966-ROUND(D966,0))</f>
        <v>0</v>
      </c>
      <c r="I966" s="11" t="n">
        <v>0</v>
      </c>
      <c r="J966" s="4"/>
      <c r="K966" s="5"/>
      <c r="L966" s="5"/>
      <c r="M966" s="5"/>
      <c r="N966" s="5"/>
      <c r="O966" s="5"/>
      <c r="P966" s="5"/>
      <c r="Q966" s="5"/>
      <c r="R966" s="5"/>
      <c r="S966" s="5"/>
      <c r="T966" s="5"/>
      <c r="U966" s="5"/>
      <c r="V966" s="5"/>
      <c r="W966" s="5"/>
      <c r="X966" s="5"/>
      <c r="Y966" s="5"/>
      <c r="Z966" s="5"/>
    </row>
    <row r="967" customFormat="false" ht="12.75" hidden="false" customHeight="true" outlineLevel="0" collapsed="false">
      <c r="A967" s="10" t="n">
        <v>151</v>
      </c>
      <c r="B967" s="2" t="n">
        <v>966</v>
      </c>
      <c r="C967" s="2" t="n">
        <f aca="false">'PR-RAS'!D974</f>
        <v>0</v>
      </c>
      <c r="D967" s="2" t="n">
        <f aca="false">'PR-RAS'!E974</f>
        <v>0</v>
      </c>
      <c r="E967" s="2" t="n">
        <v>0</v>
      </c>
      <c r="F967" s="2" t="n">
        <v>0</v>
      </c>
      <c r="G967" s="3" t="n">
        <f aca="false">(B967/1000)*(C967*1+D967*2)</f>
        <v>0</v>
      </c>
      <c r="H967" s="3" t="n">
        <f aca="false">ABS(C967-ROUND(C967,0))+ABS(D967-ROUND(D967,0))</f>
        <v>0</v>
      </c>
      <c r="I967" s="11" t="n">
        <v>0</v>
      </c>
      <c r="J967" s="4"/>
      <c r="K967" s="5"/>
      <c r="L967" s="5"/>
      <c r="M967" s="5"/>
      <c r="N967" s="5"/>
      <c r="O967" s="5"/>
      <c r="P967" s="5"/>
      <c r="Q967" s="5"/>
      <c r="R967" s="5"/>
      <c r="S967" s="5"/>
      <c r="T967" s="5"/>
      <c r="U967" s="5"/>
      <c r="V967" s="5"/>
      <c r="W967" s="5"/>
      <c r="X967" s="5"/>
      <c r="Y967" s="5"/>
      <c r="Z967" s="5"/>
    </row>
    <row r="968" customFormat="false" ht="12.75" hidden="false" customHeight="true" outlineLevel="0" collapsed="false">
      <c r="A968" s="10" t="n">
        <v>151</v>
      </c>
      <c r="B968" s="2" t="n">
        <v>967</v>
      </c>
      <c r="C968" s="2" t="n">
        <f aca="false">'PR-RAS'!D975</f>
        <v>0</v>
      </c>
      <c r="D968" s="2" t="n">
        <f aca="false">'PR-RAS'!E975</f>
        <v>0</v>
      </c>
      <c r="E968" s="2" t="n">
        <v>0</v>
      </c>
      <c r="F968" s="2" t="n">
        <v>0</v>
      </c>
      <c r="G968" s="3" t="n">
        <f aca="false">(B968/1000)*(C968*1+D968*2)</f>
        <v>0</v>
      </c>
      <c r="H968" s="3" t="n">
        <f aca="false">ABS(C968-ROUND(C968,0))+ABS(D968-ROUND(D968,0))</f>
        <v>0</v>
      </c>
      <c r="I968" s="11" t="n">
        <v>0</v>
      </c>
      <c r="J968" s="4"/>
      <c r="K968" s="5"/>
      <c r="L968" s="5"/>
      <c r="M968" s="5"/>
      <c r="N968" s="5"/>
      <c r="O968" s="5"/>
      <c r="P968" s="5"/>
      <c r="Q968" s="5"/>
      <c r="R968" s="5"/>
      <c r="S968" s="5"/>
      <c r="T968" s="5"/>
      <c r="U968" s="5"/>
      <c r="V968" s="5"/>
      <c r="W968" s="5"/>
      <c r="X968" s="5"/>
      <c r="Y968" s="5"/>
      <c r="Z968" s="5"/>
    </row>
    <row r="969" customFormat="false" ht="12.75" hidden="false" customHeight="true" outlineLevel="0" collapsed="false">
      <c r="A969" s="10" t="n">
        <v>151</v>
      </c>
      <c r="B969" s="2" t="n">
        <v>968</v>
      </c>
      <c r="C969" s="2" t="n">
        <f aca="false">'PR-RAS'!D976</f>
        <v>0</v>
      </c>
      <c r="D969" s="2" t="n">
        <f aca="false">'PR-RAS'!E976</f>
        <v>0</v>
      </c>
      <c r="E969" s="2" t="n">
        <v>0</v>
      </c>
      <c r="F969" s="2" t="n">
        <v>0</v>
      </c>
      <c r="G969" s="3" t="n">
        <f aca="false">(B969/1000)*(C969*1+D969*2)</f>
        <v>0</v>
      </c>
      <c r="H969" s="3" t="n">
        <f aca="false">ABS(C969-ROUND(C969,0))+ABS(D969-ROUND(D969,0))</f>
        <v>0</v>
      </c>
      <c r="I969" s="11" t="n">
        <v>0</v>
      </c>
      <c r="J969" s="4"/>
      <c r="K969" s="5"/>
      <c r="L969" s="5"/>
      <c r="M969" s="5"/>
      <c r="N969" s="5"/>
      <c r="O969" s="5"/>
      <c r="P969" s="5"/>
      <c r="Q969" s="5"/>
      <c r="R969" s="5"/>
      <c r="S969" s="5"/>
      <c r="T969" s="5"/>
      <c r="U969" s="5"/>
      <c r="V969" s="5"/>
      <c r="W969" s="5"/>
      <c r="X969" s="5"/>
      <c r="Y969" s="5"/>
      <c r="Z969" s="5"/>
    </row>
    <row r="970" customFormat="false" ht="12.75" hidden="false" customHeight="true" outlineLevel="0" collapsed="false">
      <c r="A970" s="10" t="n">
        <v>151</v>
      </c>
      <c r="B970" s="2" t="n">
        <v>969</v>
      </c>
      <c r="C970" s="2" t="n">
        <f aca="false">'PR-RAS'!D977</f>
        <v>0</v>
      </c>
      <c r="D970" s="2" t="n">
        <f aca="false">'PR-RAS'!E977</f>
        <v>0</v>
      </c>
      <c r="E970" s="2" t="n">
        <v>0</v>
      </c>
      <c r="F970" s="2" t="n">
        <v>0</v>
      </c>
      <c r="G970" s="3" t="n">
        <f aca="false">(B970/1000)*(C970*1+D970*2)</f>
        <v>0</v>
      </c>
      <c r="H970" s="3" t="n">
        <f aca="false">ABS(C970-ROUND(C970,0))+ABS(D970-ROUND(D970,0))</f>
        <v>0</v>
      </c>
      <c r="I970" s="11" t="n">
        <v>0</v>
      </c>
      <c r="J970" s="4"/>
      <c r="K970" s="5"/>
      <c r="L970" s="5"/>
      <c r="M970" s="5"/>
      <c r="N970" s="5"/>
      <c r="O970" s="5"/>
      <c r="P970" s="5"/>
      <c r="Q970" s="5"/>
      <c r="R970" s="5"/>
      <c r="S970" s="5"/>
      <c r="T970" s="5"/>
      <c r="U970" s="5"/>
      <c r="V970" s="5"/>
      <c r="W970" s="5"/>
      <c r="X970" s="5"/>
      <c r="Y970" s="5"/>
      <c r="Z970" s="5"/>
    </row>
    <row r="971" customFormat="false" ht="12.75" hidden="false" customHeight="true" outlineLevel="0" collapsed="false">
      <c r="A971" s="10" t="n">
        <v>151</v>
      </c>
      <c r="B971" s="2" t="n">
        <v>970</v>
      </c>
      <c r="C971" s="2" t="n">
        <f aca="false">'PR-RAS'!D978</f>
        <v>0</v>
      </c>
      <c r="D971" s="2" t="n">
        <f aca="false">'PR-RAS'!E978</f>
        <v>0</v>
      </c>
      <c r="E971" s="2" t="n">
        <v>0</v>
      </c>
      <c r="F971" s="2" t="n">
        <v>0</v>
      </c>
      <c r="G971" s="3" t="n">
        <f aca="false">(B971/1000)*(C971*1+D971*2)</f>
        <v>0</v>
      </c>
      <c r="H971" s="3" t="n">
        <f aca="false">ABS(C971-ROUND(C971,0))+ABS(D971-ROUND(D971,0))</f>
        <v>0</v>
      </c>
      <c r="I971" s="11" t="n">
        <v>0</v>
      </c>
      <c r="J971" s="4"/>
      <c r="K971" s="5"/>
      <c r="L971" s="5"/>
      <c r="M971" s="5"/>
      <c r="N971" s="5"/>
      <c r="O971" s="5"/>
      <c r="P971" s="5"/>
      <c r="Q971" s="5"/>
      <c r="R971" s="5"/>
      <c r="S971" s="5"/>
      <c r="T971" s="5"/>
      <c r="U971" s="5"/>
      <c r="V971" s="5"/>
      <c r="W971" s="5"/>
      <c r="X971" s="5"/>
      <c r="Y971" s="5"/>
      <c r="Z971" s="5"/>
    </row>
    <row r="972" customFormat="false" ht="12.75" hidden="false" customHeight="true" outlineLevel="0" collapsed="false">
      <c r="A972" s="10" t="n">
        <v>151</v>
      </c>
      <c r="B972" s="2" t="n">
        <v>971</v>
      </c>
      <c r="C972" s="2" t="n">
        <f aca="false">'PR-RAS'!D979</f>
        <v>0</v>
      </c>
      <c r="D972" s="2" t="n">
        <f aca="false">'PR-RAS'!E979</f>
        <v>0</v>
      </c>
      <c r="E972" s="2" t="n">
        <v>0</v>
      </c>
      <c r="F972" s="2" t="n">
        <v>0</v>
      </c>
      <c r="G972" s="3" t="n">
        <f aca="false">(B972/1000)*(C972*1+D972*2)</f>
        <v>0</v>
      </c>
      <c r="H972" s="3" t="n">
        <f aca="false">ABS(C972-ROUND(C972,0))+ABS(D972-ROUND(D972,0))</f>
        <v>0</v>
      </c>
      <c r="I972" s="11" t="n">
        <v>0</v>
      </c>
      <c r="J972" s="4"/>
      <c r="K972" s="5"/>
      <c r="L972" s="5"/>
      <c r="M972" s="5"/>
      <c r="N972" s="5"/>
      <c r="O972" s="5"/>
      <c r="P972" s="5"/>
      <c r="Q972" s="5"/>
      <c r="R972" s="5"/>
      <c r="S972" s="5"/>
      <c r="T972" s="5"/>
      <c r="U972" s="5"/>
      <c r="V972" s="5"/>
      <c r="W972" s="5"/>
      <c r="X972" s="5"/>
      <c r="Y972" s="5"/>
      <c r="Z972" s="5"/>
    </row>
    <row r="973" customFormat="false" ht="12.75" hidden="false" customHeight="true" outlineLevel="0" collapsed="false">
      <c r="A973" s="10" t="n">
        <v>151</v>
      </c>
      <c r="B973" s="2" t="n">
        <v>972</v>
      </c>
      <c r="C973" s="2" t="n">
        <f aca="false">'PR-RAS'!D980</f>
        <v>0</v>
      </c>
      <c r="D973" s="2" t="n">
        <f aca="false">'PR-RAS'!E980</f>
        <v>0</v>
      </c>
      <c r="E973" s="2" t="n">
        <v>0</v>
      </c>
      <c r="F973" s="2" t="n">
        <v>0</v>
      </c>
      <c r="G973" s="3" t="n">
        <f aca="false">(B973/1000)*(C973*1+D973*2)</f>
        <v>0</v>
      </c>
      <c r="H973" s="3" t="n">
        <f aca="false">ABS(C973-ROUND(C973,0))+ABS(D973-ROUND(D973,0))</f>
        <v>0</v>
      </c>
      <c r="I973" s="11" t="n">
        <v>0</v>
      </c>
      <c r="J973" s="4"/>
      <c r="K973" s="5"/>
      <c r="L973" s="5"/>
      <c r="M973" s="5"/>
      <c r="N973" s="5"/>
      <c r="O973" s="5"/>
      <c r="P973" s="5"/>
      <c r="Q973" s="5"/>
      <c r="R973" s="5"/>
      <c r="S973" s="5"/>
      <c r="T973" s="5"/>
      <c r="U973" s="5"/>
      <c r="V973" s="5"/>
      <c r="W973" s="5"/>
      <c r="X973" s="5"/>
      <c r="Y973" s="5"/>
      <c r="Z973" s="5"/>
    </row>
    <row r="974" customFormat="false" ht="12.75" hidden="false" customHeight="true" outlineLevel="0" collapsed="false">
      <c r="A974" s="10" t="n">
        <v>151</v>
      </c>
      <c r="B974" s="2" t="n">
        <v>973</v>
      </c>
      <c r="C974" s="2" t="n">
        <f aca="false">'PR-RAS'!D981</f>
        <v>0</v>
      </c>
      <c r="D974" s="2" t="n">
        <f aca="false">'PR-RAS'!E981</f>
        <v>0</v>
      </c>
      <c r="E974" s="2" t="n">
        <v>0</v>
      </c>
      <c r="F974" s="2" t="n">
        <v>0</v>
      </c>
      <c r="G974" s="3" t="n">
        <f aca="false">(B974/1000)*(C974*1+D974*2)</f>
        <v>0</v>
      </c>
      <c r="H974" s="3" t="n">
        <f aca="false">ABS(C974-ROUND(C974,0))+ABS(D974-ROUND(D974,0))</f>
        <v>0</v>
      </c>
      <c r="I974" s="11" t="n">
        <v>0</v>
      </c>
      <c r="J974" s="4"/>
      <c r="K974" s="5"/>
      <c r="L974" s="5"/>
      <c r="M974" s="5"/>
      <c r="N974" s="5"/>
      <c r="O974" s="5"/>
      <c r="P974" s="5"/>
      <c r="Q974" s="5"/>
      <c r="R974" s="5"/>
      <c r="S974" s="5"/>
      <c r="T974" s="5"/>
      <c r="U974" s="5"/>
      <c r="V974" s="5"/>
      <c r="W974" s="5"/>
      <c r="X974" s="5"/>
      <c r="Y974" s="5"/>
      <c r="Z974" s="5"/>
    </row>
    <row r="975" customFormat="false" ht="12.75" hidden="false" customHeight="true" outlineLevel="0" collapsed="false">
      <c r="A975" s="10" t="n">
        <v>151</v>
      </c>
      <c r="B975" s="2" t="n">
        <v>974</v>
      </c>
      <c r="C975" s="2" t="n">
        <f aca="false">'PR-RAS'!D982</f>
        <v>0</v>
      </c>
      <c r="D975" s="2" t="n">
        <f aca="false">'PR-RAS'!E982</f>
        <v>0</v>
      </c>
      <c r="E975" s="2" t="n">
        <v>0</v>
      </c>
      <c r="F975" s="2" t="n">
        <v>0</v>
      </c>
      <c r="G975" s="3" t="n">
        <f aca="false">(B975/1000)*(C975*1+D975*2)</f>
        <v>0</v>
      </c>
      <c r="H975" s="3" t="n">
        <f aca="false">ABS(C975-ROUND(C975,0))+ABS(D975-ROUND(D975,0))</f>
        <v>0</v>
      </c>
      <c r="I975" s="11" t="n">
        <v>0</v>
      </c>
      <c r="J975" s="4"/>
      <c r="K975" s="5"/>
      <c r="L975" s="5"/>
      <c r="M975" s="5"/>
      <c r="N975" s="5"/>
      <c r="O975" s="5"/>
      <c r="P975" s="5"/>
      <c r="Q975" s="5"/>
      <c r="R975" s="5"/>
      <c r="S975" s="5"/>
      <c r="T975" s="5"/>
      <c r="U975" s="5"/>
      <c r="V975" s="5"/>
      <c r="W975" s="5"/>
      <c r="X975" s="5"/>
      <c r="Y975" s="5"/>
      <c r="Z975" s="5"/>
    </row>
    <row r="976" customFormat="false" ht="12.75" hidden="false" customHeight="true" outlineLevel="0" collapsed="false">
      <c r="A976" s="10" t="n">
        <v>151</v>
      </c>
      <c r="B976" s="2" t="n">
        <v>975</v>
      </c>
      <c r="C976" s="2" t="n">
        <f aca="false">'PR-RAS'!D983</f>
        <v>0</v>
      </c>
      <c r="D976" s="2" t="n">
        <f aca="false">'PR-RAS'!E983</f>
        <v>0</v>
      </c>
      <c r="E976" s="2" t="n">
        <v>0</v>
      </c>
      <c r="F976" s="2" t="n">
        <v>0</v>
      </c>
      <c r="G976" s="3" t="n">
        <f aca="false">(B976/1000)*(C976*1+D976*2)</f>
        <v>0</v>
      </c>
      <c r="H976" s="3" t="n">
        <f aca="false">ABS(C976-ROUND(C976,0))+ABS(D976-ROUND(D976,0))</f>
        <v>0</v>
      </c>
      <c r="I976" s="11" t="n">
        <v>0</v>
      </c>
      <c r="J976" s="4"/>
      <c r="K976" s="5"/>
      <c r="L976" s="5"/>
      <c r="M976" s="5"/>
      <c r="N976" s="5"/>
      <c r="O976" s="5"/>
      <c r="P976" s="5"/>
      <c r="Q976" s="5"/>
      <c r="R976" s="5"/>
      <c r="S976" s="5"/>
      <c r="T976" s="5"/>
      <c r="U976" s="5"/>
      <c r="V976" s="5"/>
      <c r="W976" s="5"/>
      <c r="X976" s="5"/>
      <c r="Y976" s="5"/>
      <c r="Z976" s="5"/>
    </row>
    <row r="977" customFormat="false" ht="12.75" hidden="false" customHeight="true" outlineLevel="0" collapsed="false">
      <c r="A977" s="10" t="n">
        <v>151</v>
      </c>
      <c r="B977" s="2" t="n">
        <v>976</v>
      </c>
      <c r="C977" s="2" t="n">
        <f aca="false">'PR-RAS'!D984</f>
        <v>0</v>
      </c>
      <c r="D977" s="2" t="n">
        <f aca="false">'PR-RAS'!E984</f>
        <v>0</v>
      </c>
      <c r="E977" s="2" t="n">
        <v>0</v>
      </c>
      <c r="F977" s="2" t="n">
        <v>0</v>
      </c>
      <c r="G977" s="3" t="n">
        <f aca="false">(B977/1000)*(C977*1+D977*2)</f>
        <v>0</v>
      </c>
      <c r="H977" s="3" t="n">
        <f aca="false">ABS(C977-ROUND(C977,0))+ABS(D977-ROUND(D977,0))</f>
        <v>0</v>
      </c>
      <c r="I977" s="11" t="n">
        <v>0</v>
      </c>
      <c r="J977" s="4"/>
      <c r="K977" s="5"/>
      <c r="L977" s="5"/>
      <c r="M977" s="5"/>
      <c r="N977" s="5"/>
      <c r="O977" s="5"/>
      <c r="P977" s="5"/>
      <c r="Q977" s="5"/>
      <c r="R977" s="5"/>
      <c r="S977" s="5"/>
      <c r="T977" s="5"/>
      <c r="U977" s="5"/>
      <c r="V977" s="5"/>
      <c r="W977" s="5"/>
      <c r="X977" s="5"/>
      <c r="Y977" s="5"/>
      <c r="Z977" s="5"/>
    </row>
    <row r="978" customFormat="false" ht="12.75" hidden="false" customHeight="true" outlineLevel="0" collapsed="false">
      <c r="A978" s="10" t="n">
        <v>151</v>
      </c>
      <c r="B978" s="2" t="n">
        <v>977</v>
      </c>
      <c r="C978" s="2" t="n">
        <f aca="false">'PR-RAS'!D985</f>
        <v>0</v>
      </c>
      <c r="D978" s="2" t="n">
        <f aca="false">'PR-RAS'!E985</f>
        <v>0</v>
      </c>
      <c r="E978" s="2" t="n">
        <v>0</v>
      </c>
      <c r="F978" s="2" t="n">
        <v>0</v>
      </c>
      <c r="G978" s="3" t="n">
        <f aca="false">(B978/1000)*(C978*1+D978*2)</f>
        <v>0</v>
      </c>
      <c r="H978" s="3" t="n">
        <f aca="false">ABS(C978-ROUND(C978,0))+ABS(D978-ROUND(D978,0))</f>
        <v>0</v>
      </c>
      <c r="I978" s="11" t="n">
        <v>0</v>
      </c>
      <c r="J978" s="4"/>
      <c r="K978" s="5"/>
      <c r="L978" s="5"/>
      <c r="M978" s="5"/>
      <c r="N978" s="5"/>
      <c r="O978" s="5"/>
      <c r="P978" s="5"/>
      <c r="Q978" s="5"/>
      <c r="R978" s="5"/>
      <c r="S978" s="5"/>
      <c r="T978" s="5"/>
      <c r="U978" s="5"/>
      <c r="V978" s="5"/>
      <c r="W978" s="5"/>
      <c r="X978" s="5"/>
      <c r="Y978" s="5"/>
      <c r="Z978" s="5"/>
    </row>
    <row r="979" customFormat="false" ht="12.75" hidden="false" customHeight="true" outlineLevel="0" collapsed="false">
      <c r="A979" s="10" t="n">
        <v>151</v>
      </c>
      <c r="B979" s="2" t="n">
        <v>978</v>
      </c>
      <c r="C979" s="2" t="n">
        <f aca="false">'PR-RAS'!D986</f>
        <v>0</v>
      </c>
      <c r="D979" s="2" t="n">
        <f aca="false">'PR-RAS'!E986</f>
        <v>0</v>
      </c>
      <c r="E979" s="2" t="n">
        <v>0</v>
      </c>
      <c r="F979" s="2" t="n">
        <v>0</v>
      </c>
      <c r="G979" s="3" t="n">
        <f aca="false">(B979/1000)*(C979*1+D979*2)</f>
        <v>0</v>
      </c>
      <c r="H979" s="3" t="n">
        <f aca="false">ABS(C979-ROUND(C979,0))+ABS(D979-ROUND(D979,0))</f>
        <v>0</v>
      </c>
      <c r="I979" s="11" t="n">
        <v>0</v>
      </c>
      <c r="J979" s="4"/>
      <c r="K979" s="5"/>
      <c r="L979" s="5"/>
      <c r="M979" s="5"/>
      <c r="N979" s="5"/>
      <c r="O979" s="5"/>
      <c r="P979" s="5"/>
      <c r="Q979" s="5"/>
      <c r="R979" s="5"/>
      <c r="S979" s="5"/>
      <c r="T979" s="5"/>
      <c r="U979" s="5"/>
      <c r="V979" s="5"/>
      <c r="W979" s="5"/>
      <c r="X979" s="5"/>
      <c r="Y979" s="5"/>
      <c r="Z979" s="5"/>
    </row>
    <row r="980" customFormat="false" ht="12.75" hidden="false" customHeight="true" outlineLevel="0" collapsed="false">
      <c r="A980" s="10" t="n">
        <v>151</v>
      </c>
      <c r="B980" s="2" t="n">
        <v>979</v>
      </c>
      <c r="C980" s="2" t="n">
        <f aca="false">'PR-RAS'!D987</f>
        <v>0</v>
      </c>
      <c r="D980" s="2" t="n">
        <f aca="false">'PR-RAS'!E987</f>
        <v>0</v>
      </c>
      <c r="E980" s="2" t="n">
        <v>0</v>
      </c>
      <c r="F980" s="2" t="n">
        <v>0</v>
      </c>
      <c r="G980" s="3" t="n">
        <f aca="false">(B980/1000)*(C980*1+D980*2)</f>
        <v>0</v>
      </c>
      <c r="H980" s="3" t="n">
        <f aca="false">ABS(C980-ROUND(C980,0))+ABS(D980-ROUND(D980,0))</f>
        <v>0</v>
      </c>
      <c r="I980" s="11" t="n">
        <v>0</v>
      </c>
      <c r="J980" s="4"/>
      <c r="K980" s="5"/>
      <c r="L980" s="5"/>
      <c r="M980" s="5"/>
      <c r="N980" s="5"/>
      <c r="O980" s="5"/>
      <c r="P980" s="5"/>
      <c r="Q980" s="5"/>
      <c r="R980" s="5"/>
      <c r="S980" s="5"/>
      <c r="T980" s="5"/>
      <c r="U980" s="5"/>
      <c r="V980" s="5"/>
      <c r="W980" s="5"/>
      <c r="X980" s="5"/>
      <c r="Y980" s="5"/>
      <c r="Z980" s="5"/>
    </row>
    <row r="981" customFormat="false" ht="12.75" hidden="false" customHeight="true" outlineLevel="0" collapsed="false">
      <c r="A981" s="10" t="n">
        <v>151</v>
      </c>
      <c r="B981" s="2" t="n">
        <v>980</v>
      </c>
      <c r="C981" s="2" t="n">
        <f aca="false">'PR-RAS'!D988</f>
        <v>0</v>
      </c>
      <c r="D981" s="2" t="n">
        <f aca="false">'PR-RAS'!E988</f>
        <v>0</v>
      </c>
      <c r="E981" s="2" t="n">
        <v>0</v>
      </c>
      <c r="F981" s="2" t="n">
        <v>0</v>
      </c>
      <c r="G981" s="3" t="n">
        <f aca="false">(B981/1000)*(C981*1+D981*2)</f>
        <v>0</v>
      </c>
      <c r="H981" s="3" t="n">
        <f aca="false">ABS(C981-ROUND(C981,0))+ABS(D981-ROUND(D981,0))</f>
        <v>0</v>
      </c>
      <c r="I981" s="11" t="n">
        <v>0</v>
      </c>
      <c r="J981" s="4"/>
      <c r="K981" s="5"/>
      <c r="L981" s="5"/>
      <c r="M981" s="5"/>
      <c r="N981" s="5"/>
      <c r="O981" s="5"/>
      <c r="P981" s="5"/>
      <c r="Q981" s="5"/>
      <c r="R981" s="5"/>
      <c r="S981" s="5"/>
      <c r="T981" s="5"/>
      <c r="U981" s="5"/>
      <c r="V981" s="5"/>
      <c r="W981" s="5"/>
      <c r="X981" s="5"/>
      <c r="Y981" s="5"/>
      <c r="Z981" s="5"/>
    </row>
    <row r="982" customFormat="false" ht="12.75" hidden="false" customHeight="true" outlineLevel="0" collapsed="false">
      <c r="A982" s="10" t="n">
        <v>151</v>
      </c>
      <c r="B982" s="2" t="n">
        <v>981</v>
      </c>
      <c r="C982" s="2" t="n">
        <f aca="false">'PR-RAS'!D989</f>
        <v>0</v>
      </c>
      <c r="D982" s="2" t="n">
        <f aca="false">'PR-RAS'!E989</f>
        <v>0</v>
      </c>
      <c r="E982" s="2" t="n">
        <v>0</v>
      </c>
      <c r="F982" s="2" t="n">
        <v>0</v>
      </c>
      <c r="G982" s="3" t="n">
        <f aca="false">(B982/1000)*(C982*1+D982*2)</f>
        <v>0</v>
      </c>
      <c r="H982" s="3" t="n">
        <f aca="false">ABS(C982-ROUND(C982,0))+ABS(D982-ROUND(D982,0))</f>
        <v>0</v>
      </c>
      <c r="I982" s="11" t="n">
        <v>0</v>
      </c>
      <c r="J982" s="4"/>
      <c r="K982" s="5"/>
      <c r="L982" s="5"/>
      <c r="M982" s="5"/>
      <c r="N982" s="5"/>
      <c r="O982" s="5"/>
      <c r="P982" s="5"/>
      <c r="Q982" s="5"/>
      <c r="R982" s="5"/>
      <c r="S982" s="5"/>
      <c r="T982" s="5"/>
      <c r="U982" s="5"/>
      <c r="V982" s="5"/>
      <c r="W982" s="5"/>
      <c r="X982" s="5"/>
      <c r="Y982" s="5"/>
      <c r="Z982" s="5"/>
    </row>
    <row r="983" customFormat="false" ht="12.75" hidden="false" customHeight="true" outlineLevel="0" collapsed="false">
      <c r="A983" s="10" t="n">
        <v>151</v>
      </c>
      <c r="B983" s="2" t="n">
        <v>982</v>
      </c>
      <c r="C983" s="2" t="n">
        <f aca="false">'PR-RAS'!D990</f>
        <v>0</v>
      </c>
      <c r="D983" s="2" t="n">
        <f aca="false">'PR-RAS'!E990</f>
        <v>0</v>
      </c>
      <c r="E983" s="2" t="n">
        <v>0</v>
      </c>
      <c r="F983" s="2" t="n">
        <v>0</v>
      </c>
      <c r="G983" s="3" t="n">
        <f aca="false">(B983/1000)*(C983*1+D983*2)</f>
        <v>0</v>
      </c>
      <c r="H983" s="3" t="n">
        <f aca="false">ABS(C983-ROUND(C983,0))+ABS(D983-ROUND(D983,0))</f>
        <v>0</v>
      </c>
      <c r="I983" s="11" t="n">
        <v>0</v>
      </c>
      <c r="J983" s="4"/>
      <c r="K983" s="5"/>
      <c r="L983" s="5"/>
      <c r="M983" s="5"/>
      <c r="N983" s="5"/>
      <c r="O983" s="5"/>
      <c r="P983" s="5"/>
      <c r="Q983" s="5"/>
      <c r="R983" s="5"/>
      <c r="S983" s="5"/>
      <c r="T983" s="5"/>
      <c r="U983" s="5"/>
      <c r="V983" s="5"/>
      <c r="W983" s="5"/>
      <c r="X983" s="5"/>
      <c r="Y983" s="5"/>
      <c r="Z983" s="5"/>
    </row>
    <row r="984" customFormat="false" ht="12.75" hidden="false" customHeight="true" outlineLevel="0" collapsed="false">
      <c r="A984" s="10" t="n">
        <v>151</v>
      </c>
      <c r="B984" s="2" t="n">
        <v>983</v>
      </c>
      <c r="C984" s="2" t="n">
        <f aca="false">'PR-RAS'!D991</f>
        <v>0</v>
      </c>
      <c r="D984" s="2" t="n">
        <f aca="false">'PR-RAS'!E991</f>
        <v>0</v>
      </c>
      <c r="E984" s="2" t="n">
        <v>0</v>
      </c>
      <c r="F984" s="2" t="n">
        <v>0</v>
      </c>
      <c r="G984" s="3" t="n">
        <f aca="false">(B984/1000)*(C984*1+D984*2)</f>
        <v>0</v>
      </c>
      <c r="H984" s="3" t="n">
        <f aca="false">ABS(C984-ROUND(C984,0))+ABS(D984-ROUND(D984,0))</f>
        <v>0</v>
      </c>
      <c r="I984" s="11" t="n">
        <v>0</v>
      </c>
      <c r="J984" s="4"/>
      <c r="K984" s="5"/>
      <c r="L984" s="5"/>
      <c r="M984" s="5"/>
      <c r="N984" s="5"/>
      <c r="O984" s="5"/>
      <c r="P984" s="5"/>
      <c r="Q984" s="5"/>
      <c r="R984" s="5"/>
      <c r="S984" s="5"/>
      <c r="T984" s="5"/>
      <c r="U984" s="5"/>
      <c r="V984" s="5"/>
      <c r="W984" s="5"/>
      <c r="X984" s="5"/>
      <c r="Y984" s="5"/>
      <c r="Z984" s="5"/>
    </row>
    <row r="985" customFormat="false" ht="12.75" hidden="false" customHeight="true" outlineLevel="0" collapsed="false">
      <c r="A985" s="10" t="n">
        <v>151</v>
      </c>
      <c r="B985" s="2" t="n">
        <v>984</v>
      </c>
      <c r="C985" s="2" t="n">
        <f aca="false">'PR-RAS'!D992</f>
        <v>0</v>
      </c>
      <c r="D985" s="2" t="n">
        <f aca="false">'PR-RAS'!E992</f>
        <v>0</v>
      </c>
      <c r="E985" s="2" t="n">
        <v>0</v>
      </c>
      <c r="F985" s="2" t="n">
        <v>0</v>
      </c>
      <c r="G985" s="3" t="n">
        <f aca="false">(B985/1000)*(C985*1+D985*2)</f>
        <v>0</v>
      </c>
      <c r="H985" s="3" t="n">
        <f aca="false">ABS(C985-ROUND(C985,0))+ABS(D985-ROUND(D985,0))</f>
        <v>0</v>
      </c>
      <c r="I985" s="11" t="n">
        <v>0</v>
      </c>
      <c r="J985" s="4"/>
      <c r="K985" s="5"/>
      <c r="L985" s="5"/>
      <c r="M985" s="5"/>
      <c r="N985" s="5"/>
      <c r="O985" s="5"/>
      <c r="P985" s="5"/>
      <c r="Q985" s="5"/>
      <c r="R985" s="5"/>
      <c r="S985" s="5"/>
      <c r="T985" s="5"/>
      <c r="U985" s="5"/>
      <c r="V985" s="5"/>
      <c r="W985" s="5"/>
      <c r="X985" s="5"/>
      <c r="Y985" s="5"/>
      <c r="Z985" s="5"/>
    </row>
    <row r="986" customFormat="false" ht="12.75" hidden="false" customHeight="true" outlineLevel="0" collapsed="false">
      <c r="A986" s="10" t="n">
        <v>151</v>
      </c>
      <c r="B986" s="2" t="n">
        <v>985</v>
      </c>
      <c r="C986" s="2" t="n">
        <f aca="false">'PR-RAS'!D993</f>
        <v>0</v>
      </c>
      <c r="D986" s="2" t="n">
        <f aca="false">'PR-RAS'!E993</f>
        <v>0</v>
      </c>
      <c r="E986" s="2" t="n">
        <v>0</v>
      </c>
      <c r="F986" s="2" t="n">
        <v>0</v>
      </c>
      <c r="G986" s="3" t="n">
        <f aca="false">(B986/1000)*(C986*1+D986*2)</f>
        <v>0</v>
      </c>
      <c r="H986" s="3" t="n">
        <f aca="false">ABS(C986-ROUND(C986,0))+ABS(D986-ROUND(D986,0))</f>
        <v>0</v>
      </c>
      <c r="I986" s="11" t="n">
        <v>0</v>
      </c>
      <c r="J986" s="4"/>
      <c r="K986" s="5"/>
      <c r="L986" s="5"/>
      <c r="M986" s="5"/>
      <c r="N986" s="5"/>
      <c r="O986" s="5"/>
      <c r="P986" s="5"/>
      <c r="Q986" s="5"/>
      <c r="R986" s="5"/>
      <c r="S986" s="5"/>
      <c r="T986" s="5"/>
      <c r="U986" s="5"/>
      <c r="V986" s="5"/>
      <c r="W986" s="5"/>
      <c r="X986" s="5"/>
      <c r="Y986" s="5"/>
      <c r="Z986" s="5"/>
    </row>
    <row r="987" customFormat="false" ht="12.75" hidden="false" customHeight="true" outlineLevel="0" collapsed="false">
      <c r="A987" s="10" t="n">
        <v>151</v>
      </c>
      <c r="B987" s="2" t="n">
        <v>986</v>
      </c>
      <c r="C987" s="2" t="n">
        <f aca="false">'PR-RAS'!D994</f>
        <v>0</v>
      </c>
      <c r="D987" s="2" t="n">
        <f aca="false">'PR-RAS'!E994</f>
        <v>0</v>
      </c>
      <c r="E987" s="2" t="n">
        <v>0</v>
      </c>
      <c r="F987" s="2" t="n">
        <v>0</v>
      </c>
      <c r="G987" s="3" t="n">
        <f aca="false">(B987/1000)*(C987*1+D987*2)</f>
        <v>0</v>
      </c>
      <c r="H987" s="3" t="n">
        <f aca="false">ABS(C987-ROUND(C987,0))+ABS(D987-ROUND(D987,0))</f>
        <v>0</v>
      </c>
      <c r="I987" s="11" t="n">
        <v>0</v>
      </c>
      <c r="J987" s="4"/>
      <c r="K987" s="5"/>
      <c r="L987" s="5"/>
      <c r="M987" s="5"/>
      <c r="N987" s="5"/>
      <c r="O987" s="5"/>
      <c r="P987" s="5"/>
      <c r="Q987" s="5"/>
      <c r="R987" s="5"/>
      <c r="S987" s="5"/>
      <c r="T987" s="5"/>
      <c r="U987" s="5"/>
      <c r="V987" s="5"/>
      <c r="W987" s="5"/>
      <c r="X987" s="5"/>
      <c r="Y987" s="5"/>
      <c r="Z987" s="5"/>
    </row>
    <row r="988" customFormat="false" ht="12.75" hidden="false" customHeight="true" outlineLevel="0" collapsed="false">
      <c r="A988" s="10" t="n">
        <v>151</v>
      </c>
      <c r="B988" s="2" t="n">
        <v>987</v>
      </c>
      <c r="C988" s="2" t="n">
        <f aca="false">'PR-RAS'!D995</f>
        <v>0</v>
      </c>
      <c r="D988" s="2" t="n">
        <f aca="false">'PR-RAS'!E995</f>
        <v>0</v>
      </c>
      <c r="E988" s="2" t="n">
        <v>0</v>
      </c>
      <c r="F988" s="2" t="n">
        <v>0</v>
      </c>
      <c r="G988" s="3" t="n">
        <f aca="false">(B988/1000)*(C988*1+D988*2)</f>
        <v>0</v>
      </c>
      <c r="H988" s="3" t="n">
        <f aca="false">ABS(C988-ROUND(C988,0))+ABS(D988-ROUND(D988,0))</f>
        <v>0</v>
      </c>
      <c r="I988" s="11" t="n">
        <v>0</v>
      </c>
      <c r="J988" s="4"/>
      <c r="K988" s="5"/>
      <c r="L988" s="5"/>
      <c r="M988" s="5"/>
      <c r="N988" s="5"/>
      <c r="O988" s="5"/>
      <c r="P988" s="5"/>
      <c r="Q988" s="5"/>
      <c r="R988" s="5"/>
      <c r="S988" s="5"/>
      <c r="T988" s="5"/>
      <c r="U988" s="5"/>
      <c r="V988" s="5"/>
      <c r="W988" s="5"/>
      <c r="X988" s="5"/>
      <c r="Y988" s="5"/>
      <c r="Z988" s="5"/>
    </row>
    <row r="989" customFormat="false" ht="12.75" hidden="false" customHeight="true" outlineLevel="0" collapsed="false">
      <c r="A989" s="10" t="n">
        <v>151</v>
      </c>
      <c r="B989" s="2" t="n">
        <v>988</v>
      </c>
      <c r="C989" s="2" t="n">
        <f aca="false">'PR-RAS'!D996</f>
        <v>0</v>
      </c>
      <c r="D989" s="2" t="n">
        <f aca="false">'PR-RAS'!E996</f>
        <v>0</v>
      </c>
      <c r="E989" s="2" t="n">
        <v>0</v>
      </c>
      <c r="F989" s="2" t="n">
        <v>0</v>
      </c>
      <c r="G989" s="3" t="n">
        <f aca="false">(B989/1000)*(C989*1+D989*2)</f>
        <v>0</v>
      </c>
      <c r="H989" s="3" t="n">
        <f aca="false">ABS(C989-ROUND(C989,0))+ABS(D989-ROUND(D989,0))</f>
        <v>0</v>
      </c>
      <c r="I989" s="11" t="n">
        <v>0</v>
      </c>
      <c r="J989" s="4"/>
      <c r="K989" s="5"/>
      <c r="L989" s="5"/>
      <c r="M989" s="5"/>
      <c r="N989" s="5"/>
      <c r="O989" s="5"/>
      <c r="P989" s="5"/>
      <c r="Q989" s="5"/>
      <c r="R989" s="5"/>
      <c r="S989" s="5"/>
      <c r="T989" s="5"/>
      <c r="U989" s="5"/>
      <c r="V989" s="5"/>
      <c r="W989" s="5"/>
      <c r="X989" s="5"/>
      <c r="Y989" s="5"/>
      <c r="Z989" s="5"/>
    </row>
    <row r="990" customFormat="false" ht="12.75" hidden="false" customHeight="true" outlineLevel="0" collapsed="false">
      <c r="A990" s="10" t="n">
        <v>151</v>
      </c>
      <c r="B990" s="2" t="n">
        <v>989</v>
      </c>
      <c r="C990" s="2" t="n">
        <f aca="false">'PR-RAS'!D997</f>
        <v>0</v>
      </c>
      <c r="D990" s="2" t="n">
        <f aca="false">'PR-RAS'!E997</f>
        <v>0</v>
      </c>
      <c r="E990" s="2" t="n">
        <v>0</v>
      </c>
      <c r="F990" s="2" t="n">
        <v>0</v>
      </c>
      <c r="G990" s="3" t="n">
        <f aca="false">(B990/1000)*(C990*1+D990*2)</f>
        <v>0</v>
      </c>
      <c r="H990" s="3" t="n">
        <f aca="false">ABS(C990-ROUND(C990,0))+ABS(D990-ROUND(D990,0))</f>
        <v>0</v>
      </c>
      <c r="I990" s="11" t="n">
        <v>0</v>
      </c>
      <c r="J990" s="4"/>
      <c r="K990" s="5"/>
      <c r="L990" s="5"/>
      <c r="M990" s="5"/>
      <c r="N990" s="5"/>
      <c r="O990" s="5"/>
      <c r="P990" s="5"/>
      <c r="Q990" s="5"/>
      <c r="R990" s="5"/>
      <c r="S990" s="5"/>
      <c r="T990" s="5"/>
      <c r="U990" s="5"/>
      <c r="V990" s="5"/>
      <c r="W990" s="5"/>
      <c r="X990" s="5"/>
      <c r="Y990" s="5"/>
      <c r="Z990" s="5"/>
    </row>
    <row r="991" customFormat="false" ht="12.75" hidden="false" customHeight="true" outlineLevel="0" collapsed="false">
      <c r="A991" s="10" t="n">
        <v>151</v>
      </c>
      <c r="B991" s="2" t="n">
        <v>990</v>
      </c>
      <c r="C991" s="2" t="n">
        <f aca="false">'PR-RAS'!D998</f>
        <v>0</v>
      </c>
      <c r="D991" s="2" t="n">
        <f aca="false">'PR-RAS'!E998</f>
        <v>0</v>
      </c>
      <c r="E991" s="2" t="n">
        <v>0</v>
      </c>
      <c r="F991" s="2" t="n">
        <v>0</v>
      </c>
      <c r="G991" s="3" t="n">
        <f aca="false">(B991/1000)*(C991*1+D991*2)</f>
        <v>0</v>
      </c>
      <c r="H991" s="3" t="n">
        <f aca="false">ABS(C991-ROUND(C991,0))+ABS(D991-ROUND(D991,0))</f>
        <v>0</v>
      </c>
      <c r="I991" s="11" t="n">
        <v>0</v>
      </c>
      <c r="J991" s="4"/>
      <c r="K991" s="5"/>
      <c r="L991" s="5"/>
      <c r="M991" s="5"/>
      <c r="N991" s="5"/>
      <c r="O991" s="5"/>
      <c r="P991" s="5"/>
      <c r="Q991" s="5"/>
      <c r="R991" s="5"/>
      <c r="S991" s="5"/>
      <c r="T991" s="5"/>
      <c r="U991" s="5"/>
      <c r="V991" s="5"/>
      <c r="W991" s="5"/>
      <c r="X991" s="5"/>
      <c r="Y991" s="5"/>
      <c r="Z991" s="5"/>
    </row>
    <row r="992" customFormat="false" ht="12.75" hidden="false" customHeight="true" outlineLevel="0" collapsed="false">
      <c r="A992" s="10" t="n">
        <v>151</v>
      </c>
      <c r="B992" s="2" t="n">
        <v>991</v>
      </c>
      <c r="C992" s="2" t="n">
        <f aca="false">'PR-RAS'!D999</f>
        <v>0</v>
      </c>
      <c r="D992" s="2" t="n">
        <f aca="false">'PR-RAS'!E999</f>
        <v>0</v>
      </c>
      <c r="E992" s="2" t="n">
        <v>0</v>
      </c>
      <c r="F992" s="2" t="n">
        <v>0</v>
      </c>
      <c r="G992" s="3" t="n">
        <f aca="false">(B992/1000)*(C992*1+D992*2)</f>
        <v>0</v>
      </c>
      <c r="H992" s="3" t="n">
        <f aca="false">ABS(C992-ROUND(C992,0))+ABS(D992-ROUND(D992,0))</f>
        <v>0</v>
      </c>
      <c r="I992" s="11" t="n">
        <v>0</v>
      </c>
      <c r="J992" s="4"/>
      <c r="K992" s="5"/>
      <c r="L992" s="5"/>
      <c r="M992" s="5"/>
      <c r="N992" s="5"/>
      <c r="O992" s="5"/>
      <c r="P992" s="5"/>
      <c r="Q992" s="5"/>
      <c r="R992" s="5"/>
      <c r="S992" s="5"/>
      <c r="T992" s="5"/>
      <c r="U992" s="5"/>
      <c r="V992" s="5"/>
      <c r="W992" s="5"/>
      <c r="X992" s="5"/>
      <c r="Y992" s="5"/>
      <c r="Z992" s="5"/>
    </row>
    <row r="993" customFormat="false" ht="12.75" hidden="false" customHeight="true" outlineLevel="0" collapsed="false">
      <c r="A993" s="10" t="n">
        <v>151</v>
      </c>
      <c r="B993" s="2" t="n">
        <v>992</v>
      </c>
      <c r="C993" s="2" t="n">
        <f aca="false">'PR-RAS'!D1000</f>
        <v>0</v>
      </c>
      <c r="D993" s="2" t="n">
        <f aca="false">'PR-RAS'!E1000</f>
        <v>0</v>
      </c>
      <c r="E993" s="2" t="n">
        <v>0</v>
      </c>
      <c r="F993" s="2" t="n">
        <v>0</v>
      </c>
      <c r="G993" s="3" t="n">
        <f aca="false">(B993/1000)*(C993*1+D993*2)</f>
        <v>0</v>
      </c>
      <c r="H993" s="3" t="n">
        <f aca="false">ABS(C993-ROUND(C993,0))+ABS(D993-ROUND(D993,0))</f>
        <v>0</v>
      </c>
      <c r="I993" s="11" t="n">
        <v>0</v>
      </c>
      <c r="J993" s="4"/>
      <c r="K993" s="5"/>
      <c r="L993" s="5"/>
      <c r="M993" s="5"/>
      <c r="N993" s="5"/>
      <c r="O993" s="5"/>
      <c r="P993" s="5"/>
      <c r="Q993" s="5"/>
      <c r="R993" s="5"/>
      <c r="S993" s="5"/>
      <c r="T993" s="5"/>
      <c r="U993" s="5"/>
      <c r="V993" s="5"/>
      <c r="W993" s="5"/>
      <c r="X993" s="5"/>
      <c r="Y993" s="5"/>
      <c r="Z993" s="5"/>
    </row>
    <row r="994" customFormat="false" ht="12.75" hidden="false" customHeight="true" outlineLevel="0" collapsed="false">
      <c r="A994" s="10" t="n">
        <v>151</v>
      </c>
      <c r="B994" s="2" t="n">
        <v>993</v>
      </c>
      <c r="C994" s="2" t="n">
        <f aca="false">'PR-RAS'!D1001</f>
        <v>0</v>
      </c>
      <c r="D994" s="2" t="n">
        <f aca="false">'PR-RAS'!E1001</f>
        <v>0</v>
      </c>
      <c r="E994" s="2" t="n">
        <v>0</v>
      </c>
      <c r="F994" s="2" t="n">
        <v>0</v>
      </c>
      <c r="G994" s="3" t="n">
        <f aca="false">(B994/1000)*(C994*1+D994*2)</f>
        <v>0</v>
      </c>
      <c r="H994" s="3" t="n">
        <f aca="false">ABS(C994-ROUND(C994,0))+ABS(D994-ROUND(D994,0))</f>
        <v>0</v>
      </c>
      <c r="I994" s="11" t="n">
        <v>0</v>
      </c>
      <c r="J994" s="4"/>
      <c r="K994" s="5"/>
      <c r="L994" s="5"/>
      <c r="M994" s="5"/>
      <c r="N994" s="5"/>
      <c r="O994" s="5"/>
      <c r="P994" s="5"/>
      <c r="Q994" s="5"/>
      <c r="R994" s="5"/>
      <c r="S994" s="5"/>
      <c r="T994" s="5"/>
      <c r="U994" s="5"/>
      <c r="V994" s="5"/>
      <c r="W994" s="5"/>
      <c r="X994" s="5"/>
      <c r="Y994" s="5"/>
      <c r="Z994" s="5"/>
    </row>
    <row r="995" customFormat="false" ht="12.75" hidden="false" customHeight="true" outlineLevel="0" collapsed="false">
      <c r="A995" s="10" t="n">
        <v>151</v>
      </c>
      <c r="B995" s="2" t="n">
        <v>994</v>
      </c>
      <c r="C995" s="2" t="n">
        <f aca="false">'PR-RAS'!D1002</f>
        <v>0</v>
      </c>
      <c r="D995" s="2" t="n">
        <f aca="false">'PR-RAS'!E1002</f>
        <v>0</v>
      </c>
      <c r="E995" s="2" t="n">
        <v>0</v>
      </c>
      <c r="F995" s="2" t="n">
        <v>0</v>
      </c>
      <c r="G995" s="3" t="n">
        <f aca="false">(B995/1000)*(C995*1+D995*2)</f>
        <v>0</v>
      </c>
      <c r="H995" s="3" t="n">
        <f aca="false">ABS(C995-ROUND(C995,0))+ABS(D995-ROUND(D995,0))</f>
        <v>0</v>
      </c>
      <c r="I995" s="11" t="n">
        <v>0</v>
      </c>
      <c r="J995" s="4"/>
      <c r="K995" s="5"/>
      <c r="L995" s="5"/>
      <c r="M995" s="5"/>
      <c r="N995" s="5"/>
      <c r="O995" s="5"/>
      <c r="P995" s="5"/>
      <c r="Q995" s="5"/>
      <c r="R995" s="5"/>
      <c r="S995" s="5"/>
      <c r="T995" s="5"/>
      <c r="U995" s="5"/>
      <c r="V995" s="5"/>
      <c r="W995" s="5"/>
      <c r="X995" s="5"/>
      <c r="Y995" s="5"/>
      <c r="Z995" s="5"/>
    </row>
    <row r="996" customFormat="false" ht="12.75" hidden="false" customHeight="true" outlineLevel="0" collapsed="false">
      <c r="A996" s="10" t="n">
        <v>151</v>
      </c>
      <c r="B996" s="2" t="n">
        <v>995</v>
      </c>
      <c r="C996" s="2" t="n">
        <f aca="false">'PR-RAS'!D1003</f>
        <v>0</v>
      </c>
      <c r="D996" s="2" t="n">
        <f aca="false">'PR-RAS'!E1003</f>
        <v>0</v>
      </c>
      <c r="E996" s="2" t="n">
        <v>0</v>
      </c>
      <c r="F996" s="2" t="n">
        <v>0</v>
      </c>
      <c r="G996" s="3" t="n">
        <f aca="false">(B996/1000)*(C996*1+D996*2)</f>
        <v>0</v>
      </c>
      <c r="H996" s="3" t="n">
        <f aca="false">ABS(C996-ROUND(C996,0))+ABS(D996-ROUND(D996,0))</f>
        <v>0</v>
      </c>
      <c r="I996" s="11" t="n">
        <v>0</v>
      </c>
      <c r="J996" s="4"/>
      <c r="K996" s="5"/>
      <c r="L996" s="5"/>
      <c r="M996" s="5"/>
      <c r="N996" s="5"/>
      <c r="O996" s="5"/>
      <c r="P996" s="5"/>
      <c r="Q996" s="5"/>
      <c r="R996" s="5"/>
      <c r="S996" s="5"/>
      <c r="T996" s="5"/>
      <c r="U996" s="5"/>
      <c r="V996" s="5"/>
      <c r="W996" s="5"/>
      <c r="X996" s="5"/>
      <c r="Y996" s="5"/>
      <c r="Z996" s="5"/>
    </row>
    <row r="997" customFormat="false" ht="12.75" hidden="false" customHeight="true" outlineLevel="0" collapsed="false">
      <c r="A997" s="10" t="n">
        <v>151</v>
      </c>
      <c r="B997" s="2" t="n">
        <v>996</v>
      </c>
      <c r="C997" s="2" t="n">
        <f aca="false">'PR-RAS'!D1004</f>
        <v>0</v>
      </c>
      <c r="D997" s="2" t="n">
        <f aca="false">'PR-RAS'!E1004</f>
        <v>0</v>
      </c>
      <c r="E997" s="2" t="n">
        <v>0</v>
      </c>
      <c r="F997" s="2" t="n">
        <v>0</v>
      </c>
      <c r="G997" s="3" t="n">
        <f aca="false">(B997/1000)*(C997*1+D997*2)</f>
        <v>0</v>
      </c>
      <c r="H997" s="3" t="n">
        <f aca="false">ABS(C997-ROUND(C997,0))+ABS(D997-ROUND(D997,0))</f>
        <v>0</v>
      </c>
      <c r="I997" s="11" t="n">
        <v>0</v>
      </c>
      <c r="J997" s="4"/>
      <c r="K997" s="5"/>
      <c r="L997" s="5"/>
      <c r="M997" s="5"/>
      <c r="N997" s="5"/>
      <c r="O997" s="5"/>
      <c r="P997" s="5"/>
      <c r="Q997" s="5"/>
      <c r="R997" s="5"/>
      <c r="S997" s="5"/>
      <c r="T997" s="5"/>
      <c r="U997" s="5"/>
      <c r="V997" s="5"/>
      <c r="W997" s="5"/>
      <c r="X997" s="5"/>
      <c r="Y997" s="5"/>
      <c r="Z997" s="5"/>
    </row>
    <row r="998" customFormat="false" ht="12.75" hidden="false" customHeight="true" outlineLevel="0" collapsed="false">
      <c r="A998" s="10" t="n">
        <v>151</v>
      </c>
      <c r="B998" s="2" t="n">
        <v>997</v>
      </c>
      <c r="C998" s="2" t="n">
        <f aca="false">'PR-RAS'!D1005</f>
        <v>0</v>
      </c>
      <c r="D998" s="2" t="n">
        <f aca="false">'PR-RAS'!E1005</f>
        <v>0</v>
      </c>
      <c r="E998" s="2" t="n">
        <v>0</v>
      </c>
      <c r="F998" s="2" t="n">
        <v>0</v>
      </c>
      <c r="G998" s="3" t="n">
        <f aca="false">(B998/1000)*(C998*1+D998*2)</f>
        <v>0</v>
      </c>
      <c r="H998" s="3" t="n">
        <f aca="false">ABS(C998-ROUND(C998,0))+ABS(D998-ROUND(D998,0))</f>
        <v>0</v>
      </c>
      <c r="I998" s="11" t="n">
        <v>0</v>
      </c>
      <c r="J998" s="4"/>
      <c r="K998" s="5"/>
      <c r="L998" s="5"/>
      <c r="M998" s="5"/>
      <c r="N998" s="5"/>
      <c r="O998" s="5"/>
      <c r="P998" s="5"/>
      <c r="Q998" s="5"/>
      <c r="R998" s="5"/>
      <c r="S998" s="5"/>
      <c r="T998" s="5"/>
      <c r="U998" s="5"/>
      <c r="V998" s="5"/>
      <c r="W998" s="5"/>
      <c r="X998" s="5"/>
      <c r="Y998" s="5"/>
      <c r="Z998" s="5"/>
    </row>
    <row r="999" customFormat="false" ht="12.75" hidden="false" customHeight="true" outlineLevel="0" collapsed="false">
      <c r="A999" s="10" t="n">
        <v>151</v>
      </c>
      <c r="B999" s="2" t="n">
        <v>998</v>
      </c>
      <c r="C999" s="2" t="n">
        <f aca="false">'PR-RAS'!D1006</f>
        <v>0</v>
      </c>
      <c r="D999" s="2" t="n">
        <f aca="false">'PR-RAS'!E1006</f>
        <v>0</v>
      </c>
      <c r="E999" s="2" t="n">
        <v>0</v>
      </c>
      <c r="F999" s="2" t="n">
        <v>0</v>
      </c>
      <c r="G999" s="3" t="n">
        <f aca="false">(B999/1000)*(C999*1+D999*2)</f>
        <v>0</v>
      </c>
      <c r="H999" s="3" t="n">
        <f aca="false">ABS(C999-ROUND(C999,0))+ABS(D999-ROUND(D999,0))</f>
        <v>0</v>
      </c>
      <c r="I999" s="11" t="n">
        <v>0</v>
      </c>
      <c r="J999" s="4"/>
      <c r="K999" s="5"/>
      <c r="L999" s="5"/>
      <c r="M999" s="5"/>
      <c r="N999" s="5"/>
      <c r="O999" s="5"/>
      <c r="P999" s="5"/>
      <c r="Q999" s="5"/>
      <c r="R999" s="5"/>
      <c r="S999" s="5"/>
      <c r="T999" s="5"/>
      <c r="U999" s="5"/>
      <c r="V999" s="5"/>
      <c r="W999" s="5"/>
      <c r="X999" s="5"/>
      <c r="Y999" s="5"/>
      <c r="Z999" s="5"/>
    </row>
    <row r="1000" customFormat="false" ht="12.75" hidden="false" customHeight="true" outlineLevel="0" collapsed="false">
      <c r="A1000" s="10" t="n">
        <v>151</v>
      </c>
      <c r="B1000" s="2" t="n">
        <v>999</v>
      </c>
      <c r="C1000" s="2" t="n">
        <f aca="false">'PR-RAS'!D1007</f>
        <v>0</v>
      </c>
      <c r="D1000" s="2" t="n">
        <f aca="false">'PR-RAS'!E1007</f>
        <v>0</v>
      </c>
      <c r="E1000" s="2" t="n">
        <v>0</v>
      </c>
      <c r="F1000" s="2" t="n">
        <v>0</v>
      </c>
      <c r="G1000" s="3" t="n">
        <f aca="false">(B1000/1000)*(C1000*1+D1000*2)</f>
        <v>0</v>
      </c>
      <c r="H1000" s="3" t="n">
        <f aca="false">ABS(C1000-ROUND(C1000,0))+ABS(D1000-ROUND(D1000,0))</f>
        <v>0</v>
      </c>
      <c r="I1000" s="11" t="n">
        <v>0</v>
      </c>
      <c r="J1000" s="4"/>
      <c r="K1000" s="5"/>
      <c r="L1000" s="5"/>
      <c r="M1000" s="5"/>
      <c r="N1000" s="5"/>
      <c r="O1000" s="5"/>
      <c r="P1000" s="5"/>
      <c r="Q1000" s="5"/>
      <c r="R1000" s="5"/>
      <c r="S1000" s="5"/>
      <c r="T1000" s="5"/>
      <c r="U1000" s="5"/>
      <c r="V1000" s="5"/>
      <c r="W1000" s="5"/>
      <c r="X1000" s="5"/>
      <c r="Y1000" s="5"/>
      <c r="Z1000" s="5"/>
    </row>
    <row r="1001" customFormat="false" ht="12.75" hidden="false" customHeight="true" outlineLevel="0" collapsed="false">
      <c r="A1001" s="10" t="n">
        <v>151</v>
      </c>
      <c r="B1001" s="2" t="n">
        <v>1000</v>
      </c>
      <c r="C1001" s="2" t="n">
        <f aca="false">'PR-RAS'!D1008</f>
        <v>0</v>
      </c>
      <c r="D1001" s="2" t="n">
        <f aca="false">'PR-RAS'!E1008</f>
        <v>0</v>
      </c>
      <c r="E1001" s="2" t="n">
        <v>0</v>
      </c>
      <c r="F1001" s="2" t="n">
        <v>0</v>
      </c>
      <c r="G1001" s="3" t="n">
        <f aca="false">(B1001/1000)*(C1001*1+D1001*2)</f>
        <v>0</v>
      </c>
      <c r="H1001" s="3" t="n">
        <f aca="false">ABS(C1001-ROUND(C1001,0))+ABS(D1001-ROUND(D1001,0))</f>
        <v>0</v>
      </c>
      <c r="I1001" s="11" t="n">
        <v>0</v>
      </c>
      <c r="J1001" s="4"/>
      <c r="K1001" s="5"/>
      <c r="L1001" s="5"/>
      <c r="M1001" s="5"/>
      <c r="N1001" s="5"/>
      <c r="O1001" s="5"/>
      <c r="P1001" s="5"/>
      <c r="Q1001" s="5"/>
      <c r="R1001" s="5"/>
      <c r="S1001" s="5"/>
      <c r="T1001" s="5"/>
      <c r="U1001" s="5"/>
      <c r="V1001" s="5"/>
      <c r="W1001" s="5"/>
      <c r="X1001" s="5"/>
      <c r="Y1001" s="5"/>
      <c r="Z1001" s="5"/>
    </row>
    <row r="1002" customFormat="false" ht="12.75" hidden="false" customHeight="true" outlineLevel="0" collapsed="false">
      <c r="A1002" s="10" t="n">
        <v>151</v>
      </c>
      <c r="B1002" s="2" t="n">
        <v>1001</v>
      </c>
      <c r="C1002" s="2" t="n">
        <f aca="false">'PR-RAS'!D1009</f>
        <v>0</v>
      </c>
      <c r="D1002" s="2" t="n">
        <f aca="false">'PR-RAS'!E1009</f>
        <v>0</v>
      </c>
      <c r="E1002" s="2" t="n">
        <v>0</v>
      </c>
      <c r="F1002" s="2" t="n">
        <v>0</v>
      </c>
      <c r="G1002" s="3" t="n">
        <f aca="false">(B1002/1000)*(C1002*1+D1002*2)</f>
        <v>0</v>
      </c>
      <c r="H1002" s="3" t="n">
        <f aca="false">ABS(C1002-ROUND(C1002,0))+ABS(D1002-ROUND(D1002,0))</f>
        <v>0</v>
      </c>
      <c r="I1002" s="11" t="n">
        <v>0</v>
      </c>
      <c r="J1002" s="4"/>
      <c r="K1002" s="5"/>
      <c r="L1002" s="5"/>
      <c r="M1002" s="5"/>
      <c r="N1002" s="5"/>
      <c r="O1002" s="5"/>
      <c r="P1002" s="5"/>
      <c r="Q1002" s="5"/>
      <c r="R1002" s="5"/>
      <c r="S1002" s="5"/>
      <c r="T1002" s="5"/>
      <c r="U1002" s="5"/>
      <c r="V1002" s="5"/>
      <c r="W1002" s="5"/>
      <c r="X1002" s="5"/>
      <c r="Y1002" s="5"/>
      <c r="Z1002" s="5"/>
    </row>
    <row r="1003" customFormat="false" ht="12.75" hidden="false" customHeight="true" outlineLevel="0" collapsed="false">
      <c r="A1003" s="10" t="n">
        <v>151</v>
      </c>
      <c r="B1003" s="2" t="n">
        <v>1002</v>
      </c>
      <c r="C1003" s="2" t="n">
        <f aca="false">'PR-RAS'!D1012</f>
        <v>0</v>
      </c>
      <c r="D1003" s="2" t="n">
        <f aca="false">'PR-RAS'!E1012</f>
        <v>0</v>
      </c>
      <c r="E1003" s="2" t="n">
        <v>0</v>
      </c>
      <c r="F1003" s="2" t="n">
        <v>0</v>
      </c>
      <c r="G1003" s="3" t="n">
        <f aca="false">(B1003/1000)*(C1003*1+D1003*2)</f>
        <v>0</v>
      </c>
      <c r="H1003" s="3" t="n">
        <f aca="false">ABS(C1003-ROUND(C1003,0))+ABS(D1003-ROUND(D1003,0))</f>
        <v>0</v>
      </c>
      <c r="I1003" s="11" t="n">
        <v>0</v>
      </c>
      <c r="J1003" s="4"/>
      <c r="K1003" s="5"/>
      <c r="L1003" s="5"/>
      <c r="M1003" s="5"/>
      <c r="N1003" s="5"/>
      <c r="O1003" s="5"/>
      <c r="P1003" s="5"/>
      <c r="Q1003" s="5"/>
      <c r="R1003" s="5"/>
      <c r="S1003" s="5"/>
      <c r="T1003" s="5"/>
      <c r="U1003" s="5"/>
      <c r="V1003" s="5"/>
      <c r="W1003" s="5"/>
      <c r="X1003" s="5"/>
      <c r="Y1003" s="5"/>
      <c r="Z1003" s="5"/>
    </row>
    <row r="1004" customFormat="false" ht="12.75" hidden="false" customHeight="true" outlineLevel="0" collapsed="false">
      <c r="A1004" s="10" t="n">
        <v>151</v>
      </c>
      <c r="B1004" s="2" t="n">
        <v>1003</v>
      </c>
      <c r="C1004" s="2" t="n">
        <f aca="false">'PR-RAS'!D1013</f>
        <v>0</v>
      </c>
      <c r="D1004" s="2" t="n">
        <f aca="false">'PR-RAS'!E1013</f>
        <v>0</v>
      </c>
      <c r="E1004" s="2" t="n">
        <v>0</v>
      </c>
      <c r="F1004" s="2" t="n">
        <v>0</v>
      </c>
      <c r="G1004" s="3" t="n">
        <f aca="false">(B1004/1000)*(C1004*1+D1004*2)</f>
        <v>0</v>
      </c>
      <c r="H1004" s="3" t="n">
        <f aca="false">ABS(C1004-ROUND(C1004,0))+ABS(D1004-ROUND(D1004,0))</f>
        <v>0</v>
      </c>
      <c r="I1004" s="11" t="n">
        <v>0</v>
      </c>
      <c r="J1004" s="4"/>
      <c r="K1004" s="5"/>
      <c r="L1004" s="5"/>
      <c r="M1004" s="5"/>
      <c r="N1004" s="5"/>
      <c r="O1004" s="5"/>
      <c r="P1004" s="5"/>
      <c r="Q1004" s="5"/>
      <c r="R1004" s="5"/>
      <c r="S1004" s="5"/>
      <c r="T1004" s="5"/>
      <c r="U1004" s="5"/>
      <c r="V1004" s="5"/>
      <c r="W1004" s="5"/>
      <c r="X1004" s="5"/>
      <c r="Y1004" s="5"/>
      <c r="Z1004" s="5"/>
    </row>
    <row r="1005" customFormat="false" ht="12.75" hidden="false" customHeight="true" outlineLevel="0" collapsed="false">
      <c r="A1005" s="10" t="n">
        <v>151</v>
      </c>
      <c r="B1005" s="2" t="n">
        <v>1004</v>
      </c>
      <c r="C1005" s="2" t="n">
        <f aca="false">'PR-RAS'!D1014</f>
        <v>0</v>
      </c>
      <c r="D1005" s="2" t="n">
        <f aca="false">'PR-RAS'!E1014</f>
        <v>0</v>
      </c>
      <c r="E1005" s="2" t="n">
        <v>0</v>
      </c>
      <c r="F1005" s="2" t="n">
        <v>0</v>
      </c>
      <c r="G1005" s="3" t="n">
        <f aca="false">(B1005/1000)*(C1005*1+D1005*2)</f>
        <v>0</v>
      </c>
      <c r="H1005" s="3" t="n">
        <f aca="false">ABS(C1005-ROUND(C1005,0))+ABS(D1005-ROUND(D1005,0))</f>
        <v>0</v>
      </c>
      <c r="I1005" s="11" t="n">
        <v>0</v>
      </c>
      <c r="J1005" s="4"/>
      <c r="K1005" s="5"/>
      <c r="L1005" s="5"/>
      <c r="M1005" s="5"/>
      <c r="N1005" s="5"/>
      <c r="O1005" s="5"/>
      <c r="P1005" s="5"/>
      <c r="Q1005" s="5"/>
      <c r="R1005" s="5"/>
      <c r="S1005" s="5"/>
      <c r="T1005" s="5"/>
      <c r="U1005" s="5"/>
      <c r="V1005" s="5"/>
      <c r="W1005" s="5"/>
      <c r="X1005" s="5"/>
      <c r="Y1005" s="5"/>
      <c r="Z1005" s="5"/>
    </row>
    <row r="1006" customFormat="false" ht="12.75" hidden="false" customHeight="true" outlineLevel="0" collapsed="false">
      <c r="A1006" s="10" t="n">
        <v>151</v>
      </c>
      <c r="B1006" s="2" t="n">
        <v>1005</v>
      </c>
      <c r="C1006" s="2" t="n">
        <f aca="false">'PR-RAS'!D1015</f>
        <v>0</v>
      </c>
      <c r="D1006" s="2" t="n">
        <f aca="false">'PR-RAS'!E1015</f>
        <v>0</v>
      </c>
      <c r="E1006" s="2" t="n">
        <v>0</v>
      </c>
      <c r="F1006" s="2" t="n">
        <v>0</v>
      </c>
      <c r="G1006" s="3" t="n">
        <f aca="false">(B1006/1000)*(C1006*1+D1006*2)</f>
        <v>0</v>
      </c>
      <c r="H1006" s="3" t="n">
        <f aca="false">ABS(C1006-ROUND(C1006,0))+ABS(D1006-ROUND(D1006,0))</f>
        <v>0</v>
      </c>
      <c r="I1006" s="11" t="n">
        <v>0</v>
      </c>
      <c r="J1006" s="4"/>
      <c r="K1006" s="5"/>
      <c r="L1006" s="5"/>
      <c r="M1006" s="5"/>
      <c r="N1006" s="5"/>
      <c r="O1006" s="5"/>
      <c r="P1006" s="5"/>
      <c r="Q1006" s="5"/>
      <c r="R1006" s="5"/>
      <c r="S1006" s="5"/>
      <c r="T1006" s="5"/>
      <c r="U1006" s="5"/>
      <c r="V1006" s="5"/>
      <c r="W1006" s="5"/>
      <c r="X1006" s="5"/>
      <c r="Y1006" s="5"/>
      <c r="Z1006" s="5"/>
    </row>
    <row r="1007" customFormat="false" ht="12.75" hidden="false" customHeight="true" outlineLevel="0" collapsed="false">
      <c r="A1007" s="10" t="n">
        <v>151</v>
      </c>
      <c r="B1007" s="2" t="n">
        <v>1006</v>
      </c>
      <c r="C1007" s="2" t="n">
        <f aca="false">'PR-RAS'!D1016</f>
        <v>0</v>
      </c>
      <c r="D1007" s="2" t="n">
        <f aca="false">'PR-RAS'!E1016</f>
        <v>0</v>
      </c>
      <c r="E1007" s="2" t="n">
        <v>0</v>
      </c>
      <c r="F1007" s="2" t="n">
        <v>0</v>
      </c>
      <c r="G1007" s="3" t="n">
        <f aca="false">(B1007/1000)*(C1007*1+D1007*2)</f>
        <v>0</v>
      </c>
      <c r="H1007" s="3" t="n">
        <f aca="false">ABS(C1007-ROUND(C1007,0))+ABS(D1007-ROUND(D1007,0))</f>
        <v>0</v>
      </c>
      <c r="I1007" s="11" t="n">
        <v>0</v>
      </c>
      <c r="J1007" s="4"/>
      <c r="K1007" s="5"/>
      <c r="L1007" s="5"/>
      <c r="M1007" s="5"/>
      <c r="N1007" s="5"/>
      <c r="O1007" s="5"/>
      <c r="P1007" s="5"/>
      <c r="Q1007" s="5"/>
      <c r="R1007" s="5"/>
      <c r="S1007" s="5"/>
      <c r="T1007" s="5"/>
      <c r="U1007" s="5"/>
      <c r="V1007" s="5"/>
      <c r="W1007" s="5"/>
      <c r="X1007" s="5"/>
      <c r="Y1007" s="5"/>
      <c r="Z1007" s="5"/>
    </row>
    <row r="1008" customFormat="false" ht="12.75" hidden="false" customHeight="true" outlineLevel="0" collapsed="false">
      <c r="A1008" s="10" t="n">
        <v>151</v>
      </c>
      <c r="B1008" s="2" t="n">
        <v>1007</v>
      </c>
      <c r="C1008" s="2" t="n">
        <f aca="false">'PR-RAS'!D1017</f>
        <v>0</v>
      </c>
      <c r="D1008" s="2" t="n">
        <f aca="false">'PR-RAS'!E1017</f>
        <v>0</v>
      </c>
      <c r="E1008" s="2" t="n">
        <v>0</v>
      </c>
      <c r="F1008" s="2" t="n">
        <v>0</v>
      </c>
      <c r="G1008" s="3" t="n">
        <f aca="false">(B1008/1000)*(C1008*1+D1008*2)</f>
        <v>0</v>
      </c>
      <c r="H1008" s="3" t="n">
        <f aca="false">ABS(C1008-ROUND(C1008,0))+ABS(D1008-ROUND(D1008,0))</f>
        <v>0</v>
      </c>
      <c r="I1008" s="11" t="n">
        <v>0</v>
      </c>
      <c r="J1008" s="4"/>
      <c r="K1008" s="5"/>
      <c r="L1008" s="5"/>
      <c r="M1008" s="5"/>
      <c r="N1008" s="5"/>
      <c r="O1008" s="5"/>
      <c r="P1008" s="5"/>
      <c r="Q1008" s="5"/>
      <c r="R1008" s="5"/>
      <c r="S1008" s="5"/>
      <c r="T1008" s="5"/>
      <c r="U1008" s="5"/>
      <c r="V1008" s="5"/>
      <c r="W1008" s="5"/>
      <c r="X1008" s="5"/>
      <c r="Y1008" s="5"/>
      <c r="Z1008" s="5"/>
    </row>
    <row r="1009" customFormat="false" ht="12.75" hidden="false" customHeight="true" outlineLevel="0" collapsed="false">
      <c r="A1009" s="10" t="n">
        <v>151</v>
      </c>
      <c r="B1009" s="2" t="n">
        <v>1008</v>
      </c>
      <c r="C1009" s="2" t="n">
        <f aca="false">'PR-RAS'!D1018</f>
        <v>0</v>
      </c>
      <c r="D1009" s="2" t="n">
        <f aca="false">'PR-RAS'!E1018</f>
        <v>0</v>
      </c>
      <c r="E1009" s="2" t="n">
        <v>0</v>
      </c>
      <c r="F1009" s="2" t="n">
        <v>0</v>
      </c>
      <c r="G1009" s="3" t="n">
        <f aca="false">(B1009/1000)*(C1009*1+D1009*2)</f>
        <v>0</v>
      </c>
      <c r="H1009" s="3" t="n">
        <f aca="false">ABS(C1009-ROUND(C1009,0))+ABS(D1009-ROUND(D1009,0))</f>
        <v>0</v>
      </c>
      <c r="I1009" s="11" t="n">
        <v>0</v>
      </c>
      <c r="J1009" s="4"/>
      <c r="K1009" s="5"/>
      <c r="L1009" s="5"/>
      <c r="M1009" s="5"/>
      <c r="N1009" s="5"/>
      <c r="O1009" s="5"/>
      <c r="P1009" s="5"/>
      <c r="Q1009" s="5"/>
      <c r="R1009" s="5"/>
      <c r="S1009" s="5"/>
      <c r="T1009" s="5"/>
      <c r="U1009" s="5"/>
      <c r="V1009" s="5"/>
      <c r="W1009" s="5"/>
      <c r="X1009" s="5"/>
      <c r="Y1009" s="5"/>
      <c r="Z1009" s="5"/>
    </row>
    <row r="1010" customFormat="false" ht="12.75" hidden="false" customHeight="true" outlineLevel="0" collapsed="false">
      <c r="A1010" s="13" t="n">
        <v>151</v>
      </c>
      <c r="B1010" s="14" t="n">
        <v>1009</v>
      </c>
      <c r="C1010" s="14" t="n">
        <f aca="false">'PR-RAS'!D1019</f>
        <v>0</v>
      </c>
      <c r="D1010" s="14" t="n">
        <f aca="false">'PR-RAS'!E1019</f>
        <v>0</v>
      </c>
      <c r="E1010" s="14" t="n">
        <v>0</v>
      </c>
      <c r="F1010" s="14" t="n">
        <v>0</v>
      </c>
      <c r="G1010" s="15" t="n">
        <f aca="false">(B1010/1000)*(C1010*1+D1010*2)</f>
        <v>0</v>
      </c>
      <c r="H1010" s="15" t="n">
        <f aca="false">ABS(C1010-ROUND(C1010,0))+ABS(D1010-ROUND(D1010,0))</f>
        <v>0</v>
      </c>
      <c r="I1010" s="16" t="n">
        <v>0</v>
      </c>
      <c r="J1010" s="4"/>
      <c r="K1010" s="5"/>
      <c r="L1010" s="5"/>
      <c r="M1010" s="5"/>
      <c r="N1010" s="5"/>
      <c r="O1010" s="5"/>
      <c r="P1010" s="5"/>
      <c r="Q1010" s="5"/>
      <c r="R1010" s="5"/>
      <c r="S1010" s="5"/>
      <c r="T1010" s="5"/>
      <c r="U1010" s="5"/>
      <c r="V1010" s="5"/>
      <c r="W1010" s="5"/>
      <c r="X1010" s="5"/>
      <c r="Y1010" s="5"/>
      <c r="Z1010" s="5"/>
    </row>
    <row r="1011" customFormat="false" ht="12.75" hidden="false" customHeight="true" outlineLevel="0" collapsed="false">
      <c r="A1011" s="6" t="n">
        <v>152</v>
      </c>
      <c r="B1011" s="7" t="n">
        <v>1</v>
      </c>
      <c r="C1011" s="7" t="n">
        <f aca="false">BILANCA!D6</f>
        <v>0</v>
      </c>
      <c r="D1011" s="7" t="n">
        <f aca="false">BILANCA!E6</f>
        <v>0</v>
      </c>
      <c r="E1011" s="7" t="n">
        <v>0</v>
      </c>
      <c r="F1011" s="7" t="n">
        <v>0</v>
      </c>
      <c r="G1011" s="8" t="n">
        <f aca="false">B1011/1000*C1011+B1011/500*D1011</f>
        <v>0</v>
      </c>
      <c r="H1011" s="8" t="n">
        <f aca="false">ABS(C1011-ROUND(C1011,0))+ABS(D1011-ROUND(D1011,0))</f>
        <v>0</v>
      </c>
      <c r="I1011" s="9"/>
      <c r="J1011" s="4"/>
      <c r="K1011" s="5"/>
      <c r="L1011" s="5"/>
      <c r="M1011" s="5"/>
      <c r="N1011" s="5"/>
      <c r="O1011" s="5"/>
      <c r="P1011" s="5"/>
      <c r="Q1011" s="5"/>
      <c r="R1011" s="5"/>
      <c r="S1011" s="5"/>
      <c r="T1011" s="5"/>
      <c r="U1011" s="5"/>
      <c r="V1011" s="5"/>
      <c r="W1011" s="5"/>
      <c r="X1011" s="5"/>
      <c r="Y1011" s="5"/>
      <c r="Z1011" s="5"/>
    </row>
    <row r="1012" customFormat="false" ht="12.75" hidden="false" customHeight="true" outlineLevel="0" collapsed="false">
      <c r="A1012" s="10" t="n">
        <v>152</v>
      </c>
      <c r="B1012" s="2" t="n">
        <v>2</v>
      </c>
      <c r="C1012" s="2" t="n">
        <f aca="false">BILANCA!D7</f>
        <v>0</v>
      </c>
      <c r="D1012" s="2" t="n">
        <f aca="false">BILANCA!E7</f>
        <v>0</v>
      </c>
      <c r="E1012" s="2" t="n">
        <v>0</v>
      </c>
      <c r="F1012" s="2" t="n">
        <v>0</v>
      </c>
      <c r="G1012" s="3" t="n">
        <f aca="false">B1012/1000*C1012+B1012/500*D1012</f>
        <v>0</v>
      </c>
      <c r="H1012" s="3" t="n">
        <f aca="false">ABS(C1012-ROUND(C1012,0))+ABS(D1012-ROUND(D1012,0))</f>
        <v>0</v>
      </c>
      <c r="I1012" s="11"/>
      <c r="J1012" s="4"/>
      <c r="K1012" s="5"/>
      <c r="L1012" s="5"/>
      <c r="M1012" s="5"/>
      <c r="N1012" s="5"/>
      <c r="O1012" s="5"/>
      <c r="P1012" s="5"/>
      <c r="Q1012" s="5"/>
      <c r="R1012" s="5"/>
      <c r="S1012" s="5"/>
      <c r="T1012" s="5"/>
      <c r="U1012" s="5"/>
      <c r="V1012" s="5"/>
      <c r="W1012" s="5"/>
      <c r="X1012" s="5"/>
      <c r="Y1012" s="5"/>
      <c r="Z1012" s="5"/>
    </row>
    <row r="1013" customFormat="false" ht="12.75" hidden="false" customHeight="true" outlineLevel="0" collapsed="false">
      <c r="A1013" s="10" t="n">
        <v>152</v>
      </c>
      <c r="B1013" s="2" t="n">
        <v>3</v>
      </c>
      <c r="C1013" s="2" t="n">
        <f aca="false">BILANCA!D8</f>
        <v>0</v>
      </c>
      <c r="D1013" s="2" t="n">
        <f aca="false">BILANCA!E8</f>
        <v>0</v>
      </c>
      <c r="E1013" s="2" t="n">
        <v>0</v>
      </c>
      <c r="F1013" s="2" t="n">
        <v>0</v>
      </c>
      <c r="G1013" s="3" t="n">
        <f aca="false">B1013/1000*C1013+B1013/500*D1013</f>
        <v>0</v>
      </c>
      <c r="H1013" s="3" t="n">
        <f aca="false">ABS(C1013-ROUND(C1013,0))+ABS(D1013-ROUND(D1013,0))</f>
        <v>0</v>
      </c>
      <c r="I1013" s="11"/>
      <c r="J1013" s="4"/>
      <c r="K1013" s="5"/>
      <c r="L1013" s="5"/>
      <c r="M1013" s="5"/>
      <c r="N1013" s="5"/>
      <c r="O1013" s="5"/>
      <c r="P1013" s="5"/>
      <c r="Q1013" s="5"/>
      <c r="R1013" s="5"/>
      <c r="S1013" s="5"/>
      <c r="T1013" s="5"/>
      <c r="U1013" s="5"/>
      <c r="V1013" s="5"/>
      <c r="W1013" s="5"/>
      <c r="X1013" s="5"/>
      <c r="Y1013" s="5"/>
      <c r="Z1013" s="5"/>
    </row>
    <row r="1014" customFormat="false" ht="12.75" hidden="false" customHeight="true" outlineLevel="0" collapsed="false">
      <c r="A1014" s="10" t="n">
        <v>152</v>
      </c>
      <c r="B1014" s="2" t="n">
        <v>4</v>
      </c>
      <c r="C1014" s="2" t="n">
        <f aca="false">BILANCA!D9</f>
        <v>0</v>
      </c>
      <c r="D1014" s="2" t="n">
        <f aca="false">BILANCA!E9</f>
        <v>0</v>
      </c>
      <c r="E1014" s="2" t="n">
        <v>0</v>
      </c>
      <c r="F1014" s="2" t="n">
        <v>0</v>
      </c>
      <c r="G1014" s="3" t="n">
        <f aca="false">B1014/1000*C1014+B1014/500*D1014</f>
        <v>0</v>
      </c>
      <c r="H1014" s="3" t="n">
        <f aca="false">ABS(C1014-ROUND(C1014,0))+ABS(D1014-ROUND(D1014,0))</f>
        <v>0</v>
      </c>
      <c r="I1014" s="11"/>
      <c r="J1014" s="4"/>
      <c r="K1014" s="5"/>
      <c r="L1014" s="5"/>
      <c r="M1014" s="5"/>
      <c r="N1014" s="5"/>
      <c r="O1014" s="5"/>
      <c r="P1014" s="5"/>
      <c r="Q1014" s="5"/>
      <c r="R1014" s="5"/>
      <c r="S1014" s="5"/>
      <c r="T1014" s="5"/>
      <c r="U1014" s="5"/>
      <c r="V1014" s="5"/>
      <c r="W1014" s="5"/>
      <c r="X1014" s="5"/>
      <c r="Y1014" s="5"/>
      <c r="Z1014" s="5"/>
    </row>
    <row r="1015" customFormat="false" ht="12.75" hidden="false" customHeight="true" outlineLevel="0" collapsed="false">
      <c r="A1015" s="10" t="n">
        <v>152</v>
      </c>
      <c r="B1015" s="2" t="n">
        <v>5</v>
      </c>
      <c r="C1015" s="2" t="n">
        <f aca="false">BILANCA!D10</f>
        <v>0</v>
      </c>
      <c r="D1015" s="2" t="n">
        <f aca="false">BILANCA!E10</f>
        <v>0</v>
      </c>
      <c r="E1015" s="2" t="n">
        <v>0</v>
      </c>
      <c r="F1015" s="2" t="n">
        <v>0</v>
      </c>
      <c r="G1015" s="3" t="n">
        <f aca="false">B1015/1000*C1015+B1015/500*D1015</f>
        <v>0</v>
      </c>
      <c r="H1015" s="3" t="n">
        <f aca="false">ABS(C1015-ROUND(C1015,0))+ABS(D1015-ROUND(D1015,0))</f>
        <v>0</v>
      </c>
      <c r="I1015" s="11"/>
      <c r="J1015" s="4"/>
      <c r="K1015" s="5"/>
      <c r="L1015" s="5"/>
      <c r="M1015" s="5"/>
      <c r="N1015" s="5"/>
      <c r="O1015" s="5"/>
      <c r="P1015" s="5"/>
      <c r="Q1015" s="5"/>
      <c r="R1015" s="5"/>
      <c r="S1015" s="5"/>
      <c r="T1015" s="5"/>
      <c r="U1015" s="5"/>
      <c r="V1015" s="5"/>
      <c r="W1015" s="5"/>
      <c r="X1015" s="5"/>
      <c r="Y1015" s="5"/>
      <c r="Z1015" s="5"/>
    </row>
    <row r="1016" customFormat="false" ht="12.75" hidden="false" customHeight="true" outlineLevel="0" collapsed="false">
      <c r="A1016" s="10" t="n">
        <v>152</v>
      </c>
      <c r="B1016" s="2" t="n">
        <v>6</v>
      </c>
      <c r="C1016" s="2" t="n">
        <f aca="false">BILANCA!D11</f>
        <v>0</v>
      </c>
      <c r="D1016" s="2" t="n">
        <f aca="false">BILANCA!E11</f>
        <v>0</v>
      </c>
      <c r="E1016" s="2" t="n">
        <v>0</v>
      </c>
      <c r="F1016" s="2" t="n">
        <v>0</v>
      </c>
      <c r="G1016" s="3" t="n">
        <f aca="false">B1016/1000*C1016+B1016/500*D1016</f>
        <v>0</v>
      </c>
      <c r="H1016" s="3" t="n">
        <f aca="false">ABS(C1016-ROUND(C1016,0))+ABS(D1016-ROUND(D1016,0))</f>
        <v>0</v>
      </c>
      <c r="I1016" s="11"/>
      <c r="J1016" s="4"/>
      <c r="K1016" s="5"/>
      <c r="L1016" s="5"/>
      <c r="M1016" s="5"/>
      <c r="N1016" s="5"/>
      <c r="O1016" s="5"/>
      <c r="P1016" s="5"/>
      <c r="Q1016" s="5"/>
      <c r="R1016" s="5"/>
      <c r="S1016" s="5"/>
      <c r="T1016" s="5"/>
      <c r="U1016" s="5"/>
      <c r="V1016" s="5"/>
      <c r="W1016" s="5"/>
      <c r="X1016" s="5"/>
      <c r="Y1016" s="5"/>
      <c r="Z1016" s="5"/>
    </row>
    <row r="1017" customFormat="false" ht="12.75" hidden="false" customHeight="true" outlineLevel="0" collapsed="false">
      <c r="A1017" s="10" t="n">
        <v>152</v>
      </c>
      <c r="B1017" s="2" t="n">
        <v>7</v>
      </c>
      <c r="C1017" s="2" t="n">
        <f aca="false">BILANCA!D12</f>
        <v>0</v>
      </c>
      <c r="D1017" s="2" t="n">
        <f aca="false">BILANCA!E12</f>
        <v>0</v>
      </c>
      <c r="E1017" s="2" t="n">
        <v>0</v>
      </c>
      <c r="F1017" s="2" t="n">
        <v>0</v>
      </c>
      <c r="G1017" s="3" t="n">
        <f aca="false">B1017/1000*C1017+B1017/500*D1017</f>
        <v>0</v>
      </c>
      <c r="H1017" s="3" t="n">
        <f aca="false">ABS(C1017-ROUND(C1017,0))+ABS(D1017-ROUND(D1017,0))</f>
        <v>0</v>
      </c>
      <c r="I1017" s="11"/>
      <c r="J1017" s="4"/>
      <c r="K1017" s="5"/>
      <c r="L1017" s="5"/>
      <c r="M1017" s="5"/>
      <c r="N1017" s="5"/>
      <c r="O1017" s="5"/>
      <c r="P1017" s="5"/>
      <c r="Q1017" s="5"/>
      <c r="R1017" s="5"/>
      <c r="S1017" s="5"/>
      <c r="T1017" s="5"/>
      <c r="U1017" s="5"/>
      <c r="V1017" s="5"/>
      <c r="W1017" s="5"/>
      <c r="X1017" s="5"/>
      <c r="Y1017" s="5"/>
      <c r="Z1017" s="5"/>
    </row>
    <row r="1018" customFormat="false" ht="12.75" hidden="false" customHeight="true" outlineLevel="0" collapsed="false">
      <c r="A1018" s="10" t="n">
        <v>152</v>
      </c>
      <c r="B1018" s="2" t="n">
        <v>8</v>
      </c>
      <c r="C1018" s="2" t="n">
        <f aca="false">BILANCA!D13</f>
        <v>0</v>
      </c>
      <c r="D1018" s="2" t="n">
        <f aca="false">BILANCA!E13</f>
        <v>0</v>
      </c>
      <c r="E1018" s="2" t="n">
        <v>0</v>
      </c>
      <c r="F1018" s="2" t="n">
        <v>0</v>
      </c>
      <c r="G1018" s="3" t="n">
        <f aca="false">B1018/1000*C1018+B1018/500*D1018</f>
        <v>0</v>
      </c>
      <c r="H1018" s="3" t="n">
        <f aca="false">ABS(C1018-ROUND(C1018,0))+ABS(D1018-ROUND(D1018,0))</f>
        <v>0</v>
      </c>
      <c r="I1018" s="11"/>
      <c r="J1018" s="4"/>
      <c r="K1018" s="5"/>
      <c r="L1018" s="5"/>
      <c r="M1018" s="5"/>
      <c r="N1018" s="5"/>
      <c r="O1018" s="5"/>
      <c r="P1018" s="5"/>
      <c r="Q1018" s="5"/>
      <c r="R1018" s="5"/>
      <c r="S1018" s="5"/>
      <c r="T1018" s="5"/>
      <c r="U1018" s="5"/>
      <c r="V1018" s="5"/>
      <c r="W1018" s="5"/>
      <c r="X1018" s="5"/>
      <c r="Y1018" s="5"/>
      <c r="Z1018" s="5"/>
    </row>
    <row r="1019" customFormat="false" ht="12.75" hidden="false" customHeight="true" outlineLevel="0" collapsed="false">
      <c r="A1019" s="10" t="n">
        <v>152</v>
      </c>
      <c r="B1019" s="2" t="n">
        <v>9</v>
      </c>
      <c r="C1019" s="2" t="n">
        <f aca="false">BILANCA!D14</f>
        <v>0</v>
      </c>
      <c r="D1019" s="2" t="n">
        <f aca="false">BILANCA!E14</f>
        <v>0</v>
      </c>
      <c r="E1019" s="2" t="n">
        <v>0</v>
      </c>
      <c r="F1019" s="2" t="n">
        <v>0</v>
      </c>
      <c r="G1019" s="3" t="n">
        <f aca="false">B1019/1000*C1019+B1019/500*D1019</f>
        <v>0</v>
      </c>
      <c r="H1019" s="3" t="n">
        <f aca="false">ABS(C1019-ROUND(C1019,0))+ABS(D1019-ROUND(D1019,0))</f>
        <v>0</v>
      </c>
      <c r="I1019" s="11"/>
      <c r="J1019" s="4"/>
      <c r="K1019" s="5"/>
      <c r="L1019" s="5"/>
      <c r="M1019" s="5"/>
      <c r="N1019" s="5"/>
      <c r="O1019" s="5"/>
      <c r="P1019" s="5"/>
      <c r="Q1019" s="5"/>
      <c r="R1019" s="5"/>
      <c r="S1019" s="5"/>
      <c r="T1019" s="5"/>
      <c r="U1019" s="5"/>
      <c r="V1019" s="5"/>
      <c r="W1019" s="5"/>
      <c r="X1019" s="5"/>
      <c r="Y1019" s="5"/>
      <c r="Z1019" s="5"/>
    </row>
    <row r="1020" customFormat="false" ht="12.75" hidden="false" customHeight="true" outlineLevel="0" collapsed="false">
      <c r="A1020" s="10" t="n">
        <v>152</v>
      </c>
      <c r="B1020" s="2" t="n">
        <v>10</v>
      </c>
      <c r="C1020" s="2" t="n">
        <f aca="false">BILANCA!D15</f>
        <v>0</v>
      </c>
      <c r="D1020" s="2" t="n">
        <f aca="false">BILANCA!E15</f>
        <v>0</v>
      </c>
      <c r="E1020" s="2" t="n">
        <v>0</v>
      </c>
      <c r="F1020" s="2" t="n">
        <v>0</v>
      </c>
      <c r="G1020" s="3" t="n">
        <f aca="false">B1020/1000*C1020+B1020/500*D1020</f>
        <v>0</v>
      </c>
      <c r="H1020" s="3" t="n">
        <f aca="false">ABS(C1020-ROUND(C1020,0))+ABS(D1020-ROUND(D1020,0))</f>
        <v>0</v>
      </c>
      <c r="I1020" s="11"/>
      <c r="J1020" s="4"/>
      <c r="K1020" s="5"/>
      <c r="L1020" s="5"/>
      <c r="M1020" s="5"/>
      <c r="N1020" s="5"/>
      <c r="O1020" s="5"/>
      <c r="P1020" s="5"/>
      <c r="Q1020" s="5"/>
      <c r="R1020" s="5"/>
      <c r="S1020" s="5"/>
      <c r="T1020" s="5"/>
      <c r="U1020" s="5"/>
      <c r="V1020" s="5"/>
      <c r="W1020" s="5"/>
      <c r="X1020" s="5"/>
      <c r="Y1020" s="5"/>
      <c r="Z1020" s="5"/>
    </row>
    <row r="1021" customFormat="false" ht="12.75" hidden="false" customHeight="true" outlineLevel="0" collapsed="false">
      <c r="A1021" s="10" t="n">
        <v>152</v>
      </c>
      <c r="B1021" s="2" t="n">
        <v>11</v>
      </c>
      <c r="C1021" s="2" t="n">
        <f aca="false">BILANCA!D16</f>
        <v>0</v>
      </c>
      <c r="D1021" s="2" t="n">
        <f aca="false">BILANCA!E16</f>
        <v>0</v>
      </c>
      <c r="E1021" s="2" t="n">
        <v>0</v>
      </c>
      <c r="F1021" s="2" t="n">
        <v>0</v>
      </c>
      <c r="G1021" s="3" t="n">
        <f aca="false">B1021/1000*C1021+B1021/500*D1021</f>
        <v>0</v>
      </c>
      <c r="H1021" s="3" t="n">
        <f aca="false">ABS(C1021-ROUND(C1021,0))+ABS(D1021-ROUND(D1021,0))</f>
        <v>0</v>
      </c>
      <c r="I1021" s="11"/>
      <c r="J1021" s="4"/>
      <c r="K1021" s="5"/>
      <c r="L1021" s="5"/>
      <c r="M1021" s="5"/>
      <c r="N1021" s="5"/>
      <c r="O1021" s="5"/>
      <c r="P1021" s="5"/>
      <c r="Q1021" s="5"/>
      <c r="R1021" s="5"/>
      <c r="S1021" s="5"/>
      <c r="T1021" s="5"/>
      <c r="U1021" s="5"/>
      <c r="V1021" s="5"/>
      <c r="W1021" s="5"/>
      <c r="X1021" s="5"/>
      <c r="Y1021" s="5"/>
      <c r="Z1021" s="5"/>
    </row>
    <row r="1022" customFormat="false" ht="12.75" hidden="false" customHeight="true" outlineLevel="0" collapsed="false">
      <c r="A1022" s="10" t="n">
        <v>152</v>
      </c>
      <c r="B1022" s="2" t="n">
        <v>12</v>
      </c>
      <c r="C1022" s="2" t="n">
        <f aca="false">BILANCA!D17</f>
        <v>0</v>
      </c>
      <c r="D1022" s="2" t="n">
        <f aca="false">BILANCA!E17</f>
        <v>0</v>
      </c>
      <c r="E1022" s="2" t="n">
        <v>0</v>
      </c>
      <c r="F1022" s="2" t="n">
        <v>0</v>
      </c>
      <c r="G1022" s="3" t="n">
        <f aca="false">B1022/1000*C1022+B1022/500*D1022</f>
        <v>0</v>
      </c>
      <c r="H1022" s="3" t="n">
        <f aca="false">ABS(C1022-ROUND(C1022,0))+ABS(D1022-ROUND(D1022,0))</f>
        <v>0</v>
      </c>
      <c r="I1022" s="11"/>
      <c r="J1022" s="4"/>
      <c r="K1022" s="5"/>
      <c r="L1022" s="5"/>
      <c r="M1022" s="5"/>
      <c r="N1022" s="5"/>
      <c r="O1022" s="5"/>
      <c r="P1022" s="5"/>
      <c r="Q1022" s="5"/>
      <c r="R1022" s="5"/>
      <c r="S1022" s="5"/>
      <c r="T1022" s="5"/>
      <c r="U1022" s="5"/>
      <c r="V1022" s="5"/>
      <c r="W1022" s="5"/>
      <c r="X1022" s="5"/>
      <c r="Y1022" s="5"/>
      <c r="Z1022" s="5"/>
    </row>
    <row r="1023" customFormat="false" ht="12.75" hidden="false" customHeight="true" outlineLevel="0" collapsed="false">
      <c r="A1023" s="10" t="n">
        <v>152</v>
      </c>
      <c r="B1023" s="2" t="n">
        <v>13</v>
      </c>
      <c r="C1023" s="2" t="n">
        <f aca="false">BILANCA!D18</f>
        <v>0</v>
      </c>
      <c r="D1023" s="2" t="n">
        <f aca="false">BILANCA!E18</f>
        <v>0</v>
      </c>
      <c r="E1023" s="2" t="n">
        <v>0</v>
      </c>
      <c r="F1023" s="2" t="n">
        <v>0</v>
      </c>
      <c r="G1023" s="3" t="n">
        <f aca="false">B1023/1000*C1023+B1023/500*D1023</f>
        <v>0</v>
      </c>
      <c r="H1023" s="3" t="n">
        <f aca="false">ABS(C1023-ROUND(C1023,0))+ABS(D1023-ROUND(D1023,0))</f>
        <v>0</v>
      </c>
      <c r="I1023" s="11"/>
      <c r="J1023" s="4"/>
      <c r="K1023" s="5"/>
      <c r="L1023" s="5"/>
      <c r="M1023" s="5"/>
      <c r="N1023" s="5"/>
      <c r="O1023" s="5"/>
      <c r="P1023" s="5"/>
      <c r="Q1023" s="5"/>
      <c r="R1023" s="5"/>
      <c r="S1023" s="5"/>
      <c r="T1023" s="5"/>
      <c r="U1023" s="5"/>
      <c r="V1023" s="5"/>
      <c r="W1023" s="5"/>
      <c r="X1023" s="5"/>
      <c r="Y1023" s="5"/>
      <c r="Z1023" s="5"/>
    </row>
    <row r="1024" customFormat="false" ht="12.75" hidden="false" customHeight="true" outlineLevel="0" collapsed="false">
      <c r="A1024" s="10" t="n">
        <v>152</v>
      </c>
      <c r="B1024" s="2" t="n">
        <v>14</v>
      </c>
      <c r="C1024" s="2" t="n">
        <f aca="false">BILANCA!D19</f>
        <v>0</v>
      </c>
      <c r="D1024" s="2" t="n">
        <f aca="false">BILANCA!E19</f>
        <v>0</v>
      </c>
      <c r="E1024" s="2" t="n">
        <v>0</v>
      </c>
      <c r="F1024" s="2" t="n">
        <v>0</v>
      </c>
      <c r="G1024" s="3" t="n">
        <f aca="false">B1024/1000*C1024+B1024/500*D1024</f>
        <v>0</v>
      </c>
      <c r="H1024" s="3" t="n">
        <f aca="false">ABS(C1024-ROUND(C1024,0))+ABS(D1024-ROUND(D1024,0))</f>
        <v>0</v>
      </c>
      <c r="I1024" s="11"/>
      <c r="J1024" s="4"/>
      <c r="K1024" s="5"/>
      <c r="L1024" s="5"/>
      <c r="M1024" s="5"/>
      <c r="N1024" s="5"/>
      <c r="O1024" s="5"/>
      <c r="P1024" s="5"/>
      <c r="Q1024" s="5"/>
      <c r="R1024" s="5"/>
      <c r="S1024" s="5"/>
      <c r="T1024" s="5"/>
      <c r="U1024" s="5"/>
      <c r="V1024" s="5"/>
      <c r="W1024" s="5"/>
      <c r="X1024" s="5"/>
      <c r="Y1024" s="5"/>
      <c r="Z1024" s="5"/>
    </row>
    <row r="1025" customFormat="false" ht="12.75" hidden="false" customHeight="true" outlineLevel="0" collapsed="false">
      <c r="A1025" s="10" t="n">
        <v>152</v>
      </c>
      <c r="B1025" s="2" t="n">
        <v>15</v>
      </c>
      <c r="C1025" s="2" t="n">
        <f aca="false">BILANCA!D20</f>
        <v>0</v>
      </c>
      <c r="D1025" s="2" t="n">
        <f aca="false">BILANCA!E20</f>
        <v>0</v>
      </c>
      <c r="E1025" s="2" t="n">
        <v>0</v>
      </c>
      <c r="F1025" s="2" t="n">
        <v>0</v>
      </c>
      <c r="G1025" s="3" t="n">
        <f aca="false">B1025/1000*C1025+B1025/500*D1025</f>
        <v>0</v>
      </c>
      <c r="H1025" s="3" t="n">
        <f aca="false">ABS(C1025-ROUND(C1025,0))+ABS(D1025-ROUND(D1025,0))</f>
        <v>0</v>
      </c>
      <c r="I1025" s="11"/>
      <c r="J1025" s="4"/>
      <c r="K1025" s="5"/>
      <c r="L1025" s="5"/>
      <c r="M1025" s="5"/>
      <c r="N1025" s="5"/>
      <c r="O1025" s="5"/>
      <c r="P1025" s="5"/>
      <c r="Q1025" s="5"/>
      <c r="R1025" s="5"/>
      <c r="S1025" s="5"/>
      <c r="T1025" s="5"/>
      <c r="U1025" s="5"/>
      <c r="V1025" s="5"/>
      <c r="W1025" s="5"/>
      <c r="X1025" s="5"/>
      <c r="Y1025" s="5"/>
      <c r="Z1025" s="5"/>
    </row>
    <row r="1026" customFormat="false" ht="12.75" hidden="false" customHeight="true" outlineLevel="0" collapsed="false">
      <c r="A1026" s="10" t="n">
        <v>152</v>
      </c>
      <c r="B1026" s="2" t="n">
        <v>16</v>
      </c>
      <c r="C1026" s="2" t="n">
        <f aca="false">BILANCA!D21</f>
        <v>0</v>
      </c>
      <c r="D1026" s="2" t="n">
        <f aca="false">BILANCA!E21</f>
        <v>0</v>
      </c>
      <c r="E1026" s="2" t="n">
        <v>0</v>
      </c>
      <c r="F1026" s="2" t="n">
        <v>0</v>
      </c>
      <c r="G1026" s="3" t="n">
        <f aca="false">B1026/1000*C1026+B1026/500*D1026</f>
        <v>0</v>
      </c>
      <c r="H1026" s="3" t="n">
        <f aca="false">ABS(C1026-ROUND(C1026,0))+ABS(D1026-ROUND(D1026,0))</f>
        <v>0</v>
      </c>
      <c r="I1026" s="11"/>
      <c r="J1026" s="4"/>
      <c r="K1026" s="5"/>
      <c r="L1026" s="5"/>
      <c r="M1026" s="5"/>
      <c r="N1026" s="5"/>
      <c r="O1026" s="5"/>
      <c r="P1026" s="5"/>
      <c r="Q1026" s="5"/>
      <c r="R1026" s="5"/>
      <c r="S1026" s="5"/>
      <c r="T1026" s="5"/>
      <c r="U1026" s="5"/>
      <c r="V1026" s="5"/>
      <c r="W1026" s="5"/>
      <c r="X1026" s="5"/>
      <c r="Y1026" s="5"/>
      <c r="Z1026" s="5"/>
    </row>
    <row r="1027" customFormat="false" ht="12.75" hidden="false" customHeight="true" outlineLevel="0" collapsed="false">
      <c r="A1027" s="10" t="n">
        <v>152</v>
      </c>
      <c r="B1027" s="2" t="n">
        <v>17</v>
      </c>
      <c r="C1027" s="2" t="n">
        <f aca="false">BILANCA!D22</f>
        <v>0</v>
      </c>
      <c r="D1027" s="2" t="n">
        <f aca="false">BILANCA!E22</f>
        <v>0</v>
      </c>
      <c r="E1027" s="2" t="n">
        <v>0</v>
      </c>
      <c r="F1027" s="2" t="n">
        <v>0</v>
      </c>
      <c r="G1027" s="3" t="n">
        <f aca="false">B1027/1000*C1027+B1027/500*D1027</f>
        <v>0</v>
      </c>
      <c r="H1027" s="3" t="n">
        <f aca="false">ABS(C1027-ROUND(C1027,0))+ABS(D1027-ROUND(D1027,0))</f>
        <v>0</v>
      </c>
      <c r="I1027" s="11"/>
      <c r="J1027" s="4"/>
      <c r="K1027" s="5"/>
      <c r="L1027" s="5"/>
      <c r="M1027" s="5"/>
      <c r="N1027" s="5"/>
      <c r="O1027" s="5"/>
      <c r="P1027" s="5"/>
      <c r="Q1027" s="5"/>
      <c r="R1027" s="5"/>
      <c r="S1027" s="5"/>
      <c r="T1027" s="5"/>
      <c r="U1027" s="5"/>
      <c r="V1027" s="5"/>
      <c r="W1027" s="5"/>
      <c r="X1027" s="5"/>
      <c r="Y1027" s="5"/>
      <c r="Z1027" s="5"/>
    </row>
    <row r="1028" customFormat="false" ht="12.75" hidden="false" customHeight="true" outlineLevel="0" collapsed="false">
      <c r="A1028" s="10" t="n">
        <v>152</v>
      </c>
      <c r="B1028" s="2" t="n">
        <v>18</v>
      </c>
      <c r="C1028" s="2" t="n">
        <f aca="false">BILANCA!D23</f>
        <v>0</v>
      </c>
      <c r="D1028" s="2" t="n">
        <f aca="false">BILANCA!E23</f>
        <v>0</v>
      </c>
      <c r="E1028" s="2" t="n">
        <v>0</v>
      </c>
      <c r="F1028" s="2" t="n">
        <v>0</v>
      </c>
      <c r="G1028" s="3" t="n">
        <f aca="false">B1028/1000*C1028+B1028/500*D1028</f>
        <v>0</v>
      </c>
      <c r="H1028" s="3" t="n">
        <f aca="false">ABS(C1028-ROUND(C1028,0))+ABS(D1028-ROUND(D1028,0))</f>
        <v>0</v>
      </c>
      <c r="I1028" s="11"/>
      <c r="J1028" s="4"/>
      <c r="K1028" s="5"/>
      <c r="L1028" s="5"/>
      <c r="M1028" s="5"/>
      <c r="N1028" s="5"/>
      <c r="O1028" s="5"/>
      <c r="P1028" s="5"/>
      <c r="Q1028" s="5"/>
      <c r="R1028" s="5"/>
      <c r="S1028" s="5"/>
      <c r="T1028" s="5"/>
      <c r="U1028" s="5"/>
      <c r="V1028" s="5"/>
      <c r="W1028" s="5"/>
      <c r="X1028" s="5"/>
      <c r="Y1028" s="5"/>
      <c r="Z1028" s="5"/>
    </row>
    <row r="1029" customFormat="false" ht="12.75" hidden="false" customHeight="true" outlineLevel="0" collapsed="false">
      <c r="A1029" s="10" t="n">
        <v>152</v>
      </c>
      <c r="B1029" s="2" t="n">
        <v>19</v>
      </c>
      <c r="C1029" s="2" t="n">
        <f aca="false">BILANCA!D24</f>
        <v>0</v>
      </c>
      <c r="D1029" s="2" t="n">
        <f aca="false">BILANCA!E24</f>
        <v>0</v>
      </c>
      <c r="E1029" s="2" t="n">
        <v>0</v>
      </c>
      <c r="F1029" s="2" t="n">
        <v>0</v>
      </c>
      <c r="G1029" s="3" t="n">
        <f aca="false">B1029/1000*C1029+B1029/500*D1029</f>
        <v>0</v>
      </c>
      <c r="H1029" s="3" t="n">
        <f aca="false">ABS(C1029-ROUND(C1029,0))+ABS(D1029-ROUND(D1029,0))</f>
        <v>0</v>
      </c>
      <c r="I1029" s="11"/>
      <c r="J1029" s="4"/>
      <c r="K1029" s="5"/>
      <c r="L1029" s="5"/>
      <c r="M1029" s="5"/>
      <c r="N1029" s="5"/>
      <c r="O1029" s="5"/>
      <c r="P1029" s="5"/>
      <c r="Q1029" s="5"/>
      <c r="R1029" s="5"/>
      <c r="S1029" s="5"/>
      <c r="T1029" s="5"/>
      <c r="U1029" s="5"/>
      <c r="V1029" s="5"/>
      <c r="W1029" s="5"/>
      <c r="X1029" s="5"/>
      <c r="Y1029" s="5"/>
      <c r="Z1029" s="5"/>
    </row>
    <row r="1030" customFormat="false" ht="12.75" hidden="false" customHeight="true" outlineLevel="0" collapsed="false">
      <c r="A1030" s="10" t="n">
        <v>152</v>
      </c>
      <c r="B1030" s="2" t="n">
        <v>20</v>
      </c>
      <c r="C1030" s="2" t="n">
        <f aca="false">BILANCA!D25</f>
        <v>0</v>
      </c>
      <c r="D1030" s="2" t="n">
        <f aca="false">BILANCA!E25</f>
        <v>0</v>
      </c>
      <c r="E1030" s="2" t="n">
        <v>0</v>
      </c>
      <c r="F1030" s="2" t="n">
        <v>0</v>
      </c>
      <c r="G1030" s="3" t="n">
        <f aca="false">B1030/1000*C1030+B1030/500*D1030</f>
        <v>0</v>
      </c>
      <c r="H1030" s="3" t="n">
        <f aca="false">ABS(C1030-ROUND(C1030,0))+ABS(D1030-ROUND(D1030,0))</f>
        <v>0</v>
      </c>
      <c r="I1030" s="11"/>
      <c r="J1030" s="4"/>
      <c r="K1030" s="5"/>
      <c r="L1030" s="5"/>
      <c r="M1030" s="5"/>
      <c r="N1030" s="5"/>
      <c r="O1030" s="5"/>
      <c r="P1030" s="5"/>
      <c r="Q1030" s="5"/>
      <c r="R1030" s="5"/>
      <c r="S1030" s="5"/>
      <c r="T1030" s="5"/>
      <c r="U1030" s="5"/>
      <c r="V1030" s="5"/>
      <c r="W1030" s="5"/>
      <c r="X1030" s="5"/>
      <c r="Y1030" s="5"/>
      <c r="Z1030" s="5"/>
    </row>
    <row r="1031" customFormat="false" ht="12.75" hidden="false" customHeight="true" outlineLevel="0" collapsed="false">
      <c r="A1031" s="10" t="n">
        <v>152</v>
      </c>
      <c r="B1031" s="2" t="n">
        <v>21</v>
      </c>
      <c r="C1031" s="2" t="n">
        <f aca="false">BILANCA!D26</f>
        <v>0</v>
      </c>
      <c r="D1031" s="2" t="n">
        <f aca="false">BILANCA!E26</f>
        <v>0</v>
      </c>
      <c r="E1031" s="2" t="n">
        <v>0</v>
      </c>
      <c r="F1031" s="2" t="n">
        <v>0</v>
      </c>
      <c r="G1031" s="3" t="n">
        <f aca="false">B1031/1000*C1031+B1031/500*D1031</f>
        <v>0</v>
      </c>
      <c r="H1031" s="3" t="n">
        <f aca="false">ABS(C1031-ROUND(C1031,0))+ABS(D1031-ROUND(D1031,0))</f>
        <v>0</v>
      </c>
      <c r="I1031" s="11"/>
      <c r="J1031" s="4"/>
      <c r="K1031" s="5"/>
      <c r="L1031" s="5"/>
      <c r="M1031" s="5"/>
      <c r="N1031" s="5"/>
      <c r="O1031" s="5"/>
      <c r="P1031" s="5"/>
      <c r="Q1031" s="5"/>
      <c r="R1031" s="5"/>
      <c r="S1031" s="5"/>
      <c r="T1031" s="5"/>
      <c r="U1031" s="5"/>
      <c r="V1031" s="5"/>
      <c r="W1031" s="5"/>
      <c r="X1031" s="5"/>
      <c r="Y1031" s="5"/>
      <c r="Z1031" s="5"/>
    </row>
    <row r="1032" customFormat="false" ht="12.75" hidden="false" customHeight="true" outlineLevel="0" collapsed="false">
      <c r="A1032" s="10" t="n">
        <v>152</v>
      </c>
      <c r="B1032" s="2" t="n">
        <v>22</v>
      </c>
      <c r="C1032" s="2" t="n">
        <f aca="false">BILANCA!D27</f>
        <v>0</v>
      </c>
      <c r="D1032" s="2" t="n">
        <f aca="false">BILANCA!E27</f>
        <v>0</v>
      </c>
      <c r="E1032" s="2" t="n">
        <v>0</v>
      </c>
      <c r="F1032" s="2" t="n">
        <v>0</v>
      </c>
      <c r="G1032" s="3" t="n">
        <f aca="false">B1032/1000*C1032+B1032/500*D1032</f>
        <v>0</v>
      </c>
      <c r="H1032" s="3" t="n">
        <f aca="false">ABS(C1032-ROUND(C1032,0))+ABS(D1032-ROUND(D1032,0))</f>
        <v>0</v>
      </c>
      <c r="I1032" s="11"/>
      <c r="J1032" s="4"/>
      <c r="K1032" s="5"/>
      <c r="L1032" s="5"/>
      <c r="M1032" s="5"/>
      <c r="N1032" s="5"/>
      <c r="O1032" s="5"/>
      <c r="P1032" s="5"/>
      <c r="Q1032" s="5"/>
      <c r="R1032" s="5"/>
      <c r="S1032" s="5"/>
      <c r="T1032" s="5"/>
      <c r="U1032" s="5"/>
      <c r="V1032" s="5"/>
      <c r="W1032" s="5"/>
      <c r="X1032" s="5"/>
      <c r="Y1032" s="5"/>
      <c r="Z1032" s="5"/>
    </row>
    <row r="1033" customFormat="false" ht="12.75" hidden="false" customHeight="true" outlineLevel="0" collapsed="false">
      <c r="A1033" s="10" t="n">
        <v>152</v>
      </c>
      <c r="B1033" s="2" t="n">
        <v>23</v>
      </c>
      <c r="C1033" s="2" t="n">
        <f aca="false">BILANCA!D28</f>
        <v>0</v>
      </c>
      <c r="D1033" s="2" t="n">
        <f aca="false">BILANCA!E28</f>
        <v>0</v>
      </c>
      <c r="E1033" s="2" t="n">
        <v>0</v>
      </c>
      <c r="F1033" s="2" t="n">
        <v>0</v>
      </c>
      <c r="G1033" s="3" t="n">
        <f aca="false">B1033/1000*C1033+B1033/500*D1033</f>
        <v>0</v>
      </c>
      <c r="H1033" s="3" t="n">
        <f aca="false">ABS(C1033-ROUND(C1033,0))+ABS(D1033-ROUND(D1033,0))</f>
        <v>0</v>
      </c>
      <c r="I1033" s="11"/>
      <c r="J1033" s="4"/>
      <c r="K1033" s="5"/>
      <c r="L1033" s="5"/>
      <c r="M1033" s="5"/>
      <c r="N1033" s="5"/>
      <c r="O1033" s="5"/>
      <c r="P1033" s="5"/>
      <c r="Q1033" s="5"/>
      <c r="R1033" s="5"/>
      <c r="S1033" s="5"/>
      <c r="T1033" s="5"/>
      <c r="U1033" s="5"/>
      <c r="V1033" s="5"/>
      <c r="W1033" s="5"/>
      <c r="X1033" s="5"/>
      <c r="Y1033" s="5"/>
      <c r="Z1033" s="5"/>
    </row>
    <row r="1034" customFormat="false" ht="12.75" hidden="false" customHeight="true" outlineLevel="0" collapsed="false">
      <c r="A1034" s="10" t="n">
        <v>152</v>
      </c>
      <c r="B1034" s="2" t="n">
        <v>24</v>
      </c>
      <c r="C1034" s="2" t="n">
        <f aca="false">BILANCA!D29</f>
        <v>0</v>
      </c>
      <c r="D1034" s="2" t="n">
        <f aca="false">BILANCA!E29</f>
        <v>0</v>
      </c>
      <c r="E1034" s="2" t="n">
        <v>0</v>
      </c>
      <c r="F1034" s="2" t="n">
        <v>0</v>
      </c>
      <c r="G1034" s="3" t="n">
        <f aca="false">B1034/1000*C1034+B1034/500*D1034</f>
        <v>0</v>
      </c>
      <c r="H1034" s="3" t="n">
        <f aca="false">ABS(C1034-ROUND(C1034,0))+ABS(D1034-ROUND(D1034,0))</f>
        <v>0</v>
      </c>
      <c r="I1034" s="11"/>
      <c r="J1034" s="4"/>
      <c r="K1034" s="5"/>
      <c r="L1034" s="5"/>
      <c r="M1034" s="5"/>
      <c r="N1034" s="5"/>
      <c r="O1034" s="5"/>
      <c r="P1034" s="5"/>
      <c r="Q1034" s="5"/>
      <c r="R1034" s="5"/>
      <c r="S1034" s="5"/>
      <c r="T1034" s="5"/>
      <c r="U1034" s="5"/>
      <c r="V1034" s="5"/>
      <c r="W1034" s="5"/>
      <c r="X1034" s="5"/>
      <c r="Y1034" s="5"/>
      <c r="Z1034" s="5"/>
    </row>
    <row r="1035" customFormat="false" ht="12.75" hidden="false" customHeight="true" outlineLevel="0" collapsed="false">
      <c r="A1035" s="10" t="n">
        <v>152</v>
      </c>
      <c r="B1035" s="2" t="n">
        <v>25</v>
      </c>
      <c r="C1035" s="2" t="n">
        <f aca="false">BILANCA!D30</f>
        <v>0</v>
      </c>
      <c r="D1035" s="2" t="n">
        <f aca="false">BILANCA!E30</f>
        <v>0</v>
      </c>
      <c r="E1035" s="2" t="n">
        <v>0</v>
      </c>
      <c r="F1035" s="2" t="n">
        <v>0</v>
      </c>
      <c r="G1035" s="3" t="n">
        <f aca="false">B1035/1000*C1035+B1035/500*D1035</f>
        <v>0</v>
      </c>
      <c r="H1035" s="3" t="n">
        <f aca="false">ABS(C1035-ROUND(C1035,0))+ABS(D1035-ROUND(D1035,0))</f>
        <v>0</v>
      </c>
      <c r="I1035" s="11"/>
      <c r="J1035" s="4"/>
      <c r="K1035" s="5"/>
      <c r="L1035" s="5"/>
      <c r="M1035" s="5"/>
      <c r="N1035" s="5"/>
      <c r="O1035" s="5"/>
      <c r="P1035" s="5"/>
      <c r="Q1035" s="5"/>
      <c r="R1035" s="5"/>
      <c r="S1035" s="5"/>
      <c r="T1035" s="5"/>
      <c r="U1035" s="5"/>
      <c r="V1035" s="5"/>
      <c r="W1035" s="5"/>
      <c r="X1035" s="5"/>
      <c r="Y1035" s="5"/>
      <c r="Z1035" s="5"/>
    </row>
    <row r="1036" customFormat="false" ht="12.75" hidden="false" customHeight="true" outlineLevel="0" collapsed="false">
      <c r="A1036" s="10" t="n">
        <v>152</v>
      </c>
      <c r="B1036" s="2" t="n">
        <v>26</v>
      </c>
      <c r="C1036" s="2" t="n">
        <f aca="false">BILANCA!D31</f>
        <v>0</v>
      </c>
      <c r="D1036" s="2" t="n">
        <f aca="false">BILANCA!E31</f>
        <v>0</v>
      </c>
      <c r="E1036" s="2" t="n">
        <v>0</v>
      </c>
      <c r="F1036" s="2" t="n">
        <v>0</v>
      </c>
      <c r="G1036" s="3" t="n">
        <f aca="false">B1036/1000*C1036+B1036/500*D1036</f>
        <v>0</v>
      </c>
      <c r="H1036" s="3" t="n">
        <f aca="false">ABS(C1036-ROUND(C1036,0))+ABS(D1036-ROUND(D1036,0))</f>
        <v>0</v>
      </c>
      <c r="I1036" s="11"/>
      <c r="J1036" s="4"/>
      <c r="K1036" s="5"/>
      <c r="L1036" s="5"/>
      <c r="M1036" s="5"/>
      <c r="N1036" s="5"/>
      <c r="O1036" s="5"/>
      <c r="P1036" s="5"/>
      <c r="Q1036" s="5"/>
      <c r="R1036" s="5"/>
      <c r="S1036" s="5"/>
      <c r="T1036" s="5"/>
      <c r="U1036" s="5"/>
      <c r="V1036" s="5"/>
      <c r="W1036" s="5"/>
      <c r="X1036" s="5"/>
      <c r="Y1036" s="5"/>
      <c r="Z1036" s="5"/>
    </row>
    <row r="1037" customFormat="false" ht="12.75" hidden="false" customHeight="true" outlineLevel="0" collapsed="false">
      <c r="A1037" s="10" t="n">
        <v>152</v>
      </c>
      <c r="B1037" s="2" t="n">
        <v>27</v>
      </c>
      <c r="C1037" s="2" t="n">
        <f aca="false">BILANCA!D32</f>
        <v>0</v>
      </c>
      <c r="D1037" s="2" t="n">
        <f aca="false">BILANCA!E32</f>
        <v>0</v>
      </c>
      <c r="E1037" s="2" t="n">
        <v>0</v>
      </c>
      <c r="F1037" s="2" t="n">
        <v>0</v>
      </c>
      <c r="G1037" s="3" t="n">
        <f aca="false">B1037/1000*C1037+B1037/500*D1037</f>
        <v>0</v>
      </c>
      <c r="H1037" s="3" t="n">
        <f aca="false">ABS(C1037-ROUND(C1037,0))+ABS(D1037-ROUND(D1037,0))</f>
        <v>0</v>
      </c>
      <c r="I1037" s="11"/>
      <c r="J1037" s="4"/>
      <c r="K1037" s="5"/>
      <c r="L1037" s="5"/>
      <c r="M1037" s="5"/>
      <c r="N1037" s="5"/>
      <c r="O1037" s="5"/>
      <c r="P1037" s="5"/>
      <c r="Q1037" s="5"/>
      <c r="R1037" s="5"/>
      <c r="S1037" s="5"/>
      <c r="T1037" s="5"/>
      <c r="U1037" s="5"/>
      <c r="V1037" s="5"/>
      <c r="W1037" s="5"/>
      <c r="X1037" s="5"/>
      <c r="Y1037" s="5"/>
      <c r="Z1037" s="5"/>
    </row>
    <row r="1038" customFormat="false" ht="12.75" hidden="false" customHeight="true" outlineLevel="0" collapsed="false">
      <c r="A1038" s="10" t="n">
        <v>152</v>
      </c>
      <c r="B1038" s="2" t="n">
        <v>28</v>
      </c>
      <c r="C1038" s="2" t="n">
        <f aca="false">BILANCA!D33</f>
        <v>0</v>
      </c>
      <c r="D1038" s="2" t="n">
        <f aca="false">BILANCA!E33</f>
        <v>0</v>
      </c>
      <c r="E1038" s="2" t="n">
        <v>0</v>
      </c>
      <c r="F1038" s="2" t="n">
        <v>0</v>
      </c>
      <c r="G1038" s="3" t="n">
        <f aca="false">B1038/1000*C1038+B1038/500*D1038</f>
        <v>0</v>
      </c>
      <c r="H1038" s="3" t="n">
        <f aca="false">ABS(C1038-ROUND(C1038,0))+ABS(D1038-ROUND(D1038,0))</f>
        <v>0</v>
      </c>
      <c r="I1038" s="11"/>
      <c r="J1038" s="4"/>
      <c r="K1038" s="5"/>
      <c r="L1038" s="5"/>
      <c r="M1038" s="5"/>
      <c r="N1038" s="5"/>
      <c r="O1038" s="5"/>
      <c r="P1038" s="5"/>
      <c r="Q1038" s="5"/>
      <c r="R1038" s="5"/>
      <c r="S1038" s="5"/>
      <c r="T1038" s="5"/>
      <c r="U1038" s="5"/>
      <c r="V1038" s="5"/>
      <c r="W1038" s="5"/>
      <c r="X1038" s="5"/>
      <c r="Y1038" s="5"/>
      <c r="Z1038" s="5"/>
    </row>
    <row r="1039" customFormat="false" ht="12.75" hidden="false" customHeight="true" outlineLevel="0" collapsed="false">
      <c r="A1039" s="10" t="n">
        <v>152</v>
      </c>
      <c r="B1039" s="2" t="n">
        <v>29</v>
      </c>
      <c r="C1039" s="2" t="n">
        <f aca="false">BILANCA!D34</f>
        <v>0</v>
      </c>
      <c r="D1039" s="2" t="n">
        <f aca="false">BILANCA!E34</f>
        <v>0</v>
      </c>
      <c r="E1039" s="2" t="n">
        <v>0</v>
      </c>
      <c r="F1039" s="2" t="n">
        <v>0</v>
      </c>
      <c r="G1039" s="3" t="n">
        <f aca="false">B1039/1000*C1039+B1039/500*D1039</f>
        <v>0</v>
      </c>
      <c r="H1039" s="3" t="n">
        <f aca="false">ABS(C1039-ROUND(C1039,0))+ABS(D1039-ROUND(D1039,0))</f>
        <v>0</v>
      </c>
      <c r="I1039" s="11"/>
      <c r="J1039" s="4"/>
      <c r="K1039" s="5"/>
      <c r="L1039" s="5"/>
      <c r="M1039" s="5"/>
      <c r="N1039" s="5"/>
      <c r="O1039" s="5"/>
      <c r="P1039" s="5"/>
      <c r="Q1039" s="5"/>
      <c r="R1039" s="5"/>
      <c r="S1039" s="5"/>
      <c r="T1039" s="5"/>
      <c r="U1039" s="5"/>
      <c r="V1039" s="5"/>
      <c r="W1039" s="5"/>
      <c r="X1039" s="5"/>
      <c r="Y1039" s="5"/>
      <c r="Z1039" s="5"/>
    </row>
    <row r="1040" customFormat="false" ht="12.75" hidden="false" customHeight="true" outlineLevel="0" collapsed="false">
      <c r="A1040" s="10" t="n">
        <v>152</v>
      </c>
      <c r="B1040" s="2" t="n">
        <v>30</v>
      </c>
      <c r="C1040" s="2" t="n">
        <f aca="false">BILANCA!D35</f>
        <v>0</v>
      </c>
      <c r="D1040" s="2" t="n">
        <f aca="false">BILANCA!E35</f>
        <v>0</v>
      </c>
      <c r="E1040" s="2" t="n">
        <v>0</v>
      </c>
      <c r="F1040" s="2" t="n">
        <v>0</v>
      </c>
      <c r="G1040" s="3" t="n">
        <f aca="false">B1040/1000*C1040+B1040/500*D1040</f>
        <v>0</v>
      </c>
      <c r="H1040" s="3" t="n">
        <f aca="false">ABS(C1040-ROUND(C1040,0))+ABS(D1040-ROUND(D1040,0))</f>
        <v>0</v>
      </c>
      <c r="I1040" s="11"/>
      <c r="J1040" s="4"/>
      <c r="K1040" s="5"/>
      <c r="L1040" s="5"/>
      <c r="M1040" s="5"/>
      <c r="N1040" s="5"/>
      <c r="O1040" s="5"/>
      <c r="P1040" s="5"/>
      <c r="Q1040" s="5"/>
      <c r="R1040" s="5"/>
      <c r="S1040" s="5"/>
      <c r="T1040" s="5"/>
      <c r="U1040" s="5"/>
      <c r="V1040" s="5"/>
      <c r="W1040" s="5"/>
      <c r="X1040" s="5"/>
      <c r="Y1040" s="5"/>
      <c r="Z1040" s="5"/>
    </row>
    <row r="1041" customFormat="false" ht="12.75" hidden="false" customHeight="true" outlineLevel="0" collapsed="false">
      <c r="A1041" s="10" t="n">
        <v>152</v>
      </c>
      <c r="B1041" s="2" t="n">
        <v>31</v>
      </c>
      <c r="C1041" s="2" t="n">
        <f aca="false">BILANCA!D36</f>
        <v>0</v>
      </c>
      <c r="D1041" s="2" t="n">
        <f aca="false">BILANCA!E36</f>
        <v>0</v>
      </c>
      <c r="E1041" s="2" t="n">
        <v>0</v>
      </c>
      <c r="F1041" s="2" t="n">
        <v>0</v>
      </c>
      <c r="G1041" s="3" t="n">
        <f aca="false">B1041/1000*C1041+B1041/500*D1041</f>
        <v>0</v>
      </c>
      <c r="H1041" s="3" t="n">
        <f aca="false">ABS(C1041-ROUND(C1041,0))+ABS(D1041-ROUND(D1041,0))</f>
        <v>0</v>
      </c>
      <c r="I1041" s="11"/>
      <c r="J1041" s="4"/>
      <c r="K1041" s="5"/>
      <c r="L1041" s="5"/>
      <c r="M1041" s="5"/>
      <c r="N1041" s="5"/>
      <c r="O1041" s="5"/>
      <c r="P1041" s="5"/>
      <c r="Q1041" s="5"/>
      <c r="R1041" s="5"/>
      <c r="S1041" s="5"/>
      <c r="T1041" s="5"/>
      <c r="U1041" s="5"/>
      <c r="V1041" s="5"/>
      <c r="W1041" s="5"/>
      <c r="X1041" s="5"/>
      <c r="Y1041" s="5"/>
      <c r="Z1041" s="5"/>
    </row>
    <row r="1042" customFormat="false" ht="12.75" hidden="false" customHeight="true" outlineLevel="0" collapsed="false">
      <c r="A1042" s="10" t="n">
        <v>152</v>
      </c>
      <c r="B1042" s="2" t="n">
        <v>32</v>
      </c>
      <c r="C1042" s="2" t="n">
        <f aca="false">BILANCA!D37</f>
        <v>0</v>
      </c>
      <c r="D1042" s="2" t="n">
        <f aca="false">BILANCA!E37</f>
        <v>0</v>
      </c>
      <c r="E1042" s="2" t="n">
        <v>0</v>
      </c>
      <c r="F1042" s="2" t="n">
        <v>0</v>
      </c>
      <c r="G1042" s="3" t="n">
        <f aca="false">B1042/1000*C1042+B1042/500*D1042</f>
        <v>0</v>
      </c>
      <c r="H1042" s="3" t="n">
        <f aca="false">ABS(C1042-ROUND(C1042,0))+ABS(D1042-ROUND(D1042,0))</f>
        <v>0</v>
      </c>
      <c r="I1042" s="11"/>
      <c r="J1042" s="4"/>
      <c r="K1042" s="5"/>
      <c r="L1042" s="5"/>
      <c r="M1042" s="5"/>
      <c r="N1042" s="5"/>
      <c r="O1042" s="5"/>
      <c r="P1042" s="5"/>
      <c r="Q1042" s="5"/>
      <c r="R1042" s="5"/>
      <c r="S1042" s="5"/>
      <c r="T1042" s="5"/>
      <c r="U1042" s="5"/>
      <c r="V1042" s="5"/>
      <c r="W1042" s="5"/>
      <c r="X1042" s="5"/>
      <c r="Y1042" s="5"/>
      <c r="Z1042" s="5"/>
    </row>
    <row r="1043" customFormat="false" ht="12.75" hidden="false" customHeight="true" outlineLevel="0" collapsed="false">
      <c r="A1043" s="10" t="n">
        <v>152</v>
      </c>
      <c r="B1043" s="2" t="n">
        <v>33</v>
      </c>
      <c r="C1043" s="2" t="n">
        <f aca="false">BILANCA!D38</f>
        <v>0</v>
      </c>
      <c r="D1043" s="2" t="n">
        <f aca="false">BILANCA!E38</f>
        <v>0</v>
      </c>
      <c r="E1043" s="2" t="n">
        <v>0</v>
      </c>
      <c r="F1043" s="2" t="n">
        <v>0</v>
      </c>
      <c r="G1043" s="3" t="n">
        <f aca="false">B1043/1000*C1043+B1043/500*D1043</f>
        <v>0</v>
      </c>
      <c r="H1043" s="3" t="n">
        <f aca="false">ABS(C1043-ROUND(C1043,0))+ABS(D1043-ROUND(D1043,0))</f>
        <v>0</v>
      </c>
      <c r="I1043" s="11"/>
      <c r="J1043" s="4"/>
      <c r="K1043" s="5"/>
      <c r="L1043" s="5"/>
      <c r="M1043" s="5"/>
      <c r="N1043" s="5"/>
      <c r="O1043" s="5"/>
      <c r="P1043" s="5"/>
      <c r="Q1043" s="5"/>
      <c r="R1043" s="5"/>
      <c r="S1043" s="5"/>
      <c r="T1043" s="5"/>
      <c r="U1043" s="5"/>
      <c r="V1043" s="5"/>
      <c r="W1043" s="5"/>
      <c r="X1043" s="5"/>
      <c r="Y1043" s="5"/>
      <c r="Z1043" s="5"/>
    </row>
    <row r="1044" customFormat="false" ht="12.75" hidden="false" customHeight="true" outlineLevel="0" collapsed="false">
      <c r="A1044" s="10" t="n">
        <v>152</v>
      </c>
      <c r="B1044" s="2" t="n">
        <v>34</v>
      </c>
      <c r="C1044" s="2" t="n">
        <f aca="false">BILANCA!D39</f>
        <v>0</v>
      </c>
      <c r="D1044" s="2" t="n">
        <f aca="false">BILANCA!E39</f>
        <v>0</v>
      </c>
      <c r="E1044" s="2" t="n">
        <v>0</v>
      </c>
      <c r="F1044" s="2" t="n">
        <v>0</v>
      </c>
      <c r="G1044" s="3" t="n">
        <f aca="false">B1044/1000*C1044+B1044/500*D1044</f>
        <v>0</v>
      </c>
      <c r="H1044" s="3" t="n">
        <f aca="false">ABS(C1044-ROUND(C1044,0))+ABS(D1044-ROUND(D1044,0))</f>
        <v>0</v>
      </c>
      <c r="I1044" s="11"/>
      <c r="J1044" s="4"/>
      <c r="K1044" s="5"/>
      <c r="L1044" s="5"/>
      <c r="M1044" s="5"/>
      <c r="N1044" s="5"/>
      <c r="O1044" s="5"/>
      <c r="P1044" s="5"/>
      <c r="Q1044" s="5"/>
      <c r="R1044" s="5"/>
      <c r="S1044" s="5"/>
      <c r="T1044" s="5"/>
      <c r="U1044" s="5"/>
      <c r="V1044" s="5"/>
      <c r="W1044" s="5"/>
      <c r="X1044" s="5"/>
      <c r="Y1044" s="5"/>
      <c r="Z1044" s="5"/>
    </row>
    <row r="1045" customFormat="false" ht="12.75" hidden="false" customHeight="true" outlineLevel="0" collapsed="false">
      <c r="A1045" s="10" t="n">
        <v>152</v>
      </c>
      <c r="B1045" s="2" t="n">
        <v>35</v>
      </c>
      <c r="C1045" s="2" t="n">
        <f aca="false">BILANCA!D40</f>
        <v>0</v>
      </c>
      <c r="D1045" s="2" t="n">
        <f aca="false">BILANCA!E40</f>
        <v>0</v>
      </c>
      <c r="E1045" s="2" t="n">
        <v>0</v>
      </c>
      <c r="F1045" s="2" t="n">
        <v>0</v>
      </c>
      <c r="G1045" s="3" t="n">
        <f aca="false">B1045/1000*C1045+B1045/500*D1045</f>
        <v>0</v>
      </c>
      <c r="H1045" s="3" t="n">
        <f aca="false">ABS(C1045-ROUND(C1045,0))+ABS(D1045-ROUND(D1045,0))</f>
        <v>0</v>
      </c>
      <c r="I1045" s="11"/>
      <c r="J1045" s="4"/>
      <c r="K1045" s="5"/>
      <c r="L1045" s="5"/>
      <c r="M1045" s="5"/>
      <c r="N1045" s="5"/>
      <c r="O1045" s="5"/>
      <c r="P1045" s="5"/>
      <c r="Q1045" s="5"/>
      <c r="R1045" s="5"/>
      <c r="S1045" s="5"/>
      <c r="T1045" s="5"/>
      <c r="U1045" s="5"/>
      <c r="V1045" s="5"/>
      <c r="W1045" s="5"/>
      <c r="X1045" s="5"/>
      <c r="Y1045" s="5"/>
      <c r="Z1045" s="5"/>
    </row>
    <row r="1046" customFormat="false" ht="12.75" hidden="false" customHeight="true" outlineLevel="0" collapsed="false">
      <c r="A1046" s="10" t="n">
        <v>152</v>
      </c>
      <c r="B1046" s="2" t="n">
        <v>36</v>
      </c>
      <c r="C1046" s="2" t="n">
        <f aca="false">BILANCA!D41</f>
        <v>0</v>
      </c>
      <c r="D1046" s="2" t="n">
        <f aca="false">BILANCA!E41</f>
        <v>0</v>
      </c>
      <c r="E1046" s="2" t="n">
        <v>0</v>
      </c>
      <c r="F1046" s="2" t="n">
        <v>0</v>
      </c>
      <c r="G1046" s="3" t="n">
        <f aca="false">B1046/1000*C1046+B1046/500*D1046</f>
        <v>0</v>
      </c>
      <c r="H1046" s="3" t="n">
        <f aca="false">ABS(C1046-ROUND(C1046,0))+ABS(D1046-ROUND(D1046,0))</f>
        <v>0</v>
      </c>
      <c r="I1046" s="11"/>
      <c r="J1046" s="4"/>
      <c r="K1046" s="5"/>
      <c r="L1046" s="5"/>
      <c r="M1046" s="5"/>
      <c r="N1046" s="5"/>
      <c r="O1046" s="5"/>
      <c r="P1046" s="5"/>
      <c r="Q1046" s="5"/>
      <c r="R1046" s="5"/>
      <c r="S1046" s="5"/>
      <c r="T1046" s="5"/>
      <c r="U1046" s="5"/>
      <c r="V1046" s="5"/>
      <c r="W1046" s="5"/>
      <c r="X1046" s="5"/>
      <c r="Y1046" s="5"/>
      <c r="Z1046" s="5"/>
    </row>
    <row r="1047" customFormat="false" ht="12.75" hidden="false" customHeight="true" outlineLevel="0" collapsed="false">
      <c r="A1047" s="10" t="n">
        <v>152</v>
      </c>
      <c r="B1047" s="2" t="n">
        <v>37</v>
      </c>
      <c r="C1047" s="2" t="n">
        <f aca="false">BILANCA!D42</f>
        <v>0</v>
      </c>
      <c r="D1047" s="2" t="n">
        <f aca="false">BILANCA!E42</f>
        <v>0</v>
      </c>
      <c r="E1047" s="2" t="n">
        <v>0</v>
      </c>
      <c r="F1047" s="2" t="n">
        <v>0</v>
      </c>
      <c r="G1047" s="3" t="n">
        <f aca="false">B1047/1000*C1047+B1047/500*D1047</f>
        <v>0</v>
      </c>
      <c r="H1047" s="3" t="n">
        <f aca="false">ABS(C1047-ROUND(C1047,0))+ABS(D1047-ROUND(D1047,0))</f>
        <v>0</v>
      </c>
      <c r="I1047" s="11"/>
      <c r="J1047" s="4"/>
      <c r="K1047" s="5"/>
      <c r="L1047" s="5"/>
      <c r="M1047" s="5"/>
      <c r="N1047" s="5"/>
      <c r="O1047" s="5"/>
      <c r="P1047" s="5"/>
      <c r="Q1047" s="5"/>
      <c r="R1047" s="5"/>
      <c r="S1047" s="5"/>
      <c r="T1047" s="5"/>
      <c r="U1047" s="5"/>
      <c r="V1047" s="5"/>
      <c r="W1047" s="5"/>
      <c r="X1047" s="5"/>
      <c r="Y1047" s="5"/>
      <c r="Z1047" s="5"/>
    </row>
    <row r="1048" customFormat="false" ht="12.75" hidden="false" customHeight="true" outlineLevel="0" collapsed="false">
      <c r="A1048" s="10" t="n">
        <v>152</v>
      </c>
      <c r="B1048" s="2" t="n">
        <v>38</v>
      </c>
      <c r="C1048" s="2" t="n">
        <f aca="false">BILANCA!D43</f>
        <v>0</v>
      </c>
      <c r="D1048" s="2" t="n">
        <f aca="false">BILANCA!E43</f>
        <v>0</v>
      </c>
      <c r="E1048" s="2" t="n">
        <v>0</v>
      </c>
      <c r="F1048" s="2" t="n">
        <v>0</v>
      </c>
      <c r="G1048" s="3" t="n">
        <f aca="false">B1048/1000*C1048+B1048/500*D1048</f>
        <v>0</v>
      </c>
      <c r="H1048" s="3" t="n">
        <f aca="false">ABS(C1048-ROUND(C1048,0))+ABS(D1048-ROUND(D1048,0))</f>
        <v>0</v>
      </c>
      <c r="I1048" s="11"/>
      <c r="J1048" s="4"/>
      <c r="K1048" s="5"/>
      <c r="L1048" s="5"/>
      <c r="M1048" s="5"/>
      <c r="N1048" s="5"/>
      <c r="O1048" s="5"/>
      <c r="P1048" s="5"/>
      <c r="Q1048" s="5"/>
      <c r="R1048" s="5"/>
      <c r="S1048" s="5"/>
      <c r="T1048" s="5"/>
      <c r="U1048" s="5"/>
      <c r="V1048" s="5"/>
      <c r="W1048" s="5"/>
      <c r="X1048" s="5"/>
      <c r="Y1048" s="5"/>
      <c r="Z1048" s="5"/>
    </row>
    <row r="1049" customFormat="false" ht="12.75" hidden="false" customHeight="true" outlineLevel="0" collapsed="false">
      <c r="A1049" s="10" t="n">
        <v>152</v>
      </c>
      <c r="B1049" s="2" t="n">
        <v>39</v>
      </c>
      <c r="C1049" s="2" t="n">
        <f aca="false">BILANCA!D44</f>
        <v>0</v>
      </c>
      <c r="D1049" s="2" t="n">
        <f aca="false">BILANCA!E44</f>
        <v>0</v>
      </c>
      <c r="E1049" s="2" t="n">
        <v>0</v>
      </c>
      <c r="F1049" s="2" t="n">
        <v>0</v>
      </c>
      <c r="G1049" s="3" t="n">
        <f aca="false">B1049/1000*C1049+B1049/500*D1049</f>
        <v>0</v>
      </c>
      <c r="H1049" s="3" t="n">
        <f aca="false">ABS(C1049-ROUND(C1049,0))+ABS(D1049-ROUND(D1049,0))</f>
        <v>0</v>
      </c>
      <c r="I1049" s="11"/>
      <c r="J1049" s="4"/>
      <c r="K1049" s="5"/>
      <c r="L1049" s="5"/>
      <c r="M1049" s="5"/>
      <c r="N1049" s="5"/>
      <c r="O1049" s="5"/>
      <c r="P1049" s="5"/>
      <c r="Q1049" s="5"/>
      <c r="R1049" s="5"/>
      <c r="S1049" s="5"/>
      <c r="T1049" s="5"/>
      <c r="U1049" s="5"/>
      <c r="V1049" s="5"/>
      <c r="W1049" s="5"/>
      <c r="X1049" s="5"/>
      <c r="Y1049" s="5"/>
      <c r="Z1049" s="5"/>
    </row>
    <row r="1050" customFormat="false" ht="12.75" hidden="false" customHeight="true" outlineLevel="0" collapsed="false">
      <c r="A1050" s="10" t="n">
        <v>152</v>
      </c>
      <c r="B1050" s="2" t="n">
        <v>40</v>
      </c>
      <c r="C1050" s="2" t="n">
        <f aca="false">BILANCA!D45</f>
        <v>0</v>
      </c>
      <c r="D1050" s="2" t="n">
        <f aca="false">BILANCA!E45</f>
        <v>0</v>
      </c>
      <c r="E1050" s="2" t="n">
        <v>0</v>
      </c>
      <c r="F1050" s="2" t="n">
        <v>0</v>
      </c>
      <c r="G1050" s="3" t="n">
        <f aca="false">B1050/1000*C1050+B1050/500*D1050</f>
        <v>0</v>
      </c>
      <c r="H1050" s="3" t="n">
        <f aca="false">ABS(C1050-ROUND(C1050,0))+ABS(D1050-ROUND(D1050,0))</f>
        <v>0</v>
      </c>
      <c r="I1050" s="11"/>
      <c r="J1050" s="4"/>
      <c r="K1050" s="5"/>
      <c r="L1050" s="5"/>
      <c r="M1050" s="5"/>
      <c r="N1050" s="5"/>
      <c r="O1050" s="5"/>
      <c r="P1050" s="5"/>
      <c r="Q1050" s="5"/>
      <c r="R1050" s="5"/>
      <c r="S1050" s="5"/>
      <c r="T1050" s="5"/>
      <c r="U1050" s="5"/>
      <c r="V1050" s="5"/>
      <c r="W1050" s="5"/>
      <c r="X1050" s="5"/>
      <c r="Y1050" s="5"/>
      <c r="Z1050" s="5"/>
    </row>
    <row r="1051" customFormat="false" ht="12.75" hidden="false" customHeight="true" outlineLevel="0" collapsed="false">
      <c r="A1051" s="10" t="n">
        <v>152</v>
      </c>
      <c r="B1051" s="2" t="n">
        <v>41</v>
      </c>
      <c r="C1051" s="2" t="n">
        <f aca="false">BILANCA!D46</f>
        <v>0</v>
      </c>
      <c r="D1051" s="2" t="n">
        <f aca="false">BILANCA!E46</f>
        <v>0</v>
      </c>
      <c r="E1051" s="2" t="n">
        <v>0</v>
      </c>
      <c r="F1051" s="2" t="n">
        <v>0</v>
      </c>
      <c r="G1051" s="3" t="n">
        <f aca="false">B1051/1000*C1051+B1051/500*D1051</f>
        <v>0</v>
      </c>
      <c r="H1051" s="3" t="n">
        <f aca="false">ABS(C1051-ROUND(C1051,0))+ABS(D1051-ROUND(D1051,0))</f>
        <v>0</v>
      </c>
      <c r="I1051" s="11"/>
      <c r="J1051" s="4"/>
      <c r="K1051" s="5"/>
      <c r="L1051" s="5"/>
      <c r="M1051" s="5"/>
      <c r="N1051" s="5"/>
      <c r="O1051" s="5"/>
      <c r="P1051" s="5"/>
      <c r="Q1051" s="5"/>
      <c r="R1051" s="5"/>
      <c r="S1051" s="5"/>
      <c r="T1051" s="5"/>
      <c r="U1051" s="5"/>
      <c r="V1051" s="5"/>
      <c r="W1051" s="5"/>
      <c r="X1051" s="5"/>
      <c r="Y1051" s="5"/>
      <c r="Z1051" s="5"/>
    </row>
    <row r="1052" customFormat="false" ht="12.75" hidden="false" customHeight="true" outlineLevel="0" collapsed="false">
      <c r="A1052" s="10" t="n">
        <v>152</v>
      </c>
      <c r="B1052" s="2" t="n">
        <v>42</v>
      </c>
      <c r="C1052" s="2" t="n">
        <f aca="false">BILANCA!D47</f>
        <v>0</v>
      </c>
      <c r="D1052" s="2" t="n">
        <f aca="false">BILANCA!E47</f>
        <v>0</v>
      </c>
      <c r="E1052" s="2" t="n">
        <v>0</v>
      </c>
      <c r="F1052" s="2" t="n">
        <v>0</v>
      </c>
      <c r="G1052" s="3" t="n">
        <f aca="false">B1052/1000*C1052+B1052/500*D1052</f>
        <v>0</v>
      </c>
      <c r="H1052" s="3" t="n">
        <f aca="false">ABS(C1052-ROUND(C1052,0))+ABS(D1052-ROUND(D1052,0))</f>
        <v>0</v>
      </c>
      <c r="I1052" s="11"/>
      <c r="J1052" s="4"/>
      <c r="K1052" s="5"/>
      <c r="L1052" s="5"/>
      <c r="M1052" s="5"/>
      <c r="N1052" s="5"/>
      <c r="O1052" s="5"/>
      <c r="P1052" s="5"/>
      <c r="Q1052" s="5"/>
      <c r="R1052" s="5"/>
      <c r="S1052" s="5"/>
      <c r="T1052" s="5"/>
      <c r="U1052" s="5"/>
      <c r="V1052" s="5"/>
      <c r="W1052" s="5"/>
      <c r="X1052" s="5"/>
      <c r="Y1052" s="5"/>
      <c r="Z1052" s="5"/>
    </row>
    <row r="1053" customFormat="false" ht="12.75" hidden="false" customHeight="true" outlineLevel="0" collapsed="false">
      <c r="A1053" s="10" t="n">
        <v>152</v>
      </c>
      <c r="B1053" s="2" t="n">
        <v>43</v>
      </c>
      <c r="C1053" s="2" t="n">
        <f aca="false">BILANCA!D48</f>
        <v>0</v>
      </c>
      <c r="D1053" s="2" t="n">
        <f aca="false">BILANCA!E48</f>
        <v>0</v>
      </c>
      <c r="E1053" s="2" t="n">
        <v>0</v>
      </c>
      <c r="F1053" s="2" t="n">
        <v>0</v>
      </c>
      <c r="G1053" s="3" t="n">
        <f aca="false">B1053/1000*C1053+B1053/500*D1053</f>
        <v>0</v>
      </c>
      <c r="H1053" s="3" t="n">
        <f aca="false">ABS(C1053-ROUND(C1053,0))+ABS(D1053-ROUND(D1053,0))</f>
        <v>0</v>
      </c>
      <c r="I1053" s="11"/>
      <c r="J1053" s="4"/>
      <c r="K1053" s="5"/>
      <c r="L1053" s="5"/>
      <c r="M1053" s="5"/>
      <c r="N1053" s="5"/>
      <c r="O1053" s="5"/>
      <c r="P1053" s="5"/>
      <c r="Q1053" s="5"/>
      <c r="R1053" s="5"/>
      <c r="S1053" s="5"/>
      <c r="T1053" s="5"/>
      <c r="U1053" s="5"/>
      <c r="V1053" s="5"/>
      <c r="W1053" s="5"/>
      <c r="X1053" s="5"/>
      <c r="Y1053" s="5"/>
      <c r="Z1053" s="5"/>
    </row>
    <row r="1054" customFormat="false" ht="12.75" hidden="false" customHeight="true" outlineLevel="0" collapsed="false">
      <c r="A1054" s="10" t="n">
        <v>152</v>
      </c>
      <c r="B1054" s="2" t="n">
        <v>44</v>
      </c>
      <c r="C1054" s="2" t="n">
        <f aca="false">BILANCA!D49</f>
        <v>0</v>
      </c>
      <c r="D1054" s="2" t="n">
        <f aca="false">BILANCA!E49</f>
        <v>0</v>
      </c>
      <c r="E1054" s="2" t="n">
        <v>0</v>
      </c>
      <c r="F1054" s="2" t="n">
        <v>0</v>
      </c>
      <c r="G1054" s="3" t="n">
        <f aca="false">B1054/1000*C1054+B1054/500*D1054</f>
        <v>0</v>
      </c>
      <c r="H1054" s="3" t="n">
        <f aca="false">ABS(C1054-ROUND(C1054,0))+ABS(D1054-ROUND(D1054,0))</f>
        <v>0</v>
      </c>
      <c r="I1054" s="11"/>
      <c r="J1054" s="4"/>
      <c r="K1054" s="5"/>
      <c r="L1054" s="5"/>
      <c r="M1054" s="5"/>
      <c r="N1054" s="5"/>
      <c r="O1054" s="5"/>
      <c r="P1054" s="5"/>
      <c r="Q1054" s="5"/>
      <c r="R1054" s="5"/>
      <c r="S1054" s="5"/>
      <c r="T1054" s="5"/>
      <c r="U1054" s="5"/>
      <c r="V1054" s="5"/>
      <c r="W1054" s="5"/>
      <c r="X1054" s="5"/>
      <c r="Y1054" s="5"/>
      <c r="Z1054" s="5"/>
    </row>
    <row r="1055" customFormat="false" ht="12.75" hidden="false" customHeight="true" outlineLevel="0" collapsed="false">
      <c r="A1055" s="10" t="n">
        <v>152</v>
      </c>
      <c r="B1055" s="2" t="n">
        <v>45</v>
      </c>
      <c r="C1055" s="2" t="n">
        <f aca="false">BILANCA!D50</f>
        <v>0</v>
      </c>
      <c r="D1055" s="2" t="n">
        <f aca="false">BILANCA!E50</f>
        <v>0</v>
      </c>
      <c r="E1055" s="2" t="n">
        <v>0</v>
      </c>
      <c r="F1055" s="2" t="n">
        <v>0</v>
      </c>
      <c r="G1055" s="3" t="n">
        <f aca="false">B1055/1000*C1055+B1055/500*D1055</f>
        <v>0</v>
      </c>
      <c r="H1055" s="3" t="n">
        <f aca="false">ABS(C1055-ROUND(C1055,0))+ABS(D1055-ROUND(D1055,0))</f>
        <v>0</v>
      </c>
      <c r="I1055" s="11"/>
      <c r="J1055" s="4"/>
      <c r="K1055" s="5"/>
      <c r="L1055" s="5"/>
      <c r="M1055" s="5"/>
      <c r="N1055" s="5"/>
      <c r="O1055" s="5"/>
      <c r="P1055" s="5"/>
      <c r="Q1055" s="5"/>
      <c r="R1055" s="5"/>
      <c r="S1055" s="5"/>
      <c r="T1055" s="5"/>
      <c r="U1055" s="5"/>
      <c r="V1055" s="5"/>
      <c r="W1055" s="5"/>
      <c r="X1055" s="5"/>
      <c r="Y1055" s="5"/>
      <c r="Z1055" s="5"/>
    </row>
    <row r="1056" customFormat="false" ht="12.75" hidden="false" customHeight="true" outlineLevel="0" collapsed="false">
      <c r="A1056" s="10" t="n">
        <v>152</v>
      </c>
      <c r="B1056" s="2" t="n">
        <v>46</v>
      </c>
      <c r="C1056" s="2" t="n">
        <f aca="false">BILANCA!D51</f>
        <v>0</v>
      </c>
      <c r="D1056" s="2" t="n">
        <f aca="false">BILANCA!E51</f>
        <v>0</v>
      </c>
      <c r="E1056" s="2" t="n">
        <v>0</v>
      </c>
      <c r="F1056" s="2" t="n">
        <v>0</v>
      </c>
      <c r="G1056" s="3" t="n">
        <f aca="false">B1056/1000*C1056+B1056/500*D1056</f>
        <v>0</v>
      </c>
      <c r="H1056" s="3" t="n">
        <f aca="false">ABS(C1056-ROUND(C1056,0))+ABS(D1056-ROUND(D1056,0))</f>
        <v>0</v>
      </c>
      <c r="I1056" s="11"/>
      <c r="J1056" s="4"/>
      <c r="K1056" s="5"/>
      <c r="L1056" s="5"/>
      <c r="M1056" s="5"/>
      <c r="N1056" s="5"/>
      <c r="O1056" s="5"/>
      <c r="P1056" s="5"/>
      <c r="Q1056" s="5"/>
      <c r="R1056" s="5"/>
      <c r="S1056" s="5"/>
      <c r="T1056" s="5"/>
      <c r="U1056" s="5"/>
      <c r="V1056" s="5"/>
      <c r="W1056" s="5"/>
      <c r="X1056" s="5"/>
      <c r="Y1056" s="5"/>
      <c r="Z1056" s="5"/>
    </row>
    <row r="1057" customFormat="false" ht="12.75" hidden="false" customHeight="true" outlineLevel="0" collapsed="false">
      <c r="A1057" s="10" t="n">
        <v>152</v>
      </c>
      <c r="B1057" s="2" t="n">
        <v>47</v>
      </c>
      <c r="C1057" s="2" t="n">
        <f aca="false">BILANCA!D52</f>
        <v>0</v>
      </c>
      <c r="D1057" s="2" t="n">
        <f aca="false">BILANCA!E52</f>
        <v>0</v>
      </c>
      <c r="E1057" s="2" t="n">
        <v>0</v>
      </c>
      <c r="F1057" s="2" t="n">
        <v>0</v>
      </c>
      <c r="G1057" s="3" t="n">
        <f aca="false">B1057/1000*C1057+B1057/500*D1057</f>
        <v>0</v>
      </c>
      <c r="H1057" s="3" t="n">
        <f aca="false">ABS(C1057-ROUND(C1057,0))+ABS(D1057-ROUND(D1057,0))</f>
        <v>0</v>
      </c>
      <c r="I1057" s="11"/>
      <c r="J1057" s="4"/>
      <c r="K1057" s="5"/>
      <c r="L1057" s="5"/>
      <c r="M1057" s="5"/>
      <c r="N1057" s="5"/>
      <c r="O1057" s="5"/>
      <c r="P1057" s="5"/>
      <c r="Q1057" s="5"/>
      <c r="R1057" s="5"/>
      <c r="S1057" s="5"/>
      <c r="T1057" s="5"/>
      <c r="U1057" s="5"/>
      <c r="V1057" s="5"/>
      <c r="W1057" s="5"/>
      <c r="X1057" s="5"/>
      <c r="Y1057" s="5"/>
      <c r="Z1057" s="5"/>
    </row>
    <row r="1058" customFormat="false" ht="12.75" hidden="false" customHeight="true" outlineLevel="0" collapsed="false">
      <c r="A1058" s="10" t="n">
        <v>152</v>
      </c>
      <c r="B1058" s="2" t="n">
        <v>48</v>
      </c>
      <c r="C1058" s="2" t="n">
        <f aca="false">BILANCA!D53</f>
        <v>0</v>
      </c>
      <c r="D1058" s="2" t="n">
        <f aca="false">BILANCA!E53</f>
        <v>0</v>
      </c>
      <c r="E1058" s="2" t="n">
        <v>0</v>
      </c>
      <c r="F1058" s="2" t="n">
        <v>0</v>
      </c>
      <c r="G1058" s="3" t="n">
        <f aca="false">B1058/1000*C1058+B1058/500*D1058</f>
        <v>0</v>
      </c>
      <c r="H1058" s="3" t="n">
        <f aca="false">ABS(C1058-ROUND(C1058,0))+ABS(D1058-ROUND(D1058,0))</f>
        <v>0</v>
      </c>
      <c r="I1058" s="11"/>
      <c r="J1058" s="4"/>
      <c r="K1058" s="5"/>
      <c r="L1058" s="5"/>
      <c r="M1058" s="5"/>
      <c r="N1058" s="5"/>
      <c r="O1058" s="5"/>
      <c r="P1058" s="5"/>
      <c r="Q1058" s="5"/>
      <c r="R1058" s="5"/>
      <c r="S1058" s="5"/>
      <c r="T1058" s="5"/>
      <c r="U1058" s="5"/>
      <c r="V1058" s="5"/>
      <c r="W1058" s="5"/>
      <c r="X1058" s="5"/>
      <c r="Y1058" s="5"/>
      <c r="Z1058" s="5"/>
    </row>
    <row r="1059" customFormat="false" ht="12.75" hidden="false" customHeight="true" outlineLevel="0" collapsed="false">
      <c r="A1059" s="10" t="n">
        <v>152</v>
      </c>
      <c r="B1059" s="2" t="n">
        <v>49</v>
      </c>
      <c r="C1059" s="2" t="n">
        <f aca="false">BILANCA!D54</f>
        <v>0</v>
      </c>
      <c r="D1059" s="2" t="n">
        <f aca="false">BILANCA!E54</f>
        <v>0</v>
      </c>
      <c r="E1059" s="2" t="n">
        <v>0</v>
      </c>
      <c r="F1059" s="2" t="n">
        <v>0</v>
      </c>
      <c r="G1059" s="3" t="n">
        <f aca="false">B1059/1000*C1059+B1059/500*D1059</f>
        <v>0</v>
      </c>
      <c r="H1059" s="3" t="n">
        <f aca="false">ABS(C1059-ROUND(C1059,0))+ABS(D1059-ROUND(D1059,0))</f>
        <v>0</v>
      </c>
      <c r="I1059" s="11"/>
      <c r="J1059" s="4"/>
      <c r="K1059" s="5"/>
      <c r="L1059" s="5"/>
      <c r="M1059" s="5"/>
      <c r="N1059" s="5"/>
      <c r="O1059" s="5"/>
      <c r="P1059" s="5"/>
      <c r="Q1059" s="5"/>
      <c r="R1059" s="5"/>
      <c r="S1059" s="5"/>
      <c r="T1059" s="5"/>
      <c r="U1059" s="5"/>
      <c r="V1059" s="5"/>
      <c r="W1059" s="5"/>
      <c r="X1059" s="5"/>
      <c r="Y1059" s="5"/>
      <c r="Z1059" s="5"/>
    </row>
    <row r="1060" customFormat="false" ht="12.75" hidden="false" customHeight="true" outlineLevel="0" collapsed="false">
      <c r="A1060" s="10" t="n">
        <v>152</v>
      </c>
      <c r="B1060" s="2" t="n">
        <v>50</v>
      </c>
      <c r="C1060" s="2" t="n">
        <f aca="false">BILANCA!D55</f>
        <v>0</v>
      </c>
      <c r="D1060" s="2" t="n">
        <f aca="false">BILANCA!E55</f>
        <v>0</v>
      </c>
      <c r="E1060" s="2" t="n">
        <v>0</v>
      </c>
      <c r="F1060" s="2" t="n">
        <v>0</v>
      </c>
      <c r="G1060" s="3" t="n">
        <f aca="false">B1060/1000*C1060+B1060/500*D1060</f>
        <v>0</v>
      </c>
      <c r="H1060" s="3" t="n">
        <f aca="false">ABS(C1060-ROUND(C1060,0))+ABS(D1060-ROUND(D1060,0))</f>
        <v>0</v>
      </c>
      <c r="I1060" s="11"/>
      <c r="J1060" s="4"/>
      <c r="K1060" s="5"/>
      <c r="L1060" s="5"/>
      <c r="M1060" s="5"/>
      <c r="N1060" s="5"/>
      <c r="O1060" s="5"/>
      <c r="P1060" s="5"/>
      <c r="Q1060" s="5"/>
      <c r="R1060" s="5"/>
      <c r="S1060" s="5"/>
      <c r="T1060" s="5"/>
      <c r="U1060" s="5"/>
      <c r="V1060" s="5"/>
      <c r="W1060" s="5"/>
      <c r="X1060" s="5"/>
      <c r="Y1060" s="5"/>
      <c r="Z1060" s="5"/>
    </row>
    <row r="1061" customFormat="false" ht="12.75" hidden="false" customHeight="true" outlineLevel="0" collapsed="false">
      <c r="A1061" s="10" t="n">
        <v>152</v>
      </c>
      <c r="B1061" s="2" t="n">
        <v>51</v>
      </c>
      <c r="C1061" s="2" t="n">
        <f aca="false">BILANCA!D56</f>
        <v>0</v>
      </c>
      <c r="D1061" s="2" t="n">
        <f aca="false">BILANCA!E56</f>
        <v>0</v>
      </c>
      <c r="E1061" s="2" t="n">
        <v>0</v>
      </c>
      <c r="F1061" s="2" t="n">
        <v>0</v>
      </c>
      <c r="G1061" s="3" t="n">
        <f aca="false">B1061/1000*C1061+B1061/500*D1061</f>
        <v>0</v>
      </c>
      <c r="H1061" s="3" t="n">
        <f aca="false">ABS(C1061-ROUND(C1061,0))+ABS(D1061-ROUND(D1061,0))</f>
        <v>0</v>
      </c>
      <c r="I1061" s="11"/>
      <c r="J1061" s="4"/>
      <c r="K1061" s="5"/>
      <c r="L1061" s="5"/>
      <c r="M1061" s="5"/>
      <c r="N1061" s="5"/>
      <c r="O1061" s="5"/>
      <c r="P1061" s="5"/>
      <c r="Q1061" s="5"/>
      <c r="R1061" s="5"/>
      <c r="S1061" s="5"/>
      <c r="T1061" s="5"/>
      <c r="U1061" s="5"/>
      <c r="V1061" s="5"/>
      <c r="W1061" s="5"/>
      <c r="X1061" s="5"/>
      <c r="Y1061" s="5"/>
      <c r="Z1061" s="5"/>
    </row>
    <row r="1062" customFormat="false" ht="12.75" hidden="false" customHeight="true" outlineLevel="0" collapsed="false">
      <c r="A1062" s="10" t="n">
        <v>152</v>
      </c>
      <c r="B1062" s="2" t="n">
        <v>52</v>
      </c>
      <c r="C1062" s="2" t="n">
        <f aca="false">BILANCA!D57</f>
        <v>0</v>
      </c>
      <c r="D1062" s="2" t="n">
        <f aca="false">BILANCA!E57</f>
        <v>0</v>
      </c>
      <c r="E1062" s="2" t="n">
        <v>0</v>
      </c>
      <c r="F1062" s="2" t="n">
        <v>0</v>
      </c>
      <c r="G1062" s="3" t="n">
        <f aca="false">B1062/1000*C1062+B1062/500*D1062</f>
        <v>0</v>
      </c>
      <c r="H1062" s="3" t="n">
        <f aca="false">ABS(C1062-ROUND(C1062,0))+ABS(D1062-ROUND(D1062,0))</f>
        <v>0</v>
      </c>
      <c r="I1062" s="11"/>
      <c r="J1062" s="4"/>
      <c r="K1062" s="5"/>
      <c r="L1062" s="5"/>
      <c r="M1062" s="5"/>
      <c r="N1062" s="5"/>
      <c r="O1062" s="5"/>
      <c r="P1062" s="5"/>
      <c r="Q1062" s="5"/>
      <c r="R1062" s="5"/>
      <c r="S1062" s="5"/>
      <c r="T1062" s="5"/>
      <c r="U1062" s="5"/>
      <c r="V1062" s="5"/>
      <c r="W1062" s="5"/>
      <c r="X1062" s="5"/>
      <c r="Y1062" s="5"/>
      <c r="Z1062" s="5"/>
    </row>
    <row r="1063" customFormat="false" ht="12.75" hidden="false" customHeight="true" outlineLevel="0" collapsed="false">
      <c r="A1063" s="10" t="n">
        <v>152</v>
      </c>
      <c r="B1063" s="2" t="n">
        <v>53</v>
      </c>
      <c r="C1063" s="2" t="n">
        <f aca="false">BILANCA!D58</f>
        <v>0</v>
      </c>
      <c r="D1063" s="2" t="n">
        <f aca="false">BILANCA!E58</f>
        <v>0</v>
      </c>
      <c r="E1063" s="2" t="n">
        <v>0</v>
      </c>
      <c r="F1063" s="2" t="n">
        <v>0</v>
      </c>
      <c r="G1063" s="3" t="n">
        <f aca="false">B1063/1000*C1063+B1063/500*D1063</f>
        <v>0</v>
      </c>
      <c r="H1063" s="3" t="n">
        <f aca="false">ABS(C1063-ROUND(C1063,0))+ABS(D1063-ROUND(D1063,0))</f>
        <v>0</v>
      </c>
      <c r="I1063" s="11"/>
      <c r="J1063" s="4"/>
      <c r="K1063" s="5"/>
      <c r="L1063" s="5"/>
      <c r="M1063" s="5"/>
      <c r="N1063" s="5"/>
      <c r="O1063" s="5"/>
      <c r="P1063" s="5"/>
      <c r="Q1063" s="5"/>
      <c r="R1063" s="5"/>
      <c r="S1063" s="5"/>
      <c r="T1063" s="5"/>
      <c r="U1063" s="5"/>
      <c r="V1063" s="5"/>
      <c r="W1063" s="5"/>
      <c r="X1063" s="5"/>
      <c r="Y1063" s="5"/>
      <c r="Z1063" s="5"/>
    </row>
    <row r="1064" customFormat="false" ht="12.75" hidden="false" customHeight="true" outlineLevel="0" collapsed="false">
      <c r="A1064" s="10" t="n">
        <v>152</v>
      </c>
      <c r="B1064" s="2" t="n">
        <v>54</v>
      </c>
      <c r="C1064" s="2" t="n">
        <f aca="false">BILANCA!D59</f>
        <v>0</v>
      </c>
      <c r="D1064" s="2" t="n">
        <f aca="false">BILANCA!E59</f>
        <v>0</v>
      </c>
      <c r="E1064" s="2" t="n">
        <v>0</v>
      </c>
      <c r="F1064" s="2" t="n">
        <v>0</v>
      </c>
      <c r="G1064" s="3" t="n">
        <f aca="false">B1064/1000*C1064+B1064/500*D1064</f>
        <v>0</v>
      </c>
      <c r="H1064" s="3" t="n">
        <f aca="false">ABS(C1064-ROUND(C1064,0))+ABS(D1064-ROUND(D1064,0))</f>
        <v>0</v>
      </c>
      <c r="I1064" s="11"/>
      <c r="J1064" s="4"/>
      <c r="K1064" s="5"/>
      <c r="L1064" s="5"/>
      <c r="M1064" s="5"/>
      <c r="N1064" s="5"/>
      <c r="O1064" s="5"/>
      <c r="P1064" s="5"/>
      <c r="Q1064" s="5"/>
      <c r="R1064" s="5"/>
      <c r="S1064" s="5"/>
      <c r="T1064" s="5"/>
      <c r="U1064" s="5"/>
      <c r="V1064" s="5"/>
      <c r="W1064" s="5"/>
      <c r="X1064" s="5"/>
      <c r="Y1064" s="5"/>
      <c r="Z1064" s="5"/>
    </row>
    <row r="1065" customFormat="false" ht="12.75" hidden="false" customHeight="true" outlineLevel="0" collapsed="false">
      <c r="A1065" s="10" t="n">
        <v>152</v>
      </c>
      <c r="B1065" s="2" t="n">
        <v>55</v>
      </c>
      <c r="C1065" s="2" t="n">
        <f aca="false">BILANCA!D60</f>
        <v>0</v>
      </c>
      <c r="D1065" s="2" t="n">
        <f aca="false">BILANCA!E60</f>
        <v>0</v>
      </c>
      <c r="E1065" s="2" t="n">
        <v>0</v>
      </c>
      <c r="F1065" s="2" t="n">
        <v>0</v>
      </c>
      <c r="G1065" s="3" t="n">
        <f aca="false">B1065/1000*C1065+B1065/500*D1065</f>
        <v>0</v>
      </c>
      <c r="H1065" s="3" t="n">
        <f aca="false">ABS(C1065-ROUND(C1065,0))+ABS(D1065-ROUND(D1065,0))</f>
        <v>0</v>
      </c>
      <c r="I1065" s="11"/>
      <c r="J1065" s="4"/>
      <c r="K1065" s="5"/>
      <c r="L1065" s="5"/>
      <c r="M1065" s="5"/>
      <c r="N1065" s="5"/>
      <c r="O1065" s="5"/>
      <c r="P1065" s="5"/>
      <c r="Q1065" s="5"/>
      <c r="R1065" s="5"/>
      <c r="S1065" s="5"/>
      <c r="T1065" s="5"/>
      <c r="U1065" s="5"/>
      <c r="V1065" s="5"/>
      <c r="W1065" s="5"/>
      <c r="X1065" s="5"/>
      <c r="Y1065" s="5"/>
      <c r="Z1065" s="5"/>
    </row>
    <row r="1066" customFormat="false" ht="12.75" hidden="false" customHeight="true" outlineLevel="0" collapsed="false">
      <c r="A1066" s="10" t="n">
        <v>152</v>
      </c>
      <c r="B1066" s="2" t="n">
        <v>56</v>
      </c>
      <c r="C1066" s="2" t="n">
        <f aca="false">BILANCA!D61</f>
        <v>0</v>
      </c>
      <c r="D1066" s="2" t="n">
        <f aca="false">BILANCA!E61</f>
        <v>0</v>
      </c>
      <c r="E1066" s="2" t="n">
        <v>0</v>
      </c>
      <c r="F1066" s="2" t="n">
        <v>0</v>
      </c>
      <c r="G1066" s="3" t="n">
        <f aca="false">B1066/1000*C1066+B1066/500*D1066</f>
        <v>0</v>
      </c>
      <c r="H1066" s="3" t="n">
        <f aca="false">ABS(C1066-ROUND(C1066,0))+ABS(D1066-ROUND(D1066,0))</f>
        <v>0</v>
      </c>
      <c r="I1066" s="11"/>
      <c r="J1066" s="4"/>
      <c r="K1066" s="5"/>
      <c r="L1066" s="5"/>
      <c r="M1066" s="5"/>
      <c r="N1066" s="5"/>
      <c r="O1066" s="5"/>
      <c r="P1066" s="5"/>
      <c r="Q1066" s="5"/>
      <c r="R1066" s="5"/>
      <c r="S1066" s="5"/>
      <c r="T1066" s="5"/>
      <c r="U1066" s="5"/>
      <c r="V1066" s="5"/>
      <c r="W1066" s="5"/>
      <c r="X1066" s="5"/>
      <c r="Y1066" s="5"/>
      <c r="Z1066" s="5"/>
    </row>
    <row r="1067" customFormat="false" ht="12.75" hidden="false" customHeight="true" outlineLevel="0" collapsed="false">
      <c r="A1067" s="10" t="n">
        <v>152</v>
      </c>
      <c r="B1067" s="2" t="n">
        <v>57</v>
      </c>
      <c r="C1067" s="2" t="n">
        <f aca="false">BILANCA!D62</f>
        <v>0</v>
      </c>
      <c r="D1067" s="2" t="n">
        <f aca="false">BILANCA!E62</f>
        <v>0</v>
      </c>
      <c r="E1067" s="2" t="n">
        <v>0</v>
      </c>
      <c r="F1067" s="2" t="n">
        <v>0</v>
      </c>
      <c r="G1067" s="3" t="n">
        <f aca="false">B1067/1000*C1067+B1067/500*D1067</f>
        <v>0</v>
      </c>
      <c r="H1067" s="3" t="n">
        <f aca="false">ABS(C1067-ROUND(C1067,0))+ABS(D1067-ROUND(D1067,0))</f>
        <v>0</v>
      </c>
      <c r="I1067" s="11"/>
      <c r="J1067" s="4"/>
      <c r="K1067" s="5"/>
      <c r="L1067" s="5"/>
      <c r="M1067" s="5"/>
      <c r="N1067" s="5"/>
      <c r="O1067" s="5"/>
      <c r="P1067" s="5"/>
      <c r="Q1067" s="5"/>
      <c r="R1067" s="5"/>
      <c r="S1067" s="5"/>
      <c r="T1067" s="5"/>
      <c r="U1067" s="5"/>
      <c r="V1067" s="5"/>
      <c r="W1067" s="5"/>
      <c r="X1067" s="5"/>
      <c r="Y1067" s="5"/>
      <c r="Z1067" s="5"/>
    </row>
    <row r="1068" customFormat="false" ht="12.75" hidden="false" customHeight="true" outlineLevel="0" collapsed="false">
      <c r="A1068" s="10" t="n">
        <v>152</v>
      </c>
      <c r="B1068" s="2" t="n">
        <v>58</v>
      </c>
      <c r="C1068" s="2" t="n">
        <f aca="false">BILANCA!D63</f>
        <v>0</v>
      </c>
      <c r="D1068" s="2" t="n">
        <f aca="false">BILANCA!E63</f>
        <v>0</v>
      </c>
      <c r="E1068" s="2" t="n">
        <v>0</v>
      </c>
      <c r="F1068" s="2" t="n">
        <v>0</v>
      </c>
      <c r="G1068" s="3" t="n">
        <f aca="false">B1068/1000*C1068+B1068/500*D1068</f>
        <v>0</v>
      </c>
      <c r="H1068" s="3" t="n">
        <f aca="false">ABS(C1068-ROUND(C1068,0))+ABS(D1068-ROUND(D1068,0))</f>
        <v>0</v>
      </c>
      <c r="I1068" s="11"/>
      <c r="J1068" s="4"/>
      <c r="K1068" s="5"/>
      <c r="L1068" s="5"/>
      <c r="M1068" s="5"/>
      <c r="N1068" s="5"/>
      <c r="O1068" s="5"/>
      <c r="P1068" s="5"/>
      <c r="Q1068" s="5"/>
      <c r="R1068" s="5"/>
      <c r="S1068" s="5"/>
      <c r="T1068" s="5"/>
      <c r="U1068" s="5"/>
      <c r="V1068" s="5"/>
      <c r="W1068" s="5"/>
      <c r="X1068" s="5"/>
      <c r="Y1068" s="5"/>
      <c r="Z1068" s="5"/>
    </row>
    <row r="1069" customFormat="false" ht="12.75" hidden="false" customHeight="true" outlineLevel="0" collapsed="false">
      <c r="A1069" s="10" t="n">
        <v>152</v>
      </c>
      <c r="B1069" s="2" t="n">
        <v>59</v>
      </c>
      <c r="C1069" s="2" t="n">
        <f aca="false">BILANCA!D64</f>
        <v>0</v>
      </c>
      <c r="D1069" s="2" t="n">
        <f aca="false">BILANCA!E64</f>
        <v>0</v>
      </c>
      <c r="E1069" s="2" t="n">
        <v>0</v>
      </c>
      <c r="F1069" s="2" t="n">
        <v>0</v>
      </c>
      <c r="G1069" s="3" t="n">
        <f aca="false">B1069/1000*C1069+B1069/500*D1069</f>
        <v>0</v>
      </c>
      <c r="H1069" s="3" t="n">
        <f aca="false">ABS(C1069-ROUND(C1069,0))+ABS(D1069-ROUND(D1069,0))</f>
        <v>0</v>
      </c>
      <c r="I1069" s="11"/>
      <c r="J1069" s="4"/>
      <c r="K1069" s="5"/>
      <c r="L1069" s="5"/>
      <c r="M1069" s="5"/>
      <c r="N1069" s="5"/>
      <c r="O1069" s="5"/>
      <c r="P1069" s="5"/>
      <c r="Q1069" s="5"/>
      <c r="R1069" s="5"/>
      <c r="S1069" s="5"/>
      <c r="T1069" s="5"/>
      <c r="U1069" s="5"/>
      <c r="V1069" s="5"/>
      <c r="W1069" s="5"/>
      <c r="X1069" s="5"/>
      <c r="Y1069" s="5"/>
      <c r="Z1069" s="5"/>
    </row>
    <row r="1070" customFormat="false" ht="12.75" hidden="false" customHeight="true" outlineLevel="0" collapsed="false">
      <c r="A1070" s="10" t="n">
        <v>152</v>
      </c>
      <c r="B1070" s="2" t="n">
        <v>60</v>
      </c>
      <c r="C1070" s="2" t="n">
        <f aca="false">BILANCA!D65</f>
        <v>0</v>
      </c>
      <c r="D1070" s="2" t="n">
        <f aca="false">BILANCA!E65</f>
        <v>0</v>
      </c>
      <c r="E1070" s="2" t="n">
        <v>0</v>
      </c>
      <c r="F1070" s="2" t="n">
        <v>0</v>
      </c>
      <c r="G1070" s="3" t="n">
        <f aca="false">B1070/1000*C1070+B1070/500*D1070</f>
        <v>0</v>
      </c>
      <c r="H1070" s="3" t="n">
        <f aca="false">ABS(C1070-ROUND(C1070,0))+ABS(D1070-ROUND(D1070,0))</f>
        <v>0</v>
      </c>
      <c r="I1070" s="11"/>
      <c r="J1070" s="4"/>
      <c r="K1070" s="5"/>
      <c r="L1070" s="5"/>
      <c r="M1070" s="5"/>
      <c r="N1070" s="5"/>
      <c r="O1070" s="5"/>
      <c r="P1070" s="5"/>
      <c r="Q1070" s="5"/>
      <c r="R1070" s="5"/>
      <c r="S1070" s="5"/>
      <c r="T1070" s="5"/>
      <c r="U1070" s="5"/>
      <c r="V1070" s="5"/>
      <c r="W1070" s="5"/>
      <c r="X1070" s="5"/>
      <c r="Y1070" s="5"/>
      <c r="Z1070" s="5"/>
    </row>
    <row r="1071" customFormat="false" ht="12.75" hidden="false" customHeight="true" outlineLevel="0" collapsed="false">
      <c r="A1071" s="10" t="n">
        <v>152</v>
      </c>
      <c r="B1071" s="2" t="n">
        <v>61</v>
      </c>
      <c r="C1071" s="2" t="n">
        <f aca="false">BILANCA!D66</f>
        <v>0</v>
      </c>
      <c r="D1071" s="2" t="n">
        <f aca="false">BILANCA!E66</f>
        <v>0</v>
      </c>
      <c r="E1071" s="2" t="n">
        <v>0</v>
      </c>
      <c r="F1071" s="2" t="n">
        <v>0</v>
      </c>
      <c r="G1071" s="3" t="n">
        <f aca="false">B1071/1000*C1071+B1071/500*D1071</f>
        <v>0</v>
      </c>
      <c r="H1071" s="3" t="n">
        <f aca="false">ABS(C1071-ROUND(C1071,0))+ABS(D1071-ROUND(D1071,0))</f>
        <v>0</v>
      </c>
      <c r="I1071" s="11"/>
      <c r="J1071" s="4"/>
      <c r="K1071" s="5"/>
      <c r="L1071" s="5"/>
      <c r="M1071" s="5"/>
      <c r="N1071" s="5"/>
      <c r="O1071" s="5"/>
      <c r="P1071" s="5"/>
      <c r="Q1071" s="5"/>
      <c r="R1071" s="5"/>
      <c r="S1071" s="5"/>
      <c r="T1071" s="5"/>
      <c r="U1071" s="5"/>
      <c r="V1071" s="5"/>
      <c r="W1071" s="5"/>
      <c r="X1071" s="5"/>
      <c r="Y1071" s="5"/>
      <c r="Z1071" s="5"/>
    </row>
    <row r="1072" customFormat="false" ht="12.75" hidden="false" customHeight="true" outlineLevel="0" collapsed="false">
      <c r="A1072" s="10" t="n">
        <v>152</v>
      </c>
      <c r="B1072" s="2" t="n">
        <v>62</v>
      </c>
      <c r="C1072" s="2" t="n">
        <f aca="false">BILANCA!D67</f>
        <v>0</v>
      </c>
      <c r="D1072" s="2" t="n">
        <f aca="false">BILANCA!E67</f>
        <v>0</v>
      </c>
      <c r="E1072" s="2" t="n">
        <v>0</v>
      </c>
      <c r="F1072" s="2" t="n">
        <v>0</v>
      </c>
      <c r="G1072" s="3" t="n">
        <f aca="false">B1072/1000*C1072+B1072/500*D1072</f>
        <v>0</v>
      </c>
      <c r="H1072" s="3" t="n">
        <f aca="false">ABS(C1072-ROUND(C1072,0))+ABS(D1072-ROUND(D1072,0))</f>
        <v>0</v>
      </c>
      <c r="I1072" s="11"/>
      <c r="J1072" s="4"/>
      <c r="K1072" s="5"/>
      <c r="L1072" s="5"/>
      <c r="M1072" s="5"/>
      <c r="N1072" s="5"/>
      <c r="O1072" s="5"/>
      <c r="P1072" s="5"/>
      <c r="Q1072" s="5"/>
      <c r="R1072" s="5"/>
      <c r="S1072" s="5"/>
      <c r="T1072" s="5"/>
      <c r="U1072" s="5"/>
      <c r="V1072" s="5"/>
      <c r="W1072" s="5"/>
      <c r="X1072" s="5"/>
      <c r="Y1072" s="5"/>
      <c r="Z1072" s="5"/>
    </row>
    <row r="1073" customFormat="false" ht="12.75" hidden="false" customHeight="true" outlineLevel="0" collapsed="false">
      <c r="A1073" s="10" t="n">
        <v>152</v>
      </c>
      <c r="B1073" s="2" t="n">
        <v>63</v>
      </c>
      <c r="C1073" s="2" t="n">
        <f aca="false">BILANCA!D68</f>
        <v>0</v>
      </c>
      <c r="D1073" s="2" t="n">
        <f aca="false">BILANCA!E68</f>
        <v>0</v>
      </c>
      <c r="E1073" s="2" t="n">
        <v>0</v>
      </c>
      <c r="F1073" s="2" t="n">
        <v>0</v>
      </c>
      <c r="G1073" s="3" t="n">
        <f aca="false">B1073/1000*C1073+B1073/500*D1073</f>
        <v>0</v>
      </c>
      <c r="H1073" s="3" t="n">
        <f aca="false">ABS(C1073-ROUND(C1073,0))+ABS(D1073-ROUND(D1073,0))</f>
        <v>0</v>
      </c>
      <c r="I1073" s="11"/>
      <c r="J1073" s="4"/>
      <c r="K1073" s="5"/>
      <c r="L1073" s="5"/>
      <c r="M1073" s="5"/>
      <c r="N1073" s="5"/>
      <c r="O1073" s="5"/>
      <c r="P1073" s="5"/>
      <c r="Q1073" s="5"/>
      <c r="R1073" s="5"/>
      <c r="S1073" s="5"/>
      <c r="T1073" s="5"/>
      <c r="U1073" s="5"/>
      <c r="V1073" s="5"/>
      <c r="W1073" s="5"/>
      <c r="X1073" s="5"/>
      <c r="Y1073" s="5"/>
      <c r="Z1073" s="5"/>
    </row>
    <row r="1074" customFormat="false" ht="12.75" hidden="false" customHeight="true" outlineLevel="0" collapsed="false">
      <c r="A1074" s="10" t="n">
        <v>152</v>
      </c>
      <c r="B1074" s="2" t="n">
        <v>64</v>
      </c>
      <c r="C1074" s="2" t="n">
        <f aca="false">BILANCA!D69</f>
        <v>0</v>
      </c>
      <c r="D1074" s="2" t="n">
        <f aca="false">BILANCA!E69</f>
        <v>0</v>
      </c>
      <c r="E1074" s="2" t="n">
        <v>0</v>
      </c>
      <c r="F1074" s="2" t="n">
        <v>0</v>
      </c>
      <c r="G1074" s="3" t="n">
        <f aca="false">B1074/1000*C1074+B1074/500*D1074</f>
        <v>0</v>
      </c>
      <c r="H1074" s="3" t="n">
        <f aca="false">ABS(C1074-ROUND(C1074,0))+ABS(D1074-ROUND(D1074,0))</f>
        <v>0</v>
      </c>
      <c r="I1074" s="11"/>
      <c r="J1074" s="4"/>
      <c r="K1074" s="5"/>
      <c r="L1074" s="5"/>
      <c r="M1074" s="5"/>
      <c r="N1074" s="5"/>
      <c r="O1074" s="5"/>
      <c r="P1074" s="5"/>
      <c r="Q1074" s="5"/>
      <c r="R1074" s="5"/>
      <c r="S1074" s="5"/>
      <c r="T1074" s="5"/>
      <c r="U1074" s="5"/>
      <c r="V1074" s="5"/>
      <c r="W1074" s="5"/>
      <c r="X1074" s="5"/>
      <c r="Y1074" s="5"/>
      <c r="Z1074" s="5"/>
    </row>
    <row r="1075" customFormat="false" ht="12.75" hidden="false" customHeight="true" outlineLevel="0" collapsed="false">
      <c r="A1075" s="10" t="n">
        <v>152</v>
      </c>
      <c r="B1075" s="2" t="n">
        <v>65</v>
      </c>
      <c r="C1075" s="2" t="n">
        <f aca="false">BILANCA!D70</f>
        <v>0</v>
      </c>
      <c r="D1075" s="2" t="n">
        <f aca="false">BILANCA!E70</f>
        <v>0</v>
      </c>
      <c r="E1075" s="2" t="n">
        <v>0</v>
      </c>
      <c r="F1075" s="2" t="n">
        <v>0</v>
      </c>
      <c r="G1075" s="3" t="n">
        <f aca="false">B1075/1000*C1075+B1075/500*D1075</f>
        <v>0</v>
      </c>
      <c r="H1075" s="3" t="n">
        <f aca="false">ABS(C1075-ROUND(C1075,0))+ABS(D1075-ROUND(D1075,0))</f>
        <v>0</v>
      </c>
      <c r="I1075" s="11"/>
      <c r="J1075" s="4"/>
      <c r="K1075" s="5"/>
      <c r="L1075" s="5"/>
      <c r="M1075" s="5"/>
      <c r="N1075" s="5"/>
      <c r="O1075" s="5"/>
      <c r="P1075" s="5"/>
      <c r="Q1075" s="5"/>
      <c r="R1075" s="5"/>
      <c r="S1075" s="5"/>
      <c r="T1075" s="5"/>
      <c r="U1075" s="5"/>
      <c r="V1075" s="5"/>
      <c r="W1075" s="5"/>
      <c r="X1075" s="5"/>
      <c r="Y1075" s="5"/>
      <c r="Z1075" s="5"/>
    </row>
    <row r="1076" customFormat="false" ht="12.75" hidden="false" customHeight="true" outlineLevel="0" collapsed="false">
      <c r="A1076" s="10" t="n">
        <v>152</v>
      </c>
      <c r="B1076" s="2" t="n">
        <v>66</v>
      </c>
      <c r="C1076" s="2" t="n">
        <f aca="false">BILANCA!D71</f>
        <v>0</v>
      </c>
      <c r="D1076" s="2" t="n">
        <f aca="false">BILANCA!E71</f>
        <v>0</v>
      </c>
      <c r="E1076" s="2" t="n">
        <v>0</v>
      </c>
      <c r="F1076" s="2" t="n">
        <v>0</v>
      </c>
      <c r="G1076" s="3" t="n">
        <f aca="false">B1076/1000*C1076+B1076/500*D1076</f>
        <v>0</v>
      </c>
      <c r="H1076" s="3" t="n">
        <f aca="false">ABS(C1076-ROUND(C1076,0))+ABS(D1076-ROUND(D1076,0))</f>
        <v>0</v>
      </c>
      <c r="I1076" s="11"/>
      <c r="J1076" s="4"/>
      <c r="K1076" s="5"/>
      <c r="L1076" s="5"/>
      <c r="M1076" s="5"/>
      <c r="N1076" s="5"/>
      <c r="O1076" s="5"/>
      <c r="P1076" s="5"/>
      <c r="Q1076" s="5"/>
      <c r="R1076" s="5"/>
      <c r="S1076" s="5"/>
      <c r="T1076" s="5"/>
      <c r="U1076" s="5"/>
      <c r="V1076" s="5"/>
      <c r="W1076" s="5"/>
      <c r="X1076" s="5"/>
      <c r="Y1076" s="5"/>
      <c r="Z1076" s="5"/>
    </row>
    <row r="1077" customFormat="false" ht="12.75" hidden="false" customHeight="true" outlineLevel="0" collapsed="false">
      <c r="A1077" s="10" t="n">
        <v>152</v>
      </c>
      <c r="B1077" s="2" t="n">
        <v>67</v>
      </c>
      <c r="C1077" s="2" t="n">
        <f aca="false">BILANCA!D72</f>
        <v>0</v>
      </c>
      <c r="D1077" s="2" t="n">
        <f aca="false">BILANCA!E72</f>
        <v>0</v>
      </c>
      <c r="E1077" s="2" t="n">
        <v>0</v>
      </c>
      <c r="F1077" s="2" t="n">
        <v>0</v>
      </c>
      <c r="G1077" s="3" t="n">
        <f aca="false">B1077/1000*C1077+B1077/500*D1077</f>
        <v>0</v>
      </c>
      <c r="H1077" s="3" t="n">
        <f aca="false">ABS(C1077-ROUND(C1077,0))+ABS(D1077-ROUND(D1077,0))</f>
        <v>0</v>
      </c>
      <c r="I1077" s="11"/>
      <c r="J1077" s="4"/>
      <c r="K1077" s="5"/>
      <c r="L1077" s="5"/>
      <c r="M1077" s="5"/>
      <c r="N1077" s="5"/>
      <c r="O1077" s="5"/>
      <c r="P1077" s="5"/>
      <c r="Q1077" s="5"/>
      <c r="R1077" s="5"/>
      <c r="S1077" s="5"/>
      <c r="T1077" s="5"/>
      <c r="U1077" s="5"/>
      <c r="V1077" s="5"/>
      <c r="W1077" s="5"/>
      <c r="X1077" s="5"/>
      <c r="Y1077" s="5"/>
      <c r="Z1077" s="5"/>
    </row>
    <row r="1078" customFormat="false" ht="12.75" hidden="false" customHeight="true" outlineLevel="0" collapsed="false">
      <c r="A1078" s="10" t="n">
        <v>152</v>
      </c>
      <c r="B1078" s="2" t="n">
        <v>68</v>
      </c>
      <c r="C1078" s="2" t="n">
        <f aca="false">BILANCA!D73</f>
        <v>0</v>
      </c>
      <c r="D1078" s="2" t="n">
        <f aca="false">BILANCA!E73</f>
        <v>0</v>
      </c>
      <c r="E1078" s="2" t="n">
        <v>0</v>
      </c>
      <c r="F1078" s="2" t="n">
        <v>0</v>
      </c>
      <c r="G1078" s="3" t="n">
        <f aca="false">B1078/1000*C1078+B1078/500*D1078</f>
        <v>0</v>
      </c>
      <c r="H1078" s="3" t="n">
        <f aca="false">ABS(C1078-ROUND(C1078,0))+ABS(D1078-ROUND(D1078,0))</f>
        <v>0</v>
      </c>
      <c r="I1078" s="11"/>
      <c r="J1078" s="4"/>
      <c r="K1078" s="5"/>
      <c r="L1078" s="5"/>
      <c r="M1078" s="5"/>
      <c r="N1078" s="5"/>
      <c r="O1078" s="5"/>
      <c r="P1078" s="5"/>
      <c r="Q1078" s="5"/>
      <c r="R1078" s="5"/>
      <c r="S1078" s="5"/>
      <c r="T1078" s="5"/>
      <c r="U1078" s="5"/>
      <c r="V1078" s="5"/>
      <c r="W1078" s="5"/>
      <c r="X1078" s="5"/>
      <c r="Y1078" s="5"/>
      <c r="Z1078" s="5"/>
    </row>
    <row r="1079" customFormat="false" ht="12.75" hidden="false" customHeight="true" outlineLevel="0" collapsed="false">
      <c r="A1079" s="10" t="n">
        <v>152</v>
      </c>
      <c r="B1079" s="2" t="n">
        <v>69</v>
      </c>
      <c r="C1079" s="2" t="n">
        <f aca="false">BILANCA!D74</f>
        <v>0</v>
      </c>
      <c r="D1079" s="2" t="n">
        <f aca="false">BILANCA!E74</f>
        <v>0</v>
      </c>
      <c r="E1079" s="2" t="n">
        <v>0</v>
      </c>
      <c r="F1079" s="2" t="n">
        <v>0</v>
      </c>
      <c r="G1079" s="3" t="n">
        <f aca="false">B1079/1000*C1079+B1079/500*D1079</f>
        <v>0</v>
      </c>
      <c r="H1079" s="3" t="n">
        <f aca="false">ABS(C1079-ROUND(C1079,0))+ABS(D1079-ROUND(D1079,0))</f>
        <v>0</v>
      </c>
      <c r="I1079" s="11"/>
      <c r="J1079" s="4"/>
      <c r="K1079" s="5"/>
      <c r="L1079" s="5"/>
      <c r="M1079" s="5"/>
      <c r="N1079" s="5"/>
      <c r="O1079" s="5"/>
      <c r="P1079" s="5"/>
      <c r="Q1079" s="5"/>
      <c r="R1079" s="5"/>
      <c r="S1079" s="5"/>
      <c r="T1079" s="5"/>
      <c r="U1079" s="5"/>
      <c r="V1079" s="5"/>
      <c r="W1079" s="5"/>
      <c r="X1079" s="5"/>
      <c r="Y1079" s="5"/>
      <c r="Z1079" s="5"/>
    </row>
    <row r="1080" customFormat="false" ht="12.75" hidden="false" customHeight="true" outlineLevel="0" collapsed="false">
      <c r="A1080" s="10" t="n">
        <v>152</v>
      </c>
      <c r="B1080" s="2" t="n">
        <v>70</v>
      </c>
      <c r="C1080" s="2" t="n">
        <f aca="false">BILANCA!D75</f>
        <v>0</v>
      </c>
      <c r="D1080" s="2" t="n">
        <f aca="false">BILANCA!E75</f>
        <v>0</v>
      </c>
      <c r="E1080" s="2" t="n">
        <v>0</v>
      </c>
      <c r="F1080" s="2" t="n">
        <v>0</v>
      </c>
      <c r="G1080" s="3" t="n">
        <f aca="false">B1080/1000*C1080+B1080/500*D1080</f>
        <v>0</v>
      </c>
      <c r="H1080" s="3" t="n">
        <f aca="false">ABS(C1080-ROUND(C1080,0))+ABS(D1080-ROUND(D1080,0))</f>
        <v>0</v>
      </c>
      <c r="I1080" s="11"/>
      <c r="J1080" s="4"/>
      <c r="K1080" s="5"/>
      <c r="L1080" s="5"/>
      <c r="M1080" s="5"/>
      <c r="N1080" s="5"/>
      <c r="O1080" s="5"/>
      <c r="P1080" s="5"/>
      <c r="Q1080" s="5"/>
      <c r="R1080" s="5"/>
      <c r="S1080" s="5"/>
      <c r="T1080" s="5"/>
      <c r="U1080" s="5"/>
      <c r="V1080" s="5"/>
      <c r="W1080" s="5"/>
      <c r="X1080" s="5"/>
      <c r="Y1080" s="5"/>
      <c r="Z1080" s="5"/>
    </row>
    <row r="1081" customFormat="false" ht="12.75" hidden="false" customHeight="true" outlineLevel="0" collapsed="false">
      <c r="A1081" s="10" t="n">
        <v>152</v>
      </c>
      <c r="B1081" s="2" t="n">
        <v>71</v>
      </c>
      <c r="C1081" s="2" t="n">
        <f aca="false">BILANCA!D76</f>
        <v>0</v>
      </c>
      <c r="D1081" s="2" t="n">
        <f aca="false">BILANCA!E76</f>
        <v>0</v>
      </c>
      <c r="E1081" s="2" t="n">
        <v>0</v>
      </c>
      <c r="F1081" s="2" t="n">
        <v>0</v>
      </c>
      <c r="G1081" s="3" t="n">
        <f aca="false">B1081/1000*C1081+B1081/500*D1081</f>
        <v>0</v>
      </c>
      <c r="H1081" s="3" t="n">
        <f aca="false">ABS(C1081-ROUND(C1081,0))+ABS(D1081-ROUND(D1081,0))</f>
        <v>0</v>
      </c>
      <c r="I1081" s="11"/>
      <c r="J1081" s="4"/>
      <c r="K1081" s="5"/>
      <c r="L1081" s="5"/>
      <c r="M1081" s="5"/>
      <c r="N1081" s="5"/>
      <c r="O1081" s="5"/>
      <c r="P1081" s="5"/>
      <c r="Q1081" s="5"/>
      <c r="R1081" s="5"/>
      <c r="S1081" s="5"/>
      <c r="T1081" s="5"/>
      <c r="U1081" s="5"/>
      <c r="V1081" s="5"/>
      <c r="W1081" s="5"/>
      <c r="X1081" s="5"/>
      <c r="Y1081" s="5"/>
      <c r="Z1081" s="5"/>
    </row>
    <row r="1082" customFormat="false" ht="12.75" hidden="false" customHeight="true" outlineLevel="0" collapsed="false">
      <c r="A1082" s="10" t="n">
        <v>152</v>
      </c>
      <c r="B1082" s="2" t="n">
        <v>72</v>
      </c>
      <c r="C1082" s="2" t="n">
        <f aca="false">BILANCA!D77</f>
        <v>0</v>
      </c>
      <c r="D1082" s="2" t="n">
        <f aca="false">BILANCA!E77</f>
        <v>0</v>
      </c>
      <c r="E1082" s="2" t="n">
        <v>0</v>
      </c>
      <c r="F1082" s="2" t="n">
        <v>0</v>
      </c>
      <c r="G1082" s="3" t="n">
        <f aca="false">B1082/1000*C1082+B1082/500*D1082</f>
        <v>0</v>
      </c>
      <c r="H1082" s="3" t="n">
        <f aca="false">ABS(C1082-ROUND(C1082,0))+ABS(D1082-ROUND(D1082,0))</f>
        <v>0</v>
      </c>
      <c r="I1082" s="11"/>
      <c r="J1082" s="4"/>
      <c r="K1082" s="5"/>
      <c r="L1082" s="5"/>
      <c r="M1082" s="5"/>
      <c r="N1082" s="5"/>
      <c r="O1082" s="5"/>
      <c r="P1082" s="5"/>
      <c r="Q1082" s="5"/>
      <c r="R1082" s="5"/>
      <c r="S1082" s="5"/>
      <c r="T1082" s="5"/>
      <c r="U1082" s="5"/>
      <c r="V1082" s="5"/>
      <c r="W1082" s="5"/>
      <c r="X1082" s="5"/>
      <c r="Y1082" s="5"/>
      <c r="Z1082" s="5"/>
    </row>
    <row r="1083" customFormat="false" ht="12.75" hidden="false" customHeight="true" outlineLevel="0" collapsed="false">
      <c r="A1083" s="10" t="n">
        <v>152</v>
      </c>
      <c r="B1083" s="2" t="n">
        <v>73</v>
      </c>
      <c r="C1083" s="2" t="n">
        <f aca="false">BILANCA!D78</f>
        <v>0</v>
      </c>
      <c r="D1083" s="2" t="n">
        <f aca="false">BILANCA!E78</f>
        <v>0</v>
      </c>
      <c r="E1083" s="2" t="n">
        <v>0</v>
      </c>
      <c r="F1083" s="2" t="n">
        <v>0</v>
      </c>
      <c r="G1083" s="3" t="n">
        <f aca="false">B1083/1000*C1083+B1083/500*D1083</f>
        <v>0</v>
      </c>
      <c r="H1083" s="3" t="n">
        <f aca="false">ABS(C1083-ROUND(C1083,0))+ABS(D1083-ROUND(D1083,0))</f>
        <v>0</v>
      </c>
      <c r="I1083" s="11"/>
      <c r="J1083" s="4"/>
      <c r="K1083" s="5"/>
      <c r="L1083" s="5"/>
      <c r="M1083" s="5"/>
      <c r="N1083" s="5"/>
      <c r="O1083" s="5"/>
      <c r="P1083" s="5"/>
      <c r="Q1083" s="5"/>
      <c r="R1083" s="5"/>
      <c r="S1083" s="5"/>
      <c r="T1083" s="5"/>
      <c r="U1083" s="5"/>
      <c r="V1083" s="5"/>
      <c r="W1083" s="5"/>
      <c r="X1083" s="5"/>
      <c r="Y1083" s="5"/>
      <c r="Z1083" s="5"/>
    </row>
    <row r="1084" customFormat="false" ht="12.75" hidden="false" customHeight="true" outlineLevel="0" collapsed="false">
      <c r="A1084" s="10" t="n">
        <v>152</v>
      </c>
      <c r="B1084" s="2" t="n">
        <v>74</v>
      </c>
      <c r="C1084" s="2" t="n">
        <f aca="false">BILANCA!D79</f>
        <v>0</v>
      </c>
      <c r="D1084" s="2" t="n">
        <f aca="false">BILANCA!E79</f>
        <v>0</v>
      </c>
      <c r="E1084" s="2" t="n">
        <v>0</v>
      </c>
      <c r="F1084" s="2" t="n">
        <v>0</v>
      </c>
      <c r="G1084" s="3" t="n">
        <f aca="false">B1084/1000*C1084+B1084/500*D1084</f>
        <v>0</v>
      </c>
      <c r="H1084" s="3" t="n">
        <f aca="false">ABS(C1084-ROUND(C1084,0))+ABS(D1084-ROUND(D1084,0))</f>
        <v>0</v>
      </c>
      <c r="I1084" s="11"/>
      <c r="J1084" s="4"/>
      <c r="K1084" s="5"/>
      <c r="L1084" s="5"/>
      <c r="M1084" s="5"/>
      <c r="N1084" s="5"/>
      <c r="O1084" s="5"/>
      <c r="P1084" s="5"/>
      <c r="Q1084" s="5"/>
      <c r="R1084" s="5"/>
      <c r="S1084" s="5"/>
      <c r="T1084" s="5"/>
      <c r="U1084" s="5"/>
      <c r="V1084" s="5"/>
      <c r="W1084" s="5"/>
      <c r="X1084" s="5"/>
      <c r="Y1084" s="5"/>
      <c r="Z1084" s="5"/>
    </row>
    <row r="1085" customFormat="false" ht="12.75" hidden="false" customHeight="true" outlineLevel="0" collapsed="false">
      <c r="A1085" s="10" t="n">
        <v>152</v>
      </c>
      <c r="B1085" s="2" t="n">
        <v>75</v>
      </c>
      <c r="C1085" s="2" t="n">
        <f aca="false">BILANCA!D80</f>
        <v>0</v>
      </c>
      <c r="D1085" s="2" t="n">
        <f aca="false">BILANCA!E80</f>
        <v>0</v>
      </c>
      <c r="E1085" s="2" t="n">
        <v>0</v>
      </c>
      <c r="F1085" s="2" t="n">
        <v>0</v>
      </c>
      <c r="G1085" s="3" t="n">
        <f aca="false">B1085/1000*C1085+B1085/500*D1085</f>
        <v>0</v>
      </c>
      <c r="H1085" s="3" t="n">
        <f aca="false">ABS(C1085-ROUND(C1085,0))+ABS(D1085-ROUND(D1085,0))</f>
        <v>0</v>
      </c>
      <c r="I1085" s="11"/>
      <c r="J1085" s="4"/>
      <c r="K1085" s="5"/>
      <c r="L1085" s="5"/>
      <c r="M1085" s="5"/>
      <c r="N1085" s="5"/>
      <c r="O1085" s="5"/>
      <c r="P1085" s="5"/>
      <c r="Q1085" s="5"/>
      <c r="R1085" s="5"/>
      <c r="S1085" s="5"/>
      <c r="T1085" s="5"/>
      <c r="U1085" s="5"/>
      <c r="V1085" s="5"/>
      <c r="W1085" s="5"/>
      <c r="X1085" s="5"/>
      <c r="Y1085" s="5"/>
      <c r="Z1085" s="5"/>
    </row>
    <row r="1086" customFormat="false" ht="12.75" hidden="false" customHeight="true" outlineLevel="0" collapsed="false">
      <c r="A1086" s="10" t="n">
        <v>152</v>
      </c>
      <c r="B1086" s="2" t="n">
        <v>76</v>
      </c>
      <c r="C1086" s="2" t="n">
        <f aca="false">BILANCA!D81</f>
        <v>0</v>
      </c>
      <c r="D1086" s="2" t="n">
        <f aca="false">BILANCA!E81</f>
        <v>0</v>
      </c>
      <c r="E1086" s="2" t="n">
        <v>0</v>
      </c>
      <c r="F1086" s="2" t="n">
        <v>0</v>
      </c>
      <c r="G1086" s="3" t="n">
        <f aca="false">B1086/1000*C1086+B1086/500*D1086</f>
        <v>0</v>
      </c>
      <c r="H1086" s="3" t="n">
        <f aca="false">ABS(C1086-ROUND(C1086,0))+ABS(D1086-ROUND(D1086,0))</f>
        <v>0</v>
      </c>
      <c r="I1086" s="11"/>
      <c r="J1086" s="4"/>
      <c r="K1086" s="5"/>
      <c r="L1086" s="5"/>
      <c r="M1086" s="5"/>
      <c r="N1086" s="5"/>
      <c r="O1086" s="5"/>
      <c r="P1086" s="5"/>
      <c r="Q1086" s="5"/>
      <c r="R1086" s="5"/>
      <c r="S1086" s="5"/>
      <c r="T1086" s="5"/>
      <c r="U1086" s="5"/>
      <c r="V1086" s="5"/>
      <c r="W1086" s="5"/>
      <c r="X1086" s="5"/>
      <c r="Y1086" s="5"/>
      <c r="Z1086" s="5"/>
    </row>
    <row r="1087" customFormat="false" ht="12.75" hidden="false" customHeight="true" outlineLevel="0" collapsed="false">
      <c r="A1087" s="10" t="n">
        <v>152</v>
      </c>
      <c r="B1087" s="2" t="n">
        <v>77</v>
      </c>
      <c r="C1087" s="2" t="n">
        <f aca="false">BILANCA!D82</f>
        <v>0</v>
      </c>
      <c r="D1087" s="2" t="n">
        <f aca="false">BILANCA!E82</f>
        <v>0</v>
      </c>
      <c r="E1087" s="2" t="n">
        <v>0</v>
      </c>
      <c r="F1087" s="2" t="n">
        <v>0</v>
      </c>
      <c r="G1087" s="3" t="n">
        <f aca="false">B1087/1000*C1087+B1087/500*D1087</f>
        <v>0</v>
      </c>
      <c r="H1087" s="3" t="n">
        <f aca="false">ABS(C1087-ROUND(C1087,0))+ABS(D1087-ROUND(D1087,0))</f>
        <v>0</v>
      </c>
      <c r="I1087" s="11"/>
      <c r="J1087" s="4"/>
      <c r="K1087" s="5"/>
      <c r="L1087" s="5"/>
      <c r="M1087" s="5"/>
      <c r="N1087" s="5"/>
      <c r="O1087" s="5"/>
      <c r="P1087" s="5"/>
      <c r="Q1087" s="5"/>
      <c r="R1087" s="5"/>
      <c r="S1087" s="5"/>
      <c r="T1087" s="5"/>
      <c r="U1087" s="5"/>
      <c r="V1087" s="5"/>
      <c r="W1087" s="5"/>
      <c r="X1087" s="5"/>
      <c r="Y1087" s="5"/>
      <c r="Z1087" s="5"/>
    </row>
    <row r="1088" customFormat="false" ht="12.75" hidden="false" customHeight="true" outlineLevel="0" collapsed="false">
      <c r="A1088" s="10" t="n">
        <v>152</v>
      </c>
      <c r="B1088" s="2" t="n">
        <v>78</v>
      </c>
      <c r="C1088" s="2" t="n">
        <f aca="false">BILANCA!D83</f>
        <v>0</v>
      </c>
      <c r="D1088" s="2" t="n">
        <f aca="false">BILANCA!E83</f>
        <v>0</v>
      </c>
      <c r="E1088" s="2" t="n">
        <v>0</v>
      </c>
      <c r="F1088" s="2" t="n">
        <v>0</v>
      </c>
      <c r="G1088" s="3" t="n">
        <f aca="false">B1088/1000*C1088+B1088/500*D1088</f>
        <v>0</v>
      </c>
      <c r="H1088" s="3" t="n">
        <f aca="false">ABS(C1088-ROUND(C1088,0))+ABS(D1088-ROUND(D1088,0))</f>
        <v>0</v>
      </c>
      <c r="I1088" s="11"/>
      <c r="J1088" s="4"/>
      <c r="K1088" s="5"/>
      <c r="L1088" s="5"/>
      <c r="M1088" s="5"/>
      <c r="N1088" s="5"/>
      <c r="O1088" s="5"/>
      <c r="P1088" s="5"/>
      <c r="Q1088" s="5"/>
      <c r="R1088" s="5"/>
      <c r="S1088" s="5"/>
      <c r="T1088" s="5"/>
      <c r="U1088" s="5"/>
      <c r="V1088" s="5"/>
      <c r="W1088" s="5"/>
      <c r="X1088" s="5"/>
      <c r="Y1088" s="5"/>
      <c r="Z1088" s="5"/>
    </row>
    <row r="1089" customFormat="false" ht="12.75" hidden="false" customHeight="true" outlineLevel="0" collapsed="false">
      <c r="A1089" s="10" t="n">
        <v>152</v>
      </c>
      <c r="B1089" s="2" t="n">
        <v>79</v>
      </c>
      <c r="C1089" s="2" t="n">
        <f aca="false">BILANCA!D84</f>
        <v>0</v>
      </c>
      <c r="D1089" s="2" t="n">
        <f aca="false">BILANCA!E84</f>
        <v>0</v>
      </c>
      <c r="E1089" s="2" t="n">
        <v>0</v>
      </c>
      <c r="F1089" s="2" t="n">
        <v>0</v>
      </c>
      <c r="G1089" s="3" t="n">
        <f aca="false">B1089/1000*C1089+B1089/500*D1089</f>
        <v>0</v>
      </c>
      <c r="H1089" s="3" t="n">
        <f aca="false">ABS(C1089-ROUND(C1089,0))+ABS(D1089-ROUND(D1089,0))</f>
        <v>0</v>
      </c>
      <c r="I1089" s="11"/>
      <c r="J1089" s="4"/>
      <c r="K1089" s="5"/>
      <c r="L1089" s="5"/>
      <c r="M1089" s="5"/>
      <c r="N1089" s="5"/>
      <c r="O1089" s="5"/>
      <c r="P1089" s="5"/>
      <c r="Q1089" s="5"/>
      <c r="R1089" s="5"/>
      <c r="S1089" s="5"/>
      <c r="T1089" s="5"/>
      <c r="U1089" s="5"/>
      <c r="V1089" s="5"/>
      <c r="W1089" s="5"/>
      <c r="X1089" s="5"/>
      <c r="Y1089" s="5"/>
      <c r="Z1089" s="5"/>
    </row>
    <row r="1090" customFormat="false" ht="12.75" hidden="false" customHeight="true" outlineLevel="0" collapsed="false">
      <c r="A1090" s="10" t="n">
        <v>152</v>
      </c>
      <c r="B1090" s="2" t="n">
        <v>80</v>
      </c>
      <c r="C1090" s="2" t="n">
        <f aca="false">BILANCA!D85</f>
        <v>0</v>
      </c>
      <c r="D1090" s="2" t="n">
        <f aca="false">BILANCA!E85</f>
        <v>0</v>
      </c>
      <c r="E1090" s="2" t="n">
        <v>0</v>
      </c>
      <c r="F1090" s="2" t="n">
        <v>0</v>
      </c>
      <c r="G1090" s="3" t="n">
        <f aca="false">B1090/1000*C1090+B1090/500*D1090</f>
        <v>0</v>
      </c>
      <c r="H1090" s="3" t="n">
        <f aca="false">ABS(C1090-ROUND(C1090,0))+ABS(D1090-ROUND(D1090,0))</f>
        <v>0</v>
      </c>
      <c r="I1090" s="11"/>
      <c r="J1090" s="4"/>
      <c r="K1090" s="5"/>
      <c r="L1090" s="5"/>
      <c r="M1090" s="5"/>
      <c r="N1090" s="5"/>
      <c r="O1090" s="5"/>
      <c r="P1090" s="5"/>
      <c r="Q1090" s="5"/>
      <c r="R1090" s="5"/>
      <c r="S1090" s="5"/>
      <c r="T1090" s="5"/>
      <c r="U1090" s="5"/>
      <c r="V1090" s="5"/>
      <c r="W1090" s="5"/>
      <c r="X1090" s="5"/>
      <c r="Y1090" s="5"/>
      <c r="Z1090" s="5"/>
    </row>
    <row r="1091" customFormat="false" ht="12.75" hidden="false" customHeight="true" outlineLevel="0" collapsed="false">
      <c r="A1091" s="10" t="n">
        <v>153</v>
      </c>
      <c r="B1091" s="2" t="n">
        <v>81</v>
      </c>
      <c r="C1091" s="2" t="n">
        <f aca="false">BILANCA!D86</f>
        <v>0</v>
      </c>
      <c r="D1091" s="2" t="n">
        <f aca="false">BILANCA!E86</f>
        <v>0</v>
      </c>
      <c r="E1091" s="2" t="n">
        <v>0</v>
      </c>
      <c r="F1091" s="2" t="n">
        <v>0</v>
      </c>
      <c r="G1091" s="3" t="n">
        <f aca="false">B1091/1000*C1091+B1091/500*D1091</f>
        <v>0</v>
      </c>
      <c r="H1091" s="3" t="n">
        <f aca="false">ABS(C1091-ROUND(C1091,0))+ABS(D1091-ROUND(D1091,0))</f>
        <v>0</v>
      </c>
      <c r="I1091" s="11"/>
      <c r="J1091" s="4"/>
      <c r="K1091" s="5"/>
      <c r="L1091" s="5"/>
      <c r="M1091" s="5"/>
      <c r="N1091" s="5"/>
      <c r="O1091" s="5"/>
      <c r="P1091" s="5"/>
      <c r="Q1091" s="5"/>
      <c r="R1091" s="5"/>
      <c r="S1091" s="5"/>
      <c r="T1091" s="5"/>
      <c r="U1091" s="5"/>
      <c r="V1091" s="5"/>
      <c r="W1091" s="5"/>
      <c r="X1091" s="5"/>
      <c r="Y1091" s="5"/>
      <c r="Z1091" s="5"/>
    </row>
    <row r="1092" customFormat="false" ht="12.75" hidden="false" customHeight="true" outlineLevel="0" collapsed="false">
      <c r="A1092" s="10" t="n">
        <v>152</v>
      </c>
      <c r="B1092" s="2" t="n">
        <v>82</v>
      </c>
      <c r="C1092" s="2" t="n">
        <f aca="false">BILANCA!D87</f>
        <v>0</v>
      </c>
      <c r="D1092" s="2" t="n">
        <f aca="false">BILANCA!E87</f>
        <v>0</v>
      </c>
      <c r="E1092" s="2" t="n">
        <v>0</v>
      </c>
      <c r="F1092" s="2" t="n">
        <v>0</v>
      </c>
      <c r="G1092" s="3" t="n">
        <f aca="false">B1092/1000*C1092+B1092/500*D1092</f>
        <v>0</v>
      </c>
      <c r="H1092" s="3" t="n">
        <f aca="false">ABS(C1092-ROUND(C1092,0))+ABS(D1092-ROUND(D1092,0))</f>
        <v>0</v>
      </c>
      <c r="I1092" s="11"/>
      <c r="J1092" s="4"/>
      <c r="K1092" s="5"/>
      <c r="L1092" s="5"/>
      <c r="M1092" s="5"/>
      <c r="N1092" s="5"/>
      <c r="O1092" s="5"/>
      <c r="P1092" s="5"/>
      <c r="Q1092" s="5"/>
      <c r="R1092" s="5"/>
      <c r="S1092" s="5"/>
      <c r="T1092" s="5"/>
      <c r="U1092" s="5"/>
      <c r="V1092" s="5"/>
      <c r="W1092" s="5"/>
      <c r="X1092" s="5"/>
      <c r="Y1092" s="5"/>
      <c r="Z1092" s="5"/>
    </row>
    <row r="1093" customFormat="false" ht="12.75" hidden="false" customHeight="true" outlineLevel="0" collapsed="false">
      <c r="A1093" s="10" t="n">
        <v>152</v>
      </c>
      <c r="B1093" s="2" t="n">
        <v>83</v>
      </c>
      <c r="C1093" s="2" t="n">
        <f aca="false">BILANCA!D88</f>
        <v>0</v>
      </c>
      <c r="D1093" s="2" t="n">
        <f aca="false">BILANCA!E88</f>
        <v>0</v>
      </c>
      <c r="E1093" s="2" t="n">
        <v>0</v>
      </c>
      <c r="F1093" s="2" t="n">
        <v>0</v>
      </c>
      <c r="G1093" s="3" t="n">
        <f aca="false">B1093/1000*C1093+B1093/500*D1093</f>
        <v>0</v>
      </c>
      <c r="H1093" s="3" t="n">
        <f aca="false">ABS(C1093-ROUND(C1093,0))+ABS(D1093-ROUND(D1093,0))</f>
        <v>0</v>
      </c>
      <c r="I1093" s="11"/>
      <c r="J1093" s="4"/>
      <c r="K1093" s="5"/>
      <c r="L1093" s="5"/>
      <c r="M1093" s="5"/>
      <c r="N1093" s="5"/>
      <c r="O1093" s="5"/>
      <c r="P1093" s="5"/>
      <c r="Q1093" s="5"/>
      <c r="R1093" s="5"/>
      <c r="S1093" s="5"/>
      <c r="T1093" s="5"/>
      <c r="U1093" s="5"/>
      <c r="V1093" s="5"/>
      <c r="W1093" s="5"/>
      <c r="X1093" s="5"/>
      <c r="Y1093" s="5"/>
      <c r="Z1093" s="5"/>
    </row>
    <row r="1094" customFormat="false" ht="12.75" hidden="false" customHeight="true" outlineLevel="0" collapsed="false">
      <c r="A1094" s="10" t="n">
        <v>152</v>
      </c>
      <c r="B1094" s="2" t="n">
        <v>84</v>
      </c>
      <c r="C1094" s="2" t="n">
        <f aca="false">BILANCA!D89</f>
        <v>0</v>
      </c>
      <c r="D1094" s="2" t="n">
        <f aca="false">BILANCA!E89</f>
        <v>0</v>
      </c>
      <c r="E1094" s="2" t="n">
        <v>0</v>
      </c>
      <c r="F1094" s="2" t="n">
        <v>0</v>
      </c>
      <c r="G1094" s="3" t="n">
        <f aca="false">B1094/1000*C1094+B1094/500*D1094</f>
        <v>0</v>
      </c>
      <c r="H1094" s="3" t="n">
        <f aca="false">ABS(C1094-ROUND(C1094,0))+ABS(D1094-ROUND(D1094,0))</f>
        <v>0</v>
      </c>
      <c r="I1094" s="11"/>
      <c r="J1094" s="4"/>
      <c r="K1094" s="5"/>
      <c r="L1094" s="5"/>
      <c r="M1094" s="5"/>
      <c r="N1094" s="5"/>
      <c r="O1094" s="5"/>
      <c r="P1094" s="5"/>
      <c r="Q1094" s="5"/>
      <c r="R1094" s="5"/>
      <c r="S1094" s="5"/>
      <c r="T1094" s="5"/>
      <c r="U1094" s="5"/>
      <c r="V1094" s="5"/>
      <c r="W1094" s="5"/>
      <c r="X1094" s="5"/>
      <c r="Y1094" s="5"/>
      <c r="Z1094" s="5"/>
    </row>
    <row r="1095" customFormat="false" ht="12.75" hidden="false" customHeight="true" outlineLevel="0" collapsed="false">
      <c r="A1095" s="10" t="n">
        <v>152</v>
      </c>
      <c r="B1095" s="2" t="n">
        <v>85</v>
      </c>
      <c r="C1095" s="2" t="n">
        <f aca="false">BILANCA!D90</f>
        <v>0</v>
      </c>
      <c r="D1095" s="2" t="n">
        <f aca="false">BILANCA!E90</f>
        <v>0</v>
      </c>
      <c r="E1095" s="2" t="n">
        <v>0</v>
      </c>
      <c r="F1095" s="2" t="n">
        <v>0</v>
      </c>
      <c r="G1095" s="3" t="n">
        <f aca="false">B1095/1000*C1095+B1095/500*D1095</f>
        <v>0</v>
      </c>
      <c r="H1095" s="3" t="n">
        <f aca="false">ABS(C1095-ROUND(C1095,0))+ABS(D1095-ROUND(D1095,0))</f>
        <v>0</v>
      </c>
      <c r="I1095" s="11"/>
      <c r="J1095" s="4"/>
      <c r="K1095" s="5"/>
      <c r="L1095" s="5"/>
      <c r="M1095" s="5"/>
      <c r="N1095" s="5"/>
      <c r="O1095" s="5"/>
      <c r="P1095" s="5"/>
      <c r="Q1095" s="5"/>
      <c r="R1095" s="5"/>
      <c r="S1095" s="5"/>
      <c r="T1095" s="5"/>
      <c r="U1095" s="5"/>
      <c r="V1095" s="5"/>
      <c r="W1095" s="5"/>
      <c r="X1095" s="5"/>
      <c r="Y1095" s="5"/>
      <c r="Z1095" s="5"/>
    </row>
    <row r="1096" customFormat="false" ht="12.75" hidden="false" customHeight="true" outlineLevel="0" collapsed="false">
      <c r="A1096" s="10" t="n">
        <v>152</v>
      </c>
      <c r="B1096" s="2" t="n">
        <v>86</v>
      </c>
      <c r="C1096" s="2" t="n">
        <f aca="false">BILANCA!D91</f>
        <v>0</v>
      </c>
      <c r="D1096" s="2" t="n">
        <f aca="false">BILANCA!E91</f>
        <v>0</v>
      </c>
      <c r="E1096" s="2" t="n">
        <v>0</v>
      </c>
      <c r="F1096" s="2" t="n">
        <v>0</v>
      </c>
      <c r="G1096" s="3" t="n">
        <f aca="false">B1096/1000*C1096+B1096/500*D1096</f>
        <v>0</v>
      </c>
      <c r="H1096" s="3" t="n">
        <f aca="false">ABS(C1096-ROUND(C1096,0))+ABS(D1096-ROUND(D1096,0))</f>
        <v>0</v>
      </c>
      <c r="I1096" s="11"/>
      <c r="J1096" s="4"/>
      <c r="K1096" s="5"/>
      <c r="L1096" s="5"/>
      <c r="M1096" s="5"/>
      <c r="N1096" s="5"/>
      <c r="O1096" s="5"/>
      <c r="P1096" s="5"/>
      <c r="Q1096" s="5"/>
      <c r="R1096" s="5"/>
      <c r="S1096" s="5"/>
      <c r="T1096" s="5"/>
      <c r="U1096" s="5"/>
      <c r="V1096" s="5"/>
      <c r="W1096" s="5"/>
      <c r="X1096" s="5"/>
      <c r="Y1096" s="5"/>
      <c r="Z1096" s="5"/>
    </row>
    <row r="1097" customFormat="false" ht="12.75" hidden="false" customHeight="true" outlineLevel="0" collapsed="false">
      <c r="A1097" s="10" t="n">
        <v>152</v>
      </c>
      <c r="B1097" s="2" t="n">
        <v>87</v>
      </c>
      <c r="C1097" s="2" t="n">
        <f aca="false">BILANCA!D92</f>
        <v>0</v>
      </c>
      <c r="D1097" s="2" t="n">
        <f aca="false">BILANCA!E92</f>
        <v>0</v>
      </c>
      <c r="E1097" s="2" t="n">
        <v>0</v>
      </c>
      <c r="F1097" s="2" t="n">
        <v>0</v>
      </c>
      <c r="G1097" s="3" t="n">
        <f aca="false">B1097/1000*C1097+B1097/500*D1097</f>
        <v>0</v>
      </c>
      <c r="H1097" s="3" t="n">
        <f aca="false">ABS(C1097-ROUND(C1097,0))+ABS(D1097-ROUND(D1097,0))</f>
        <v>0</v>
      </c>
      <c r="I1097" s="11"/>
      <c r="J1097" s="4"/>
      <c r="K1097" s="5"/>
      <c r="L1097" s="5"/>
      <c r="M1097" s="5"/>
      <c r="N1097" s="5"/>
      <c r="O1097" s="5"/>
      <c r="P1097" s="5"/>
      <c r="Q1097" s="5"/>
      <c r="R1097" s="5"/>
      <c r="S1097" s="5"/>
      <c r="T1097" s="5"/>
      <c r="U1097" s="5"/>
      <c r="V1097" s="5"/>
      <c r="W1097" s="5"/>
      <c r="X1097" s="5"/>
      <c r="Y1097" s="5"/>
      <c r="Z1097" s="5"/>
    </row>
    <row r="1098" customFormat="false" ht="12.75" hidden="false" customHeight="true" outlineLevel="0" collapsed="false">
      <c r="A1098" s="10" t="n">
        <v>152</v>
      </c>
      <c r="B1098" s="2" t="n">
        <v>88</v>
      </c>
      <c r="C1098" s="2" t="n">
        <f aca="false">BILANCA!D93</f>
        <v>0</v>
      </c>
      <c r="D1098" s="2" t="n">
        <f aca="false">BILANCA!E93</f>
        <v>0</v>
      </c>
      <c r="E1098" s="2" t="n">
        <v>0</v>
      </c>
      <c r="F1098" s="2" t="n">
        <v>0</v>
      </c>
      <c r="G1098" s="3" t="n">
        <f aca="false">B1098/1000*C1098+B1098/500*D1098</f>
        <v>0</v>
      </c>
      <c r="H1098" s="3" t="n">
        <f aca="false">ABS(C1098-ROUND(C1098,0))+ABS(D1098-ROUND(D1098,0))</f>
        <v>0</v>
      </c>
      <c r="I1098" s="11"/>
      <c r="J1098" s="4"/>
      <c r="K1098" s="5"/>
      <c r="L1098" s="5"/>
      <c r="M1098" s="5"/>
      <c r="N1098" s="5"/>
      <c r="O1098" s="5"/>
      <c r="P1098" s="5"/>
      <c r="Q1098" s="5"/>
      <c r="R1098" s="5"/>
      <c r="S1098" s="5"/>
      <c r="T1098" s="5"/>
      <c r="U1098" s="5"/>
      <c r="V1098" s="5"/>
      <c r="W1098" s="5"/>
      <c r="X1098" s="5"/>
      <c r="Y1098" s="5"/>
      <c r="Z1098" s="5"/>
    </row>
    <row r="1099" customFormat="false" ht="12.75" hidden="false" customHeight="true" outlineLevel="0" collapsed="false">
      <c r="A1099" s="10" t="n">
        <v>152</v>
      </c>
      <c r="B1099" s="2" t="n">
        <v>89</v>
      </c>
      <c r="C1099" s="2" t="n">
        <f aca="false">BILANCA!D94</f>
        <v>0</v>
      </c>
      <c r="D1099" s="2" t="n">
        <f aca="false">BILANCA!E94</f>
        <v>0</v>
      </c>
      <c r="E1099" s="2" t="n">
        <v>0</v>
      </c>
      <c r="F1099" s="2" t="n">
        <v>0</v>
      </c>
      <c r="G1099" s="3" t="n">
        <f aca="false">B1099/1000*C1099+B1099/500*D1099</f>
        <v>0</v>
      </c>
      <c r="H1099" s="3" t="n">
        <f aca="false">ABS(C1099-ROUND(C1099,0))+ABS(D1099-ROUND(D1099,0))</f>
        <v>0</v>
      </c>
      <c r="I1099" s="11"/>
      <c r="J1099" s="4"/>
      <c r="K1099" s="5"/>
      <c r="L1099" s="5"/>
      <c r="M1099" s="5"/>
      <c r="N1099" s="5"/>
      <c r="O1099" s="5"/>
      <c r="P1099" s="5"/>
      <c r="Q1099" s="5"/>
      <c r="R1099" s="5"/>
      <c r="S1099" s="5"/>
      <c r="T1099" s="5"/>
      <c r="U1099" s="5"/>
      <c r="V1099" s="5"/>
      <c r="W1099" s="5"/>
      <c r="X1099" s="5"/>
      <c r="Y1099" s="5"/>
      <c r="Z1099" s="5"/>
    </row>
    <row r="1100" customFormat="false" ht="12.75" hidden="false" customHeight="true" outlineLevel="0" collapsed="false">
      <c r="A1100" s="10" t="n">
        <v>152</v>
      </c>
      <c r="B1100" s="2" t="n">
        <v>90</v>
      </c>
      <c r="C1100" s="2" t="n">
        <f aca="false">BILANCA!D95</f>
        <v>0</v>
      </c>
      <c r="D1100" s="2" t="n">
        <f aca="false">BILANCA!E95</f>
        <v>0</v>
      </c>
      <c r="E1100" s="2" t="n">
        <v>0</v>
      </c>
      <c r="F1100" s="2" t="n">
        <v>0</v>
      </c>
      <c r="G1100" s="3" t="n">
        <f aca="false">B1100/1000*C1100+B1100/500*D1100</f>
        <v>0</v>
      </c>
      <c r="H1100" s="3" t="n">
        <f aca="false">ABS(C1100-ROUND(C1100,0))+ABS(D1100-ROUND(D1100,0))</f>
        <v>0</v>
      </c>
      <c r="I1100" s="11"/>
      <c r="J1100" s="4"/>
      <c r="K1100" s="5"/>
      <c r="L1100" s="5"/>
      <c r="M1100" s="5"/>
      <c r="N1100" s="5"/>
      <c r="O1100" s="5"/>
      <c r="P1100" s="5"/>
      <c r="Q1100" s="5"/>
      <c r="R1100" s="5"/>
      <c r="S1100" s="5"/>
      <c r="T1100" s="5"/>
      <c r="U1100" s="5"/>
      <c r="V1100" s="5"/>
      <c r="W1100" s="5"/>
      <c r="X1100" s="5"/>
      <c r="Y1100" s="5"/>
      <c r="Z1100" s="5"/>
    </row>
    <row r="1101" customFormat="false" ht="12.75" hidden="false" customHeight="true" outlineLevel="0" collapsed="false">
      <c r="A1101" s="10" t="n">
        <v>152</v>
      </c>
      <c r="B1101" s="2" t="n">
        <v>91</v>
      </c>
      <c r="C1101" s="2" t="n">
        <f aca="false">BILANCA!D96</f>
        <v>0</v>
      </c>
      <c r="D1101" s="2" t="n">
        <f aca="false">BILANCA!E96</f>
        <v>0</v>
      </c>
      <c r="E1101" s="2" t="n">
        <v>0</v>
      </c>
      <c r="F1101" s="2" t="n">
        <v>0</v>
      </c>
      <c r="G1101" s="3" t="n">
        <f aca="false">B1101/1000*C1101+B1101/500*D1101</f>
        <v>0</v>
      </c>
      <c r="H1101" s="3" t="n">
        <f aca="false">ABS(C1101-ROUND(C1101,0))+ABS(D1101-ROUND(D1101,0))</f>
        <v>0</v>
      </c>
      <c r="I1101" s="11"/>
      <c r="J1101" s="4"/>
      <c r="K1101" s="5"/>
      <c r="L1101" s="5"/>
      <c r="M1101" s="5"/>
      <c r="N1101" s="5"/>
      <c r="O1101" s="5"/>
      <c r="P1101" s="5"/>
      <c r="Q1101" s="5"/>
      <c r="R1101" s="5"/>
      <c r="S1101" s="5"/>
      <c r="T1101" s="5"/>
      <c r="U1101" s="5"/>
      <c r="V1101" s="5"/>
      <c r="W1101" s="5"/>
      <c r="X1101" s="5"/>
      <c r="Y1101" s="5"/>
      <c r="Z1101" s="5"/>
    </row>
    <row r="1102" customFormat="false" ht="12.75" hidden="false" customHeight="true" outlineLevel="0" collapsed="false">
      <c r="A1102" s="10" t="n">
        <v>152</v>
      </c>
      <c r="B1102" s="2" t="n">
        <v>92</v>
      </c>
      <c r="C1102" s="2" t="n">
        <f aca="false">BILANCA!D97</f>
        <v>0</v>
      </c>
      <c r="D1102" s="2" t="n">
        <f aca="false">BILANCA!E97</f>
        <v>0</v>
      </c>
      <c r="E1102" s="2" t="n">
        <v>0</v>
      </c>
      <c r="F1102" s="2" t="n">
        <v>0</v>
      </c>
      <c r="G1102" s="3" t="n">
        <f aca="false">B1102/1000*C1102+B1102/500*D1102</f>
        <v>0</v>
      </c>
      <c r="H1102" s="3" t="n">
        <f aca="false">ABS(C1102-ROUND(C1102,0))+ABS(D1102-ROUND(D1102,0))</f>
        <v>0</v>
      </c>
      <c r="I1102" s="11"/>
      <c r="J1102" s="4"/>
      <c r="K1102" s="5"/>
      <c r="L1102" s="5"/>
      <c r="M1102" s="5"/>
      <c r="N1102" s="5"/>
      <c r="O1102" s="5"/>
      <c r="P1102" s="5"/>
      <c r="Q1102" s="5"/>
      <c r="R1102" s="5"/>
      <c r="S1102" s="5"/>
      <c r="T1102" s="5"/>
      <c r="U1102" s="5"/>
      <c r="V1102" s="5"/>
      <c r="W1102" s="5"/>
      <c r="X1102" s="5"/>
      <c r="Y1102" s="5"/>
      <c r="Z1102" s="5"/>
    </row>
    <row r="1103" customFormat="false" ht="12.75" hidden="false" customHeight="true" outlineLevel="0" collapsed="false">
      <c r="A1103" s="10" t="n">
        <v>152</v>
      </c>
      <c r="B1103" s="2" t="n">
        <v>93</v>
      </c>
      <c r="C1103" s="2" t="n">
        <f aca="false">BILANCA!D98</f>
        <v>0</v>
      </c>
      <c r="D1103" s="2" t="n">
        <f aca="false">BILANCA!E98</f>
        <v>0</v>
      </c>
      <c r="E1103" s="2" t="n">
        <v>0</v>
      </c>
      <c r="F1103" s="2" t="n">
        <v>0</v>
      </c>
      <c r="G1103" s="3" t="n">
        <f aca="false">B1103/1000*C1103+B1103/500*D1103</f>
        <v>0</v>
      </c>
      <c r="H1103" s="3" t="n">
        <f aca="false">ABS(C1103-ROUND(C1103,0))+ABS(D1103-ROUND(D1103,0))</f>
        <v>0</v>
      </c>
      <c r="I1103" s="11"/>
      <c r="J1103" s="4"/>
      <c r="K1103" s="5"/>
      <c r="L1103" s="5"/>
      <c r="M1103" s="5"/>
      <c r="N1103" s="5"/>
      <c r="O1103" s="5"/>
      <c r="P1103" s="5"/>
      <c r="Q1103" s="5"/>
      <c r="R1103" s="5"/>
      <c r="S1103" s="5"/>
      <c r="T1103" s="5"/>
      <c r="U1103" s="5"/>
      <c r="V1103" s="5"/>
      <c r="W1103" s="5"/>
      <c r="X1103" s="5"/>
      <c r="Y1103" s="5"/>
      <c r="Z1103" s="5"/>
    </row>
    <row r="1104" customFormat="false" ht="12.75" hidden="false" customHeight="true" outlineLevel="0" collapsed="false">
      <c r="A1104" s="10" t="n">
        <v>152</v>
      </c>
      <c r="B1104" s="2" t="n">
        <v>94</v>
      </c>
      <c r="C1104" s="2" t="n">
        <f aca="false">BILANCA!D99</f>
        <v>0</v>
      </c>
      <c r="D1104" s="2" t="n">
        <f aca="false">BILANCA!E99</f>
        <v>0</v>
      </c>
      <c r="E1104" s="2" t="n">
        <v>0</v>
      </c>
      <c r="F1104" s="2" t="n">
        <v>0</v>
      </c>
      <c r="G1104" s="3" t="n">
        <f aca="false">B1104/1000*C1104+B1104/500*D1104</f>
        <v>0</v>
      </c>
      <c r="H1104" s="3" t="n">
        <f aca="false">ABS(C1104-ROUND(C1104,0))+ABS(D1104-ROUND(D1104,0))</f>
        <v>0</v>
      </c>
      <c r="I1104" s="11"/>
      <c r="J1104" s="4"/>
      <c r="K1104" s="5"/>
      <c r="L1104" s="5"/>
      <c r="M1104" s="5"/>
      <c r="N1104" s="5"/>
      <c r="O1104" s="5"/>
      <c r="P1104" s="5"/>
      <c r="Q1104" s="5"/>
      <c r="R1104" s="5"/>
      <c r="S1104" s="5"/>
      <c r="T1104" s="5"/>
      <c r="U1104" s="5"/>
      <c r="V1104" s="5"/>
      <c r="W1104" s="5"/>
      <c r="X1104" s="5"/>
      <c r="Y1104" s="5"/>
      <c r="Z1104" s="5"/>
    </row>
    <row r="1105" customFormat="false" ht="12.75" hidden="false" customHeight="true" outlineLevel="0" collapsed="false">
      <c r="A1105" s="10" t="n">
        <v>152</v>
      </c>
      <c r="B1105" s="2" t="n">
        <v>95</v>
      </c>
      <c r="C1105" s="2" t="n">
        <f aca="false">BILANCA!D100</f>
        <v>0</v>
      </c>
      <c r="D1105" s="2" t="n">
        <f aca="false">BILANCA!E100</f>
        <v>0</v>
      </c>
      <c r="E1105" s="2" t="n">
        <v>0</v>
      </c>
      <c r="F1105" s="2" t="n">
        <v>0</v>
      </c>
      <c r="G1105" s="3" t="n">
        <f aca="false">B1105/1000*C1105+B1105/500*D1105</f>
        <v>0</v>
      </c>
      <c r="H1105" s="3" t="n">
        <f aca="false">ABS(C1105-ROUND(C1105,0))+ABS(D1105-ROUND(D1105,0))</f>
        <v>0</v>
      </c>
      <c r="I1105" s="11"/>
      <c r="J1105" s="4"/>
      <c r="K1105" s="5"/>
      <c r="L1105" s="5"/>
      <c r="M1105" s="5"/>
      <c r="N1105" s="5"/>
      <c r="O1105" s="5"/>
      <c r="P1105" s="5"/>
      <c r="Q1105" s="5"/>
      <c r="R1105" s="5"/>
      <c r="S1105" s="5"/>
      <c r="T1105" s="5"/>
      <c r="U1105" s="5"/>
      <c r="V1105" s="5"/>
      <c r="W1105" s="5"/>
      <c r="X1105" s="5"/>
      <c r="Y1105" s="5"/>
      <c r="Z1105" s="5"/>
    </row>
    <row r="1106" customFormat="false" ht="12.75" hidden="false" customHeight="true" outlineLevel="0" collapsed="false">
      <c r="A1106" s="10" t="n">
        <v>152</v>
      </c>
      <c r="B1106" s="2" t="n">
        <v>96</v>
      </c>
      <c r="C1106" s="2" t="n">
        <f aca="false">BILANCA!D101</f>
        <v>0</v>
      </c>
      <c r="D1106" s="2" t="n">
        <f aca="false">BILANCA!E101</f>
        <v>0</v>
      </c>
      <c r="E1106" s="2" t="n">
        <v>0</v>
      </c>
      <c r="F1106" s="2" t="n">
        <v>0</v>
      </c>
      <c r="G1106" s="3" t="n">
        <f aca="false">B1106/1000*C1106+B1106/500*D1106</f>
        <v>0</v>
      </c>
      <c r="H1106" s="3" t="n">
        <f aca="false">ABS(C1106-ROUND(C1106,0))+ABS(D1106-ROUND(D1106,0))</f>
        <v>0</v>
      </c>
      <c r="I1106" s="11"/>
      <c r="J1106" s="4"/>
      <c r="K1106" s="5"/>
      <c r="L1106" s="5"/>
      <c r="M1106" s="5"/>
      <c r="N1106" s="5"/>
      <c r="O1106" s="5"/>
      <c r="P1106" s="5"/>
      <c r="Q1106" s="5"/>
      <c r="R1106" s="5"/>
      <c r="S1106" s="5"/>
      <c r="T1106" s="5"/>
      <c r="U1106" s="5"/>
      <c r="V1106" s="5"/>
      <c r="W1106" s="5"/>
      <c r="X1106" s="5"/>
      <c r="Y1106" s="5"/>
      <c r="Z1106" s="5"/>
    </row>
    <row r="1107" customFormat="false" ht="12.75" hidden="false" customHeight="true" outlineLevel="0" collapsed="false">
      <c r="A1107" s="10" t="n">
        <v>152</v>
      </c>
      <c r="B1107" s="2" t="n">
        <v>97</v>
      </c>
      <c r="C1107" s="2" t="n">
        <f aca="false">BILANCA!D102</f>
        <v>0</v>
      </c>
      <c r="D1107" s="2" t="n">
        <f aca="false">BILANCA!E102</f>
        <v>0</v>
      </c>
      <c r="E1107" s="2" t="n">
        <v>0</v>
      </c>
      <c r="F1107" s="2" t="n">
        <v>0</v>
      </c>
      <c r="G1107" s="3" t="n">
        <f aca="false">B1107/1000*C1107+B1107/500*D1107</f>
        <v>0</v>
      </c>
      <c r="H1107" s="3" t="n">
        <f aca="false">ABS(C1107-ROUND(C1107,0))+ABS(D1107-ROUND(D1107,0))</f>
        <v>0</v>
      </c>
      <c r="I1107" s="11"/>
      <c r="J1107" s="4"/>
      <c r="K1107" s="5"/>
      <c r="L1107" s="5"/>
      <c r="M1107" s="5"/>
      <c r="N1107" s="5"/>
      <c r="O1107" s="5"/>
      <c r="P1107" s="5"/>
      <c r="Q1107" s="5"/>
      <c r="R1107" s="5"/>
      <c r="S1107" s="5"/>
      <c r="T1107" s="5"/>
      <c r="U1107" s="5"/>
      <c r="V1107" s="5"/>
      <c r="W1107" s="5"/>
      <c r="X1107" s="5"/>
      <c r="Y1107" s="5"/>
      <c r="Z1107" s="5"/>
    </row>
    <row r="1108" customFormat="false" ht="12.75" hidden="false" customHeight="true" outlineLevel="0" collapsed="false">
      <c r="A1108" s="10" t="n">
        <v>152</v>
      </c>
      <c r="B1108" s="2" t="n">
        <v>98</v>
      </c>
      <c r="C1108" s="2" t="n">
        <f aca="false">BILANCA!D103</f>
        <v>0</v>
      </c>
      <c r="D1108" s="2" t="n">
        <f aca="false">BILANCA!E103</f>
        <v>0</v>
      </c>
      <c r="E1108" s="2" t="n">
        <v>0</v>
      </c>
      <c r="F1108" s="2" t="n">
        <v>0</v>
      </c>
      <c r="G1108" s="3" t="n">
        <f aca="false">B1108/1000*C1108+B1108/500*D1108</f>
        <v>0</v>
      </c>
      <c r="H1108" s="3" t="n">
        <f aca="false">ABS(C1108-ROUND(C1108,0))+ABS(D1108-ROUND(D1108,0))</f>
        <v>0</v>
      </c>
      <c r="I1108" s="11"/>
      <c r="J1108" s="4"/>
      <c r="K1108" s="5"/>
      <c r="L1108" s="5"/>
      <c r="M1108" s="5"/>
      <c r="N1108" s="5"/>
      <c r="O1108" s="5"/>
      <c r="P1108" s="5"/>
      <c r="Q1108" s="5"/>
      <c r="R1108" s="5"/>
      <c r="S1108" s="5"/>
      <c r="T1108" s="5"/>
      <c r="U1108" s="5"/>
      <c r="V1108" s="5"/>
      <c r="W1108" s="5"/>
      <c r="X1108" s="5"/>
      <c r="Y1108" s="5"/>
      <c r="Z1108" s="5"/>
    </row>
    <row r="1109" customFormat="false" ht="12.75" hidden="false" customHeight="true" outlineLevel="0" collapsed="false">
      <c r="A1109" s="10" t="n">
        <v>152</v>
      </c>
      <c r="B1109" s="2" t="n">
        <v>99</v>
      </c>
      <c r="C1109" s="2" t="n">
        <f aca="false">BILANCA!D104</f>
        <v>0</v>
      </c>
      <c r="D1109" s="2" t="n">
        <f aca="false">BILANCA!E104</f>
        <v>0</v>
      </c>
      <c r="E1109" s="2" t="n">
        <v>0</v>
      </c>
      <c r="F1109" s="2" t="n">
        <v>0</v>
      </c>
      <c r="G1109" s="3" t="n">
        <f aca="false">B1109/1000*C1109+B1109/500*D1109</f>
        <v>0</v>
      </c>
      <c r="H1109" s="3" t="n">
        <f aca="false">ABS(C1109-ROUND(C1109,0))+ABS(D1109-ROUND(D1109,0))</f>
        <v>0</v>
      </c>
      <c r="I1109" s="11"/>
      <c r="J1109" s="4"/>
      <c r="K1109" s="5"/>
      <c r="L1109" s="5"/>
      <c r="M1109" s="5"/>
      <c r="N1109" s="5"/>
      <c r="O1109" s="5"/>
      <c r="P1109" s="5"/>
      <c r="Q1109" s="5"/>
      <c r="R1109" s="5"/>
      <c r="S1109" s="5"/>
      <c r="T1109" s="5"/>
      <c r="U1109" s="5"/>
      <c r="V1109" s="5"/>
      <c r="W1109" s="5"/>
      <c r="X1109" s="5"/>
      <c r="Y1109" s="5"/>
      <c r="Z1109" s="5"/>
    </row>
    <row r="1110" customFormat="false" ht="12.75" hidden="false" customHeight="true" outlineLevel="0" collapsed="false">
      <c r="A1110" s="10" t="n">
        <v>152</v>
      </c>
      <c r="B1110" s="2" t="n">
        <v>100</v>
      </c>
      <c r="C1110" s="2" t="n">
        <f aca="false">BILANCA!D105</f>
        <v>0</v>
      </c>
      <c r="D1110" s="2" t="n">
        <f aca="false">BILANCA!E105</f>
        <v>0</v>
      </c>
      <c r="E1110" s="2" t="n">
        <v>0</v>
      </c>
      <c r="F1110" s="2" t="n">
        <v>0</v>
      </c>
      <c r="G1110" s="3" t="n">
        <f aca="false">B1110/1000*C1110+B1110/500*D1110</f>
        <v>0</v>
      </c>
      <c r="H1110" s="3" t="n">
        <f aca="false">ABS(C1110-ROUND(C1110,0))+ABS(D1110-ROUND(D1110,0))</f>
        <v>0</v>
      </c>
      <c r="I1110" s="11"/>
      <c r="J1110" s="4"/>
      <c r="K1110" s="5"/>
      <c r="L1110" s="5"/>
      <c r="M1110" s="5"/>
      <c r="N1110" s="5"/>
      <c r="O1110" s="5"/>
      <c r="P1110" s="5"/>
      <c r="Q1110" s="5"/>
      <c r="R1110" s="5"/>
      <c r="S1110" s="5"/>
      <c r="T1110" s="5"/>
      <c r="U1110" s="5"/>
      <c r="V1110" s="5"/>
      <c r="W1110" s="5"/>
      <c r="X1110" s="5"/>
      <c r="Y1110" s="5"/>
      <c r="Z1110" s="5"/>
    </row>
    <row r="1111" customFormat="false" ht="12.75" hidden="false" customHeight="true" outlineLevel="0" collapsed="false">
      <c r="A1111" s="10" t="n">
        <v>152</v>
      </c>
      <c r="B1111" s="2" t="n">
        <v>101</v>
      </c>
      <c r="C1111" s="2" t="n">
        <f aca="false">BILANCA!D106</f>
        <v>0</v>
      </c>
      <c r="D1111" s="2" t="n">
        <f aca="false">BILANCA!E106</f>
        <v>0</v>
      </c>
      <c r="E1111" s="2" t="n">
        <v>0</v>
      </c>
      <c r="F1111" s="2" t="n">
        <v>0</v>
      </c>
      <c r="G1111" s="3" t="n">
        <f aca="false">B1111/1000*C1111+B1111/500*D1111</f>
        <v>0</v>
      </c>
      <c r="H1111" s="3" t="n">
        <f aca="false">ABS(C1111-ROUND(C1111,0))+ABS(D1111-ROUND(D1111,0))</f>
        <v>0</v>
      </c>
      <c r="I1111" s="11"/>
      <c r="J1111" s="4"/>
      <c r="K1111" s="5"/>
      <c r="L1111" s="5"/>
      <c r="M1111" s="5"/>
      <c r="N1111" s="5"/>
      <c r="O1111" s="5"/>
      <c r="P1111" s="5"/>
      <c r="Q1111" s="5"/>
      <c r="R1111" s="5"/>
      <c r="S1111" s="5"/>
      <c r="T1111" s="5"/>
      <c r="U1111" s="5"/>
      <c r="V1111" s="5"/>
      <c r="W1111" s="5"/>
      <c r="X1111" s="5"/>
      <c r="Y1111" s="5"/>
      <c r="Z1111" s="5"/>
    </row>
    <row r="1112" customFormat="false" ht="12.75" hidden="false" customHeight="true" outlineLevel="0" collapsed="false">
      <c r="A1112" s="10" t="n">
        <v>152</v>
      </c>
      <c r="B1112" s="2" t="n">
        <v>102</v>
      </c>
      <c r="C1112" s="2" t="n">
        <f aca="false">BILANCA!D107</f>
        <v>0</v>
      </c>
      <c r="D1112" s="2" t="n">
        <f aca="false">BILANCA!E107</f>
        <v>0</v>
      </c>
      <c r="E1112" s="2" t="n">
        <v>0</v>
      </c>
      <c r="F1112" s="2" t="n">
        <v>0</v>
      </c>
      <c r="G1112" s="3" t="n">
        <f aca="false">B1112/1000*C1112+B1112/500*D1112</f>
        <v>0</v>
      </c>
      <c r="H1112" s="3" t="n">
        <f aca="false">ABS(C1112-ROUND(C1112,0))+ABS(D1112-ROUND(D1112,0))</f>
        <v>0</v>
      </c>
      <c r="I1112" s="11"/>
      <c r="J1112" s="4"/>
      <c r="K1112" s="5"/>
      <c r="L1112" s="5"/>
      <c r="M1112" s="5"/>
      <c r="N1112" s="5"/>
      <c r="O1112" s="5"/>
      <c r="P1112" s="5"/>
      <c r="Q1112" s="5"/>
      <c r="R1112" s="5"/>
      <c r="S1112" s="5"/>
      <c r="T1112" s="5"/>
      <c r="U1112" s="5"/>
      <c r="V1112" s="5"/>
      <c r="W1112" s="5"/>
      <c r="X1112" s="5"/>
      <c r="Y1112" s="5"/>
      <c r="Z1112" s="5"/>
    </row>
    <row r="1113" customFormat="false" ht="12.75" hidden="false" customHeight="true" outlineLevel="0" collapsed="false">
      <c r="A1113" s="10" t="n">
        <v>152</v>
      </c>
      <c r="B1113" s="2" t="n">
        <v>103</v>
      </c>
      <c r="C1113" s="2" t="n">
        <f aca="false">BILANCA!D108</f>
        <v>0</v>
      </c>
      <c r="D1113" s="2" t="n">
        <f aca="false">BILANCA!E108</f>
        <v>0</v>
      </c>
      <c r="E1113" s="2" t="n">
        <v>0</v>
      </c>
      <c r="F1113" s="2" t="n">
        <v>0</v>
      </c>
      <c r="G1113" s="3" t="n">
        <f aca="false">B1113/1000*C1113+B1113/500*D1113</f>
        <v>0</v>
      </c>
      <c r="H1113" s="3" t="n">
        <f aca="false">ABS(C1113-ROUND(C1113,0))+ABS(D1113-ROUND(D1113,0))</f>
        <v>0</v>
      </c>
      <c r="I1113" s="11"/>
      <c r="J1113" s="4"/>
      <c r="K1113" s="5"/>
      <c r="L1113" s="5"/>
      <c r="M1113" s="5"/>
      <c r="N1113" s="5"/>
      <c r="O1113" s="5"/>
      <c r="P1113" s="5"/>
      <c r="Q1113" s="5"/>
      <c r="R1113" s="5"/>
      <c r="S1113" s="5"/>
      <c r="T1113" s="5"/>
      <c r="U1113" s="5"/>
      <c r="V1113" s="5"/>
      <c r="W1113" s="5"/>
      <c r="X1113" s="5"/>
      <c r="Y1113" s="5"/>
      <c r="Z1113" s="5"/>
    </row>
    <row r="1114" customFormat="false" ht="12.75" hidden="false" customHeight="true" outlineLevel="0" collapsed="false">
      <c r="A1114" s="10" t="n">
        <v>152</v>
      </c>
      <c r="B1114" s="2" t="n">
        <v>104</v>
      </c>
      <c r="C1114" s="2" t="n">
        <f aca="false">BILANCA!D109</f>
        <v>0</v>
      </c>
      <c r="D1114" s="2" t="n">
        <f aca="false">BILANCA!E109</f>
        <v>0</v>
      </c>
      <c r="E1114" s="2" t="n">
        <v>0</v>
      </c>
      <c r="F1114" s="2" t="n">
        <v>0</v>
      </c>
      <c r="G1114" s="3" t="n">
        <f aca="false">B1114/1000*C1114+B1114/500*D1114</f>
        <v>0</v>
      </c>
      <c r="H1114" s="3" t="n">
        <f aca="false">ABS(C1114-ROUND(C1114,0))+ABS(D1114-ROUND(D1114,0))</f>
        <v>0</v>
      </c>
      <c r="I1114" s="11"/>
      <c r="J1114" s="4"/>
      <c r="K1114" s="5"/>
      <c r="L1114" s="5"/>
      <c r="M1114" s="5"/>
      <c r="N1114" s="5"/>
      <c r="O1114" s="5"/>
      <c r="P1114" s="5"/>
      <c r="Q1114" s="5"/>
      <c r="R1114" s="5"/>
      <c r="S1114" s="5"/>
      <c r="T1114" s="5"/>
      <c r="U1114" s="5"/>
      <c r="V1114" s="5"/>
      <c r="W1114" s="5"/>
      <c r="X1114" s="5"/>
      <c r="Y1114" s="5"/>
      <c r="Z1114" s="5"/>
    </row>
    <row r="1115" customFormat="false" ht="12.75" hidden="false" customHeight="true" outlineLevel="0" collapsed="false">
      <c r="A1115" s="10" t="n">
        <v>152</v>
      </c>
      <c r="B1115" s="2" t="n">
        <v>105</v>
      </c>
      <c r="C1115" s="2" t="n">
        <f aca="false">BILANCA!D110</f>
        <v>0</v>
      </c>
      <c r="D1115" s="2" t="n">
        <f aca="false">BILANCA!E110</f>
        <v>0</v>
      </c>
      <c r="E1115" s="2" t="n">
        <v>0</v>
      </c>
      <c r="F1115" s="2" t="n">
        <v>0</v>
      </c>
      <c r="G1115" s="3" t="n">
        <f aca="false">B1115/1000*C1115+B1115/500*D1115</f>
        <v>0</v>
      </c>
      <c r="H1115" s="3" t="n">
        <f aca="false">ABS(C1115-ROUND(C1115,0))+ABS(D1115-ROUND(D1115,0))</f>
        <v>0</v>
      </c>
      <c r="I1115" s="11"/>
      <c r="J1115" s="4"/>
      <c r="K1115" s="5"/>
      <c r="L1115" s="5"/>
      <c r="M1115" s="5"/>
      <c r="N1115" s="5"/>
      <c r="O1115" s="5"/>
      <c r="P1115" s="5"/>
      <c r="Q1115" s="5"/>
      <c r="R1115" s="5"/>
      <c r="S1115" s="5"/>
      <c r="T1115" s="5"/>
      <c r="U1115" s="5"/>
      <c r="V1115" s="5"/>
      <c r="W1115" s="5"/>
      <c r="X1115" s="5"/>
      <c r="Y1115" s="5"/>
      <c r="Z1115" s="5"/>
    </row>
    <row r="1116" customFormat="false" ht="12.75" hidden="false" customHeight="true" outlineLevel="0" collapsed="false">
      <c r="A1116" s="10" t="n">
        <v>152</v>
      </c>
      <c r="B1116" s="2" t="n">
        <v>106</v>
      </c>
      <c r="C1116" s="2" t="n">
        <f aca="false">BILANCA!D111</f>
        <v>0</v>
      </c>
      <c r="D1116" s="2" t="n">
        <f aca="false">BILANCA!E111</f>
        <v>0</v>
      </c>
      <c r="E1116" s="2" t="n">
        <v>0</v>
      </c>
      <c r="F1116" s="2" t="n">
        <v>0</v>
      </c>
      <c r="G1116" s="3" t="n">
        <f aca="false">B1116/1000*C1116+B1116/500*D1116</f>
        <v>0</v>
      </c>
      <c r="H1116" s="3" t="n">
        <f aca="false">ABS(C1116-ROUND(C1116,0))+ABS(D1116-ROUND(D1116,0))</f>
        <v>0</v>
      </c>
      <c r="I1116" s="11"/>
      <c r="J1116" s="4"/>
      <c r="K1116" s="5"/>
      <c r="L1116" s="5"/>
      <c r="M1116" s="5"/>
      <c r="N1116" s="5"/>
      <c r="O1116" s="5"/>
      <c r="P1116" s="5"/>
      <c r="Q1116" s="5"/>
      <c r="R1116" s="5"/>
      <c r="S1116" s="5"/>
      <c r="T1116" s="5"/>
      <c r="U1116" s="5"/>
      <c r="V1116" s="5"/>
      <c r="W1116" s="5"/>
      <c r="X1116" s="5"/>
      <c r="Y1116" s="5"/>
      <c r="Z1116" s="5"/>
    </row>
    <row r="1117" customFormat="false" ht="12.75" hidden="false" customHeight="true" outlineLevel="0" collapsed="false">
      <c r="A1117" s="10" t="n">
        <v>152</v>
      </c>
      <c r="B1117" s="2" t="n">
        <v>107</v>
      </c>
      <c r="C1117" s="2" t="n">
        <f aca="false">BILANCA!D112</f>
        <v>0</v>
      </c>
      <c r="D1117" s="2" t="n">
        <f aca="false">BILANCA!E112</f>
        <v>0</v>
      </c>
      <c r="E1117" s="2" t="n">
        <v>0</v>
      </c>
      <c r="F1117" s="2" t="n">
        <v>0</v>
      </c>
      <c r="G1117" s="3" t="n">
        <f aca="false">B1117/1000*C1117+B1117/500*D1117</f>
        <v>0</v>
      </c>
      <c r="H1117" s="3" t="n">
        <f aca="false">ABS(C1117-ROUND(C1117,0))+ABS(D1117-ROUND(D1117,0))</f>
        <v>0</v>
      </c>
      <c r="I1117" s="11"/>
      <c r="J1117" s="4"/>
      <c r="K1117" s="5"/>
      <c r="L1117" s="5"/>
      <c r="M1117" s="5"/>
      <c r="N1117" s="5"/>
      <c r="O1117" s="5"/>
      <c r="P1117" s="5"/>
      <c r="Q1117" s="5"/>
      <c r="R1117" s="5"/>
      <c r="S1117" s="5"/>
      <c r="T1117" s="5"/>
      <c r="U1117" s="5"/>
      <c r="V1117" s="5"/>
      <c r="W1117" s="5"/>
      <c r="X1117" s="5"/>
      <c r="Y1117" s="5"/>
      <c r="Z1117" s="5"/>
    </row>
    <row r="1118" customFormat="false" ht="12.75" hidden="false" customHeight="true" outlineLevel="0" collapsed="false">
      <c r="A1118" s="10" t="n">
        <v>152</v>
      </c>
      <c r="B1118" s="2" t="n">
        <v>108</v>
      </c>
      <c r="C1118" s="2" t="n">
        <f aca="false">BILANCA!D113</f>
        <v>0</v>
      </c>
      <c r="D1118" s="2" t="n">
        <f aca="false">BILANCA!E113</f>
        <v>0</v>
      </c>
      <c r="E1118" s="2" t="n">
        <v>0</v>
      </c>
      <c r="F1118" s="2" t="n">
        <v>0</v>
      </c>
      <c r="G1118" s="3" t="n">
        <f aca="false">B1118/1000*C1118+B1118/500*D1118</f>
        <v>0</v>
      </c>
      <c r="H1118" s="3" t="n">
        <f aca="false">ABS(C1118-ROUND(C1118,0))+ABS(D1118-ROUND(D1118,0))</f>
        <v>0</v>
      </c>
      <c r="I1118" s="11"/>
      <c r="J1118" s="4"/>
      <c r="K1118" s="5"/>
      <c r="L1118" s="5"/>
      <c r="M1118" s="5"/>
      <c r="N1118" s="5"/>
      <c r="O1118" s="5"/>
      <c r="P1118" s="5"/>
      <c r="Q1118" s="5"/>
      <c r="R1118" s="5"/>
      <c r="S1118" s="5"/>
      <c r="T1118" s="5"/>
      <c r="U1118" s="5"/>
      <c r="V1118" s="5"/>
      <c r="W1118" s="5"/>
      <c r="X1118" s="5"/>
      <c r="Y1118" s="5"/>
      <c r="Z1118" s="5"/>
    </row>
    <row r="1119" customFormat="false" ht="12.75" hidden="false" customHeight="true" outlineLevel="0" collapsed="false">
      <c r="A1119" s="10" t="n">
        <v>152</v>
      </c>
      <c r="B1119" s="2" t="n">
        <v>109</v>
      </c>
      <c r="C1119" s="2" t="n">
        <f aca="false">BILANCA!D114</f>
        <v>0</v>
      </c>
      <c r="D1119" s="2" t="n">
        <f aca="false">BILANCA!E114</f>
        <v>0</v>
      </c>
      <c r="E1119" s="2" t="n">
        <v>0</v>
      </c>
      <c r="F1119" s="2" t="n">
        <v>0</v>
      </c>
      <c r="G1119" s="3" t="n">
        <f aca="false">B1119/1000*C1119+B1119/500*D1119</f>
        <v>0</v>
      </c>
      <c r="H1119" s="3" t="n">
        <f aca="false">ABS(C1119-ROUND(C1119,0))+ABS(D1119-ROUND(D1119,0))</f>
        <v>0</v>
      </c>
      <c r="I1119" s="11"/>
      <c r="J1119" s="4"/>
      <c r="K1119" s="5"/>
      <c r="L1119" s="5"/>
      <c r="M1119" s="5"/>
      <c r="N1119" s="5"/>
      <c r="O1119" s="5"/>
      <c r="P1119" s="5"/>
      <c r="Q1119" s="5"/>
      <c r="R1119" s="5"/>
      <c r="S1119" s="5"/>
      <c r="T1119" s="5"/>
      <c r="U1119" s="5"/>
      <c r="V1119" s="5"/>
      <c r="W1119" s="5"/>
      <c r="X1119" s="5"/>
      <c r="Y1119" s="5"/>
      <c r="Z1119" s="5"/>
    </row>
    <row r="1120" customFormat="false" ht="12.75" hidden="false" customHeight="true" outlineLevel="0" collapsed="false">
      <c r="A1120" s="10" t="n">
        <v>152</v>
      </c>
      <c r="B1120" s="2" t="n">
        <v>110</v>
      </c>
      <c r="C1120" s="2" t="n">
        <f aca="false">BILANCA!D115</f>
        <v>0</v>
      </c>
      <c r="D1120" s="2" t="n">
        <f aca="false">BILANCA!E115</f>
        <v>0</v>
      </c>
      <c r="E1120" s="2" t="n">
        <v>0</v>
      </c>
      <c r="F1120" s="2" t="n">
        <v>0</v>
      </c>
      <c r="G1120" s="3" t="n">
        <f aca="false">B1120/1000*C1120+B1120/500*D1120</f>
        <v>0</v>
      </c>
      <c r="H1120" s="3" t="n">
        <f aca="false">ABS(C1120-ROUND(C1120,0))+ABS(D1120-ROUND(D1120,0))</f>
        <v>0</v>
      </c>
      <c r="I1120" s="11"/>
      <c r="J1120" s="4"/>
      <c r="K1120" s="5"/>
      <c r="L1120" s="5"/>
      <c r="M1120" s="5"/>
      <c r="N1120" s="5"/>
      <c r="O1120" s="5"/>
      <c r="P1120" s="5"/>
      <c r="Q1120" s="5"/>
      <c r="R1120" s="5"/>
      <c r="S1120" s="5"/>
      <c r="T1120" s="5"/>
      <c r="U1120" s="5"/>
      <c r="V1120" s="5"/>
      <c r="W1120" s="5"/>
      <c r="X1120" s="5"/>
      <c r="Y1120" s="5"/>
      <c r="Z1120" s="5"/>
    </row>
    <row r="1121" customFormat="false" ht="12.75" hidden="false" customHeight="true" outlineLevel="0" collapsed="false">
      <c r="A1121" s="10" t="n">
        <v>152</v>
      </c>
      <c r="B1121" s="2" t="n">
        <v>111</v>
      </c>
      <c r="C1121" s="2" t="n">
        <f aca="false">BILANCA!D116</f>
        <v>0</v>
      </c>
      <c r="D1121" s="2" t="n">
        <f aca="false">BILANCA!E116</f>
        <v>0</v>
      </c>
      <c r="E1121" s="2" t="n">
        <v>0</v>
      </c>
      <c r="F1121" s="2" t="n">
        <v>0</v>
      </c>
      <c r="G1121" s="3" t="n">
        <f aca="false">B1121/1000*C1121+B1121/500*D1121</f>
        <v>0</v>
      </c>
      <c r="H1121" s="3" t="n">
        <f aca="false">ABS(C1121-ROUND(C1121,0))+ABS(D1121-ROUND(D1121,0))</f>
        <v>0</v>
      </c>
      <c r="I1121" s="11"/>
      <c r="J1121" s="4"/>
      <c r="K1121" s="5"/>
      <c r="L1121" s="5"/>
      <c r="M1121" s="5"/>
      <c r="N1121" s="5"/>
      <c r="O1121" s="5"/>
      <c r="P1121" s="5"/>
      <c r="Q1121" s="5"/>
      <c r="R1121" s="5"/>
      <c r="S1121" s="5"/>
      <c r="T1121" s="5"/>
      <c r="U1121" s="5"/>
      <c r="V1121" s="5"/>
      <c r="W1121" s="5"/>
      <c r="X1121" s="5"/>
      <c r="Y1121" s="5"/>
      <c r="Z1121" s="5"/>
    </row>
    <row r="1122" customFormat="false" ht="12.75" hidden="false" customHeight="true" outlineLevel="0" collapsed="false">
      <c r="A1122" s="10" t="n">
        <v>152</v>
      </c>
      <c r="B1122" s="2" t="n">
        <v>112</v>
      </c>
      <c r="C1122" s="2" t="n">
        <f aca="false">BILANCA!D117</f>
        <v>0</v>
      </c>
      <c r="D1122" s="2" t="n">
        <f aca="false">BILANCA!E117</f>
        <v>0</v>
      </c>
      <c r="E1122" s="2" t="n">
        <v>0</v>
      </c>
      <c r="F1122" s="2" t="n">
        <v>0</v>
      </c>
      <c r="G1122" s="3" t="n">
        <f aca="false">B1122/1000*C1122+B1122/500*D1122</f>
        <v>0</v>
      </c>
      <c r="H1122" s="3" t="n">
        <f aca="false">ABS(C1122-ROUND(C1122,0))+ABS(D1122-ROUND(D1122,0))</f>
        <v>0</v>
      </c>
      <c r="I1122" s="11"/>
      <c r="J1122" s="4"/>
      <c r="K1122" s="5"/>
      <c r="L1122" s="5"/>
      <c r="M1122" s="5"/>
      <c r="N1122" s="5"/>
      <c r="O1122" s="5"/>
      <c r="P1122" s="5"/>
      <c r="Q1122" s="5"/>
      <c r="R1122" s="5"/>
      <c r="S1122" s="5"/>
      <c r="T1122" s="5"/>
      <c r="U1122" s="5"/>
      <c r="V1122" s="5"/>
      <c r="W1122" s="5"/>
      <c r="X1122" s="5"/>
      <c r="Y1122" s="5"/>
      <c r="Z1122" s="5"/>
    </row>
    <row r="1123" customFormat="false" ht="12.75" hidden="false" customHeight="true" outlineLevel="0" collapsed="false">
      <c r="A1123" s="10" t="n">
        <v>152</v>
      </c>
      <c r="B1123" s="2" t="n">
        <v>113</v>
      </c>
      <c r="C1123" s="2" t="n">
        <f aca="false">BILANCA!D118</f>
        <v>0</v>
      </c>
      <c r="D1123" s="2" t="n">
        <f aca="false">BILANCA!E118</f>
        <v>0</v>
      </c>
      <c r="E1123" s="2" t="n">
        <v>0</v>
      </c>
      <c r="F1123" s="2" t="n">
        <v>0</v>
      </c>
      <c r="G1123" s="3" t="n">
        <f aca="false">B1123/1000*C1123+B1123/500*D1123</f>
        <v>0</v>
      </c>
      <c r="H1123" s="3" t="n">
        <f aca="false">ABS(C1123-ROUND(C1123,0))+ABS(D1123-ROUND(D1123,0))</f>
        <v>0</v>
      </c>
      <c r="I1123" s="11"/>
      <c r="J1123" s="4"/>
      <c r="K1123" s="5"/>
      <c r="L1123" s="5"/>
      <c r="M1123" s="5"/>
      <c r="N1123" s="5"/>
      <c r="O1123" s="5"/>
      <c r="P1123" s="5"/>
      <c r="Q1123" s="5"/>
      <c r="R1123" s="5"/>
      <c r="S1123" s="5"/>
      <c r="T1123" s="5"/>
      <c r="U1123" s="5"/>
      <c r="V1123" s="5"/>
      <c r="W1123" s="5"/>
      <c r="X1123" s="5"/>
      <c r="Y1123" s="5"/>
      <c r="Z1123" s="5"/>
    </row>
    <row r="1124" customFormat="false" ht="12.75" hidden="false" customHeight="true" outlineLevel="0" collapsed="false">
      <c r="A1124" s="10" t="n">
        <v>152</v>
      </c>
      <c r="B1124" s="2" t="n">
        <v>114</v>
      </c>
      <c r="C1124" s="2" t="n">
        <f aca="false">BILANCA!D119</f>
        <v>0</v>
      </c>
      <c r="D1124" s="2" t="n">
        <f aca="false">BILANCA!E119</f>
        <v>0</v>
      </c>
      <c r="E1124" s="2" t="n">
        <v>0</v>
      </c>
      <c r="F1124" s="2" t="n">
        <v>0</v>
      </c>
      <c r="G1124" s="3" t="n">
        <f aca="false">B1124/1000*C1124+B1124/500*D1124</f>
        <v>0</v>
      </c>
      <c r="H1124" s="3" t="n">
        <f aca="false">ABS(C1124-ROUND(C1124,0))+ABS(D1124-ROUND(D1124,0))</f>
        <v>0</v>
      </c>
      <c r="I1124" s="11"/>
      <c r="J1124" s="4"/>
      <c r="K1124" s="5"/>
      <c r="L1124" s="5"/>
      <c r="M1124" s="5"/>
      <c r="N1124" s="5"/>
      <c r="O1124" s="5"/>
      <c r="P1124" s="5"/>
      <c r="Q1124" s="5"/>
      <c r="R1124" s="5"/>
      <c r="S1124" s="5"/>
      <c r="T1124" s="5"/>
      <c r="U1124" s="5"/>
      <c r="V1124" s="5"/>
      <c r="W1124" s="5"/>
      <c r="X1124" s="5"/>
      <c r="Y1124" s="5"/>
      <c r="Z1124" s="5"/>
    </row>
    <row r="1125" customFormat="false" ht="12.75" hidden="false" customHeight="true" outlineLevel="0" collapsed="false">
      <c r="A1125" s="10" t="n">
        <v>152</v>
      </c>
      <c r="B1125" s="2" t="n">
        <v>115</v>
      </c>
      <c r="C1125" s="2" t="n">
        <f aca="false">BILANCA!D120</f>
        <v>0</v>
      </c>
      <c r="D1125" s="2" t="n">
        <f aca="false">BILANCA!E120</f>
        <v>0</v>
      </c>
      <c r="E1125" s="2" t="n">
        <v>0</v>
      </c>
      <c r="F1125" s="2" t="n">
        <v>0</v>
      </c>
      <c r="G1125" s="3" t="n">
        <f aca="false">B1125/1000*C1125+B1125/500*D1125</f>
        <v>0</v>
      </c>
      <c r="H1125" s="3" t="n">
        <f aca="false">ABS(C1125-ROUND(C1125,0))+ABS(D1125-ROUND(D1125,0))</f>
        <v>0</v>
      </c>
      <c r="I1125" s="11"/>
      <c r="J1125" s="4"/>
      <c r="K1125" s="5"/>
      <c r="L1125" s="5"/>
      <c r="M1125" s="5"/>
      <c r="N1125" s="5"/>
      <c r="O1125" s="5"/>
      <c r="P1125" s="5"/>
      <c r="Q1125" s="5"/>
      <c r="R1125" s="5"/>
      <c r="S1125" s="5"/>
      <c r="T1125" s="5"/>
      <c r="U1125" s="5"/>
      <c r="V1125" s="5"/>
      <c r="W1125" s="5"/>
      <c r="X1125" s="5"/>
      <c r="Y1125" s="5"/>
      <c r="Z1125" s="5"/>
    </row>
    <row r="1126" customFormat="false" ht="12.75" hidden="false" customHeight="true" outlineLevel="0" collapsed="false">
      <c r="A1126" s="10" t="n">
        <v>152</v>
      </c>
      <c r="B1126" s="2" t="n">
        <v>116</v>
      </c>
      <c r="C1126" s="2" t="n">
        <f aca="false">BILANCA!D121</f>
        <v>0</v>
      </c>
      <c r="D1126" s="2" t="n">
        <f aca="false">BILANCA!E121</f>
        <v>0</v>
      </c>
      <c r="E1126" s="2" t="n">
        <v>0</v>
      </c>
      <c r="F1126" s="2" t="n">
        <v>0</v>
      </c>
      <c r="G1126" s="3" t="n">
        <f aca="false">B1126/1000*C1126+B1126/500*D1126</f>
        <v>0</v>
      </c>
      <c r="H1126" s="3" t="n">
        <f aca="false">ABS(C1126-ROUND(C1126,0))+ABS(D1126-ROUND(D1126,0))</f>
        <v>0</v>
      </c>
      <c r="I1126" s="11"/>
      <c r="J1126" s="4"/>
      <c r="K1126" s="5"/>
      <c r="L1126" s="5"/>
      <c r="M1126" s="5"/>
      <c r="N1126" s="5"/>
      <c r="O1126" s="5"/>
      <c r="P1126" s="5"/>
      <c r="Q1126" s="5"/>
      <c r="R1126" s="5"/>
      <c r="S1126" s="5"/>
      <c r="T1126" s="5"/>
      <c r="U1126" s="5"/>
      <c r="V1126" s="5"/>
      <c r="W1126" s="5"/>
      <c r="X1126" s="5"/>
      <c r="Y1126" s="5"/>
      <c r="Z1126" s="5"/>
    </row>
    <row r="1127" customFormat="false" ht="12.75" hidden="false" customHeight="true" outlineLevel="0" collapsed="false">
      <c r="A1127" s="10" t="n">
        <v>152</v>
      </c>
      <c r="B1127" s="2" t="n">
        <v>117</v>
      </c>
      <c r="C1127" s="2" t="n">
        <f aca="false">BILANCA!D122</f>
        <v>0</v>
      </c>
      <c r="D1127" s="2" t="n">
        <f aca="false">BILANCA!E122</f>
        <v>0</v>
      </c>
      <c r="E1127" s="2" t="n">
        <v>0</v>
      </c>
      <c r="F1127" s="2" t="n">
        <v>0</v>
      </c>
      <c r="G1127" s="3" t="n">
        <f aca="false">B1127/1000*C1127+B1127/500*D1127</f>
        <v>0</v>
      </c>
      <c r="H1127" s="3" t="n">
        <f aca="false">ABS(C1127-ROUND(C1127,0))+ABS(D1127-ROUND(D1127,0))</f>
        <v>0</v>
      </c>
      <c r="I1127" s="11"/>
      <c r="J1127" s="4"/>
      <c r="K1127" s="5"/>
      <c r="L1127" s="5"/>
      <c r="M1127" s="5"/>
      <c r="N1127" s="5"/>
      <c r="O1127" s="5"/>
      <c r="P1127" s="5"/>
      <c r="Q1127" s="5"/>
      <c r="R1127" s="5"/>
      <c r="S1127" s="5"/>
      <c r="T1127" s="5"/>
      <c r="U1127" s="5"/>
      <c r="V1127" s="5"/>
      <c r="W1127" s="5"/>
      <c r="X1127" s="5"/>
      <c r="Y1127" s="5"/>
      <c r="Z1127" s="5"/>
    </row>
    <row r="1128" customFormat="false" ht="12.75" hidden="false" customHeight="true" outlineLevel="0" collapsed="false">
      <c r="A1128" s="10" t="n">
        <v>152</v>
      </c>
      <c r="B1128" s="2" t="n">
        <v>118</v>
      </c>
      <c r="C1128" s="2" t="n">
        <f aca="false">BILANCA!D123</f>
        <v>0</v>
      </c>
      <c r="D1128" s="2" t="n">
        <f aca="false">BILANCA!E123</f>
        <v>0</v>
      </c>
      <c r="E1128" s="2" t="n">
        <v>0</v>
      </c>
      <c r="F1128" s="2" t="n">
        <v>0</v>
      </c>
      <c r="G1128" s="3" t="n">
        <f aca="false">B1128/1000*C1128+B1128/500*D1128</f>
        <v>0</v>
      </c>
      <c r="H1128" s="3" t="n">
        <f aca="false">ABS(C1128-ROUND(C1128,0))+ABS(D1128-ROUND(D1128,0))</f>
        <v>0</v>
      </c>
      <c r="I1128" s="11"/>
      <c r="J1128" s="4"/>
      <c r="K1128" s="5"/>
      <c r="L1128" s="5"/>
      <c r="M1128" s="5"/>
      <c r="N1128" s="5"/>
      <c r="O1128" s="5"/>
      <c r="P1128" s="5"/>
      <c r="Q1128" s="5"/>
      <c r="R1128" s="5"/>
      <c r="S1128" s="5"/>
      <c r="T1128" s="5"/>
      <c r="U1128" s="5"/>
      <c r="V1128" s="5"/>
      <c r="W1128" s="5"/>
      <c r="X1128" s="5"/>
      <c r="Y1128" s="5"/>
      <c r="Z1128" s="5"/>
    </row>
    <row r="1129" customFormat="false" ht="12.75" hidden="false" customHeight="true" outlineLevel="0" collapsed="false">
      <c r="A1129" s="10" t="n">
        <v>152</v>
      </c>
      <c r="B1129" s="2" t="n">
        <v>119</v>
      </c>
      <c r="C1129" s="2" t="n">
        <f aca="false">BILANCA!D124</f>
        <v>0</v>
      </c>
      <c r="D1129" s="2" t="n">
        <f aca="false">BILANCA!E124</f>
        <v>0</v>
      </c>
      <c r="E1129" s="2" t="n">
        <v>0</v>
      </c>
      <c r="F1129" s="2" t="n">
        <v>0</v>
      </c>
      <c r="G1129" s="3" t="n">
        <f aca="false">B1129/1000*C1129+B1129/500*D1129</f>
        <v>0</v>
      </c>
      <c r="H1129" s="3" t="n">
        <f aca="false">ABS(C1129-ROUND(C1129,0))+ABS(D1129-ROUND(D1129,0))</f>
        <v>0</v>
      </c>
      <c r="I1129" s="11"/>
      <c r="J1129" s="4"/>
      <c r="K1129" s="5"/>
      <c r="L1129" s="5"/>
      <c r="M1129" s="5"/>
      <c r="N1129" s="5"/>
      <c r="O1129" s="5"/>
      <c r="P1129" s="5"/>
      <c r="Q1129" s="5"/>
      <c r="R1129" s="5"/>
      <c r="S1129" s="5"/>
      <c r="T1129" s="5"/>
      <c r="U1129" s="5"/>
      <c r="V1129" s="5"/>
      <c r="W1129" s="5"/>
      <c r="X1129" s="5"/>
      <c r="Y1129" s="5"/>
      <c r="Z1129" s="5"/>
    </row>
    <row r="1130" customFormat="false" ht="12.75" hidden="false" customHeight="true" outlineLevel="0" collapsed="false">
      <c r="A1130" s="10" t="n">
        <v>152</v>
      </c>
      <c r="B1130" s="2" t="n">
        <v>120</v>
      </c>
      <c r="C1130" s="2" t="n">
        <f aca="false">BILANCA!D125</f>
        <v>0</v>
      </c>
      <c r="D1130" s="2" t="n">
        <f aca="false">BILANCA!E125</f>
        <v>0</v>
      </c>
      <c r="E1130" s="2" t="n">
        <v>0</v>
      </c>
      <c r="F1130" s="2" t="n">
        <v>0</v>
      </c>
      <c r="G1130" s="3" t="n">
        <f aca="false">B1130/1000*C1130+B1130/500*D1130</f>
        <v>0</v>
      </c>
      <c r="H1130" s="3" t="n">
        <f aca="false">ABS(C1130-ROUND(C1130,0))+ABS(D1130-ROUND(D1130,0))</f>
        <v>0</v>
      </c>
      <c r="I1130" s="11"/>
      <c r="J1130" s="4"/>
      <c r="K1130" s="5"/>
      <c r="L1130" s="5"/>
      <c r="M1130" s="5"/>
      <c r="N1130" s="5"/>
      <c r="O1130" s="5"/>
      <c r="P1130" s="5"/>
      <c r="Q1130" s="5"/>
      <c r="R1130" s="5"/>
      <c r="S1130" s="5"/>
      <c r="T1130" s="5"/>
      <c r="U1130" s="5"/>
      <c r="V1130" s="5"/>
      <c r="W1130" s="5"/>
      <c r="X1130" s="5"/>
      <c r="Y1130" s="5"/>
      <c r="Z1130" s="5"/>
    </row>
    <row r="1131" customFormat="false" ht="12.75" hidden="false" customHeight="true" outlineLevel="0" collapsed="false">
      <c r="A1131" s="10" t="n">
        <v>152</v>
      </c>
      <c r="B1131" s="2" t="n">
        <v>121</v>
      </c>
      <c r="C1131" s="2" t="n">
        <f aca="false">BILANCA!D126</f>
        <v>0</v>
      </c>
      <c r="D1131" s="2" t="n">
        <f aca="false">BILANCA!E126</f>
        <v>0</v>
      </c>
      <c r="E1131" s="2" t="n">
        <v>0</v>
      </c>
      <c r="F1131" s="2" t="n">
        <v>0</v>
      </c>
      <c r="G1131" s="3" t="n">
        <f aca="false">B1131/1000*C1131+B1131/500*D1131</f>
        <v>0</v>
      </c>
      <c r="H1131" s="3" t="n">
        <f aca="false">ABS(C1131-ROUND(C1131,0))+ABS(D1131-ROUND(D1131,0))</f>
        <v>0</v>
      </c>
      <c r="I1131" s="11"/>
      <c r="J1131" s="4"/>
      <c r="K1131" s="5"/>
      <c r="L1131" s="5"/>
      <c r="M1131" s="5"/>
      <c r="N1131" s="5"/>
      <c r="O1131" s="5"/>
      <c r="P1131" s="5"/>
      <c r="Q1131" s="5"/>
      <c r="R1131" s="5"/>
      <c r="S1131" s="5"/>
      <c r="T1131" s="5"/>
      <c r="U1131" s="5"/>
      <c r="V1131" s="5"/>
      <c r="W1131" s="5"/>
      <c r="X1131" s="5"/>
      <c r="Y1131" s="5"/>
      <c r="Z1131" s="5"/>
    </row>
    <row r="1132" customFormat="false" ht="12.75" hidden="false" customHeight="true" outlineLevel="0" collapsed="false">
      <c r="A1132" s="10" t="n">
        <v>152</v>
      </c>
      <c r="B1132" s="2" t="n">
        <v>122</v>
      </c>
      <c r="C1132" s="2" t="n">
        <f aca="false">BILANCA!D127</f>
        <v>0</v>
      </c>
      <c r="D1132" s="2" t="n">
        <f aca="false">BILANCA!E127</f>
        <v>0</v>
      </c>
      <c r="E1132" s="2" t="n">
        <v>0</v>
      </c>
      <c r="F1132" s="2" t="n">
        <v>0</v>
      </c>
      <c r="G1132" s="3" t="n">
        <f aca="false">B1132/1000*C1132+B1132/500*D1132</f>
        <v>0</v>
      </c>
      <c r="H1132" s="3" t="n">
        <f aca="false">ABS(C1132-ROUND(C1132,0))+ABS(D1132-ROUND(D1132,0))</f>
        <v>0</v>
      </c>
      <c r="I1132" s="11"/>
      <c r="J1132" s="4"/>
      <c r="K1132" s="5"/>
      <c r="L1132" s="5"/>
      <c r="M1132" s="5"/>
      <c r="N1132" s="5"/>
      <c r="O1132" s="5"/>
      <c r="P1132" s="5"/>
      <c r="Q1132" s="5"/>
      <c r="R1132" s="5"/>
      <c r="S1132" s="5"/>
      <c r="T1132" s="5"/>
      <c r="U1132" s="5"/>
      <c r="V1132" s="5"/>
      <c r="W1132" s="5"/>
      <c r="X1132" s="5"/>
      <c r="Y1132" s="5"/>
      <c r="Z1132" s="5"/>
    </row>
    <row r="1133" customFormat="false" ht="12.75" hidden="false" customHeight="true" outlineLevel="0" collapsed="false">
      <c r="A1133" s="10" t="n">
        <v>152</v>
      </c>
      <c r="B1133" s="2" t="n">
        <v>123</v>
      </c>
      <c r="C1133" s="2" t="n">
        <f aca="false">BILANCA!D128</f>
        <v>0</v>
      </c>
      <c r="D1133" s="2" t="n">
        <f aca="false">BILANCA!E128</f>
        <v>0</v>
      </c>
      <c r="E1133" s="2" t="n">
        <v>0</v>
      </c>
      <c r="F1133" s="2" t="n">
        <v>0</v>
      </c>
      <c r="G1133" s="3" t="n">
        <f aca="false">B1133/1000*C1133+B1133/500*D1133</f>
        <v>0</v>
      </c>
      <c r="H1133" s="3" t="n">
        <f aca="false">ABS(C1133-ROUND(C1133,0))+ABS(D1133-ROUND(D1133,0))</f>
        <v>0</v>
      </c>
      <c r="I1133" s="11"/>
      <c r="J1133" s="4"/>
      <c r="K1133" s="5"/>
      <c r="L1133" s="5"/>
      <c r="M1133" s="5"/>
      <c r="N1133" s="5"/>
      <c r="O1133" s="5"/>
      <c r="P1133" s="5"/>
      <c r="Q1133" s="5"/>
      <c r="R1133" s="5"/>
      <c r="S1133" s="5"/>
      <c r="T1133" s="5"/>
      <c r="U1133" s="5"/>
      <c r="V1133" s="5"/>
      <c r="W1133" s="5"/>
      <c r="X1133" s="5"/>
      <c r="Y1133" s="5"/>
      <c r="Z1133" s="5"/>
    </row>
    <row r="1134" customFormat="false" ht="12.75" hidden="false" customHeight="true" outlineLevel="0" collapsed="false">
      <c r="A1134" s="10" t="n">
        <v>152</v>
      </c>
      <c r="B1134" s="2" t="n">
        <v>124</v>
      </c>
      <c r="C1134" s="2" t="n">
        <f aca="false">BILANCA!D129</f>
        <v>0</v>
      </c>
      <c r="D1134" s="2" t="n">
        <f aca="false">BILANCA!E129</f>
        <v>0</v>
      </c>
      <c r="E1134" s="2" t="n">
        <v>0</v>
      </c>
      <c r="F1134" s="2" t="n">
        <v>0</v>
      </c>
      <c r="G1134" s="3" t="n">
        <f aca="false">B1134/1000*C1134+B1134/500*D1134</f>
        <v>0</v>
      </c>
      <c r="H1134" s="3" t="n">
        <f aca="false">ABS(C1134-ROUND(C1134,0))+ABS(D1134-ROUND(D1134,0))</f>
        <v>0</v>
      </c>
      <c r="I1134" s="11"/>
      <c r="J1134" s="4"/>
      <c r="K1134" s="5"/>
      <c r="L1134" s="5"/>
      <c r="M1134" s="5"/>
      <c r="N1134" s="5"/>
      <c r="O1134" s="5"/>
      <c r="P1134" s="5"/>
      <c r="Q1134" s="5"/>
      <c r="R1134" s="5"/>
      <c r="S1134" s="5"/>
      <c r="T1134" s="5"/>
      <c r="U1134" s="5"/>
      <c r="V1134" s="5"/>
      <c r="W1134" s="5"/>
      <c r="X1134" s="5"/>
      <c r="Y1134" s="5"/>
      <c r="Z1134" s="5"/>
    </row>
    <row r="1135" customFormat="false" ht="12.75" hidden="false" customHeight="true" outlineLevel="0" collapsed="false">
      <c r="A1135" s="10" t="n">
        <v>152</v>
      </c>
      <c r="B1135" s="2" t="n">
        <v>125</v>
      </c>
      <c r="C1135" s="2" t="n">
        <f aca="false">BILANCA!D130</f>
        <v>0</v>
      </c>
      <c r="D1135" s="2" t="n">
        <f aca="false">BILANCA!E130</f>
        <v>0</v>
      </c>
      <c r="E1135" s="2" t="n">
        <v>0</v>
      </c>
      <c r="F1135" s="2" t="n">
        <v>0</v>
      </c>
      <c r="G1135" s="3" t="n">
        <f aca="false">B1135/1000*C1135+B1135/500*D1135</f>
        <v>0</v>
      </c>
      <c r="H1135" s="3" t="n">
        <f aca="false">ABS(C1135-ROUND(C1135,0))+ABS(D1135-ROUND(D1135,0))</f>
        <v>0</v>
      </c>
      <c r="I1135" s="11"/>
      <c r="J1135" s="4"/>
      <c r="K1135" s="5"/>
      <c r="L1135" s="5"/>
      <c r="M1135" s="5"/>
      <c r="N1135" s="5"/>
      <c r="O1135" s="5"/>
      <c r="P1135" s="5"/>
      <c r="Q1135" s="5"/>
      <c r="R1135" s="5"/>
      <c r="S1135" s="5"/>
      <c r="T1135" s="5"/>
      <c r="U1135" s="5"/>
      <c r="V1135" s="5"/>
      <c r="W1135" s="5"/>
      <c r="X1135" s="5"/>
      <c r="Y1135" s="5"/>
      <c r="Z1135" s="5"/>
    </row>
    <row r="1136" customFormat="false" ht="12.75" hidden="false" customHeight="true" outlineLevel="0" collapsed="false">
      <c r="A1136" s="10" t="n">
        <v>152</v>
      </c>
      <c r="B1136" s="2" t="n">
        <v>126</v>
      </c>
      <c r="C1136" s="2" t="n">
        <f aca="false">BILANCA!D131</f>
        <v>0</v>
      </c>
      <c r="D1136" s="2" t="n">
        <f aca="false">BILANCA!E131</f>
        <v>0</v>
      </c>
      <c r="E1136" s="2" t="n">
        <v>0</v>
      </c>
      <c r="F1136" s="2" t="n">
        <v>0</v>
      </c>
      <c r="G1136" s="3" t="n">
        <f aca="false">B1136/1000*C1136+B1136/500*D1136</f>
        <v>0</v>
      </c>
      <c r="H1136" s="3" t="n">
        <f aca="false">ABS(C1136-ROUND(C1136,0))+ABS(D1136-ROUND(D1136,0))</f>
        <v>0</v>
      </c>
      <c r="I1136" s="11"/>
      <c r="J1136" s="4"/>
      <c r="K1136" s="5"/>
      <c r="L1136" s="5"/>
      <c r="M1136" s="5"/>
      <c r="N1136" s="5"/>
      <c r="O1136" s="5"/>
      <c r="P1136" s="5"/>
      <c r="Q1136" s="5"/>
      <c r="R1136" s="5"/>
      <c r="S1136" s="5"/>
      <c r="T1136" s="5"/>
      <c r="U1136" s="5"/>
      <c r="V1136" s="5"/>
      <c r="W1136" s="5"/>
      <c r="X1136" s="5"/>
      <c r="Y1136" s="5"/>
      <c r="Z1136" s="5"/>
    </row>
    <row r="1137" customFormat="false" ht="12.75" hidden="false" customHeight="true" outlineLevel="0" collapsed="false">
      <c r="A1137" s="10" t="n">
        <v>152</v>
      </c>
      <c r="B1137" s="2" t="n">
        <v>127</v>
      </c>
      <c r="C1137" s="2" t="n">
        <f aca="false">BILANCA!D132</f>
        <v>0</v>
      </c>
      <c r="D1137" s="2" t="n">
        <f aca="false">BILANCA!E132</f>
        <v>0</v>
      </c>
      <c r="E1137" s="2" t="n">
        <v>0</v>
      </c>
      <c r="F1137" s="2" t="n">
        <v>0</v>
      </c>
      <c r="G1137" s="3" t="n">
        <f aca="false">B1137/1000*C1137+B1137/500*D1137</f>
        <v>0</v>
      </c>
      <c r="H1137" s="3" t="n">
        <f aca="false">ABS(C1137-ROUND(C1137,0))+ABS(D1137-ROUND(D1137,0))</f>
        <v>0</v>
      </c>
      <c r="I1137" s="11"/>
      <c r="J1137" s="4"/>
      <c r="K1137" s="5"/>
      <c r="L1137" s="5"/>
      <c r="M1137" s="5"/>
      <c r="N1137" s="5"/>
      <c r="O1137" s="5"/>
      <c r="P1137" s="5"/>
      <c r="Q1137" s="5"/>
      <c r="R1137" s="5"/>
      <c r="S1137" s="5"/>
      <c r="T1137" s="5"/>
      <c r="U1137" s="5"/>
      <c r="V1137" s="5"/>
      <c r="W1137" s="5"/>
      <c r="X1137" s="5"/>
      <c r="Y1137" s="5"/>
      <c r="Z1137" s="5"/>
    </row>
    <row r="1138" customFormat="false" ht="12.75" hidden="false" customHeight="true" outlineLevel="0" collapsed="false">
      <c r="A1138" s="10" t="n">
        <v>152</v>
      </c>
      <c r="B1138" s="2" t="n">
        <v>128</v>
      </c>
      <c r="C1138" s="2" t="n">
        <f aca="false">BILANCA!D133</f>
        <v>0</v>
      </c>
      <c r="D1138" s="2" t="n">
        <f aca="false">BILANCA!E133</f>
        <v>0</v>
      </c>
      <c r="E1138" s="2" t="n">
        <v>0</v>
      </c>
      <c r="F1138" s="2" t="n">
        <v>0</v>
      </c>
      <c r="G1138" s="3" t="n">
        <f aca="false">B1138/1000*C1138+B1138/500*D1138</f>
        <v>0</v>
      </c>
      <c r="H1138" s="3" t="n">
        <f aca="false">ABS(C1138-ROUND(C1138,0))+ABS(D1138-ROUND(D1138,0))</f>
        <v>0</v>
      </c>
      <c r="I1138" s="11"/>
      <c r="J1138" s="4"/>
      <c r="K1138" s="5"/>
      <c r="L1138" s="5"/>
      <c r="M1138" s="5"/>
      <c r="N1138" s="5"/>
      <c r="O1138" s="5"/>
      <c r="P1138" s="5"/>
      <c r="Q1138" s="5"/>
      <c r="R1138" s="5"/>
      <c r="S1138" s="5"/>
      <c r="T1138" s="5"/>
      <c r="U1138" s="5"/>
      <c r="V1138" s="5"/>
      <c r="W1138" s="5"/>
      <c r="X1138" s="5"/>
      <c r="Y1138" s="5"/>
      <c r="Z1138" s="5"/>
    </row>
    <row r="1139" customFormat="false" ht="12.75" hidden="false" customHeight="true" outlineLevel="0" collapsed="false">
      <c r="A1139" s="10" t="n">
        <v>152</v>
      </c>
      <c r="B1139" s="2" t="n">
        <v>129</v>
      </c>
      <c r="C1139" s="2" t="n">
        <f aca="false">BILANCA!D134</f>
        <v>0</v>
      </c>
      <c r="D1139" s="2" t="n">
        <f aca="false">BILANCA!E134</f>
        <v>0</v>
      </c>
      <c r="E1139" s="2" t="n">
        <v>0</v>
      </c>
      <c r="F1139" s="2" t="n">
        <v>0</v>
      </c>
      <c r="G1139" s="3" t="n">
        <f aca="false">B1139/1000*C1139+B1139/500*D1139</f>
        <v>0</v>
      </c>
      <c r="H1139" s="3" t="n">
        <f aca="false">ABS(C1139-ROUND(C1139,0))+ABS(D1139-ROUND(D1139,0))</f>
        <v>0</v>
      </c>
      <c r="I1139" s="11"/>
      <c r="J1139" s="4"/>
      <c r="K1139" s="5"/>
      <c r="L1139" s="5"/>
      <c r="M1139" s="5"/>
      <c r="N1139" s="5"/>
      <c r="O1139" s="5"/>
      <c r="P1139" s="5"/>
      <c r="Q1139" s="5"/>
      <c r="R1139" s="5"/>
      <c r="S1139" s="5"/>
      <c r="T1139" s="5"/>
      <c r="U1139" s="5"/>
      <c r="V1139" s="5"/>
      <c r="W1139" s="5"/>
      <c r="X1139" s="5"/>
      <c r="Y1139" s="5"/>
      <c r="Z1139" s="5"/>
    </row>
    <row r="1140" customFormat="false" ht="12.75" hidden="false" customHeight="true" outlineLevel="0" collapsed="false">
      <c r="A1140" s="10" t="n">
        <v>152</v>
      </c>
      <c r="B1140" s="2" t="n">
        <v>130</v>
      </c>
      <c r="C1140" s="2" t="n">
        <f aca="false">BILANCA!D135</f>
        <v>0</v>
      </c>
      <c r="D1140" s="2" t="n">
        <f aca="false">BILANCA!E135</f>
        <v>0</v>
      </c>
      <c r="E1140" s="2" t="n">
        <v>0</v>
      </c>
      <c r="F1140" s="2" t="n">
        <v>0</v>
      </c>
      <c r="G1140" s="3" t="n">
        <f aca="false">B1140/1000*C1140+B1140/500*D1140</f>
        <v>0</v>
      </c>
      <c r="H1140" s="3" t="n">
        <f aca="false">ABS(C1140-ROUND(C1140,0))+ABS(D1140-ROUND(D1140,0))</f>
        <v>0</v>
      </c>
      <c r="I1140" s="11"/>
      <c r="J1140" s="4"/>
      <c r="K1140" s="5"/>
      <c r="L1140" s="5"/>
      <c r="M1140" s="5"/>
      <c r="N1140" s="5"/>
      <c r="O1140" s="5"/>
      <c r="P1140" s="5"/>
      <c r="Q1140" s="5"/>
      <c r="R1140" s="5"/>
      <c r="S1140" s="5"/>
      <c r="T1140" s="5"/>
      <c r="U1140" s="5"/>
      <c r="V1140" s="5"/>
      <c r="W1140" s="5"/>
      <c r="X1140" s="5"/>
      <c r="Y1140" s="5"/>
      <c r="Z1140" s="5"/>
    </row>
    <row r="1141" customFormat="false" ht="12.75" hidden="false" customHeight="true" outlineLevel="0" collapsed="false">
      <c r="A1141" s="10" t="n">
        <v>152</v>
      </c>
      <c r="B1141" s="2" t="n">
        <v>131</v>
      </c>
      <c r="C1141" s="2" t="n">
        <f aca="false">BILANCA!D136</f>
        <v>0</v>
      </c>
      <c r="D1141" s="2" t="n">
        <f aca="false">BILANCA!E136</f>
        <v>0</v>
      </c>
      <c r="E1141" s="2" t="n">
        <v>0</v>
      </c>
      <c r="F1141" s="2" t="n">
        <v>0</v>
      </c>
      <c r="G1141" s="3" t="n">
        <f aca="false">B1141/1000*C1141+B1141/500*D1141</f>
        <v>0</v>
      </c>
      <c r="H1141" s="3" t="n">
        <f aca="false">ABS(C1141-ROUND(C1141,0))+ABS(D1141-ROUND(D1141,0))</f>
        <v>0</v>
      </c>
      <c r="I1141" s="11"/>
      <c r="J1141" s="4"/>
      <c r="K1141" s="5"/>
      <c r="L1141" s="5"/>
      <c r="M1141" s="5"/>
      <c r="N1141" s="5"/>
      <c r="O1141" s="5"/>
      <c r="P1141" s="5"/>
      <c r="Q1141" s="5"/>
      <c r="R1141" s="5"/>
      <c r="S1141" s="5"/>
      <c r="T1141" s="5"/>
      <c r="U1141" s="5"/>
      <c r="V1141" s="5"/>
      <c r="W1141" s="5"/>
      <c r="X1141" s="5"/>
      <c r="Y1141" s="5"/>
      <c r="Z1141" s="5"/>
    </row>
    <row r="1142" customFormat="false" ht="12.75" hidden="false" customHeight="true" outlineLevel="0" collapsed="false">
      <c r="A1142" s="10" t="n">
        <v>152</v>
      </c>
      <c r="B1142" s="2" t="n">
        <v>132</v>
      </c>
      <c r="C1142" s="2" t="n">
        <f aca="false">BILANCA!D137</f>
        <v>0</v>
      </c>
      <c r="D1142" s="2" t="n">
        <f aca="false">BILANCA!E137</f>
        <v>0</v>
      </c>
      <c r="E1142" s="2" t="n">
        <v>0</v>
      </c>
      <c r="F1142" s="2" t="n">
        <v>0</v>
      </c>
      <c r="G1142" s="3" t="n">
        <f aca="false">B1142/1000*C1142+B1142/500*D1142</f>
        <v>0</v>
      </c>
      <c r="H1142" s="3" t="n">
        <f aca="false">ABS(C1142-ROUND(C1142,0))+ABS(D1142-ROUND(D1142,0))</f>
        <v>0</v>
      </c>
      <c r="I1142" s="11"/>
      <c r="J1142" s="4"/>
      <c r="K1142" s="5"/>
      <c r="L1142" s="5"/>
      <c r="M1142" s="5"/>
      <c r="N1142" s="5"/>
      <c r="O1142" s="5"/>
      <c r="P1142" s="5"/>
      <c r="Q1142" s="5"/>
      <c r="R1142" s="5"/>
      <c r="S1142" s="5"/>
      <c r="T1142" s="5"/>
      <c r="U1142" s="5"/>
      <c r="V1142" s="5"/>
      <c r="W1142" s="5"/>
      <c r="X1142" s="5"/>
      <c r="Y1142" s="5"/>
      <c r="Z1142" s="5"/>
    </row>
    <row r="1143" customFormat="false" ht="12.75" hidden="false" customHeight="true" outlineLevel="0" collapsed="false">
      <c r="A1143" s="10" t="n">
        <v>152</v>
      </c>
      <c r="B1143" s="2" t="n">
        <v>133</v>
      </c>
      <c r="C1143" s="2" t="n">
        <f aca="false">BILANCA!D138</f>
        <v>0</v>
      </c>
      <c r="D1143" s="2" t="n">
        <f aca="false">BILANCA!E138</f>
        <v>0</v>
      </c>
      <c r="E1143" s="2" t="n">
        <v>0</v>
      </c>
      <c r="F1143" s="2" t="n">
        <v>0</v>
      </c>
      <c r="G1143" s="3" t="n">
        <f aca="false">B1143/1000*C1143+B1143/500*D1143</f>
        <v>0</v>
      </c>
      <c r="H1143" s="3" t="n">
        <f aca="false">ABS(C1143-ROUND(C1143,0))+ABS(D1143-ROUND(D1143,0))</f>
        <v>0</v>
      </c>
      <c r="I1143" s="11"/>
      <c r="J1143" s="4"/>
      <c r="K1143" s="5"/>
      <c r="L1143" s="5"/>
      <c r="M1143" s="5"/>
      <c r="N1143" s="5"/>
      <c r="O1143" s="5"/>
      <c r="P1143" s="5"/>
      <c r="Q1143" s="5"/>
      <c r="R1143" s="5"/>
      <c r="S1143" s="5"/>
      <c r="T1143" s="5"/>
      <c r="U1143" s="5"/>
      <c r="V1143" s="5"/>
      <c r="W1143" s="5"/>
      <c r="X1143" s="5"/>
      <c r="Y1143" s="5"/>
      <c r="Z1143" s="5"/>
    </row>
    <row r="1144" customFormat="false" ht="12.75" hidden="false" customHeight="true" outlineLevel="0" collapsed="false">
      <c r="A1144" s="10" t="n">
        <v>152</v>
      </c>
      <c r="B1144" s="2" t="n">
        <v>134</v>
      </c>
      <c r="C1144" s="2" t="n">
        <f aca="false">BILANCA!D139</f>
        <v>0</v>
      </c>
      <c r="D1144" s="2" t="n">
        <f aca="false">BILANCA!E139</f>
        <v>0</v>
      </c>
      <c r="E1144" s="2" t="n">
        <v>0</v>
      </c>
      <c r="F1144" s="2" t="n">
        <v>0</v>
      </c>
      <c r="G1144" s="3" t="n">
        <f aca="false">B1144/1000*C1144+B1144/500*D1144</f>
        <v>0</v>
      </c>
      <c r="H1144" s="3" t="n">
        <f aca="false">ABS(C1144-ROUND(C1144,0))+ABS(D1144-ROUND(D1144,0))</f>
        <v>0</v>
      </c>
      <c r="I1144" s="11"/>
      <c r="J1144" s="4"/>
      <c r="K1144" s="5"/>
      <c r="L1144" s="5"/>
      <c r="M1144" s="5"/>
      <c r="N1144" s="5"/>
      <c r="O1144" s="5"/>
      <c r="P1144" s="5"/>
      <c r="Q1144" s="5"/>
      <c r="R1144" s="5"/>
      <c r="S1144" s="5"/>
      <c r="T1144" s="5"/>
      <c r="U1144" s="5"/>
      <c r="V1144" s="5"/>
      <c r="W1144" s="5"/>
      <c r="X1144" s="5"/>
      <c r="Y1144" s="5"/>
      <c r="Z1144" s="5"/>
    </row>
    <row r="1145" customFormat="false" ht="12.75" hidden="false" customHeight="true" outlineLevel="0" collapsed="false">
      <c r="A1145" s="10" t="n">
        <v>152</v>
      </c>
      <c r="B1145" s="2" t="n">
        <v>135</v>
      </c>
      <c r="C1145" s="2" t="n">
        <f aca="false">BILANCA!D140</f>
        <v>0</v>
      </c>
      <c r="D1145" s="2" t="n">
        <f aca="false">BILANCA!E140</f>
        <v>0</v>
      </c>
      <c r="E1145" s="2" t="n">
        <v>0</v>
      </c>
      <c r="F1145" s="2" t="n">
        <v>0</v>
      </c>
      <c r="G1145" s="3" t="n">
        <f aca="false">B1145/1000*C1145+B1145/500*D1145</f>
        <v>0</v>
      </c>
      <c r="H1145" s="3" t="n">
        <f aca="false">ABS(C1145-ROUND(C1145,0))+ABS(D1145-ROUND(D1145,0))</f>
        <v>0</v>
      </c>
      <c r="I1145" s="11"/>
      <c r="J1145" s="4"/>
      <c r="K1145" s="5"/>
      <c r="L1145" s="5"/>
      <c r="M1145" s="5"/>
      <c r="N1145" s="5"/>
      <c r="O1145" s="5"/>
      <c r="P1145" s="5"/>
      <c r="Q1145" s="5"/>
      <c r="R1145" s="5"/>
      <c r="S1145" s="5"/>
      <c r="T1145" s="5"/>
      <c r="U1145" s="5"/>
      <c r="V1145" s="5"/>
      <c r="W1145" s="5"/>
      <c r="X1145" s="5"/>
      <c r="Y1145" s="5"/>
      <c r="Z1145" s="5"/>
    </row>
    <row r="1146" customFormat="false" ht="12.75" hidden="false" customHeight="true" outlineLevel="0" collapsed="false">
      <c r="A1146" s="10" t="n">
        <v>152</v>
      </c>
      <c r="B1146" s="2" t="n">
        <v>136</v>
      </c>
      <c r="C1146" s="2" t="n">
        <f aca="false">BILANCA!D141</f>
        <v>0</v>
      </c>
      <c r="D1146" s="2" t="n">
        <f aca="false">BILANCA!E141</f>
        <v>0</v>
      </c>
      <c r="E1146" s="2" t="n">
        <v>0</v>
      </c>
      <c r="F1146" s="2" t="n">
        <v>0</v>
      </c>
      <c r="G1146" s="3" t="n">
        <f aca="false">B1146/1000*C1146+B1146/500*D1146</f>
        <v>0</v>
      </c>
      <c r="H1146" s="3" t="n">
        <f aca="false">ABS(C1146-ROUND(C1146,0))+ABS(D1146-ROUND(D1146,0))</f>
        <v>0</v>
      </c>
      <c r="I1146" s="11"/>
      <c r="J1146" s="4"/>
      <c r="K1146" s="5"/>
      <c r="L1146" s="5"/>
      <c r="M1146" s="5"/>
      <c r="N1146" s="5"/>
      <c r="O1146" s="5"/>
      <c r="P1146" s="5"/>
      <c r="Q1146" s="5"/>
      <c r="R1146" s="5"/>
      <c r="S1146" s="5"/>
      <c r="T1146" s="5"/>
      <c r="U1146" s="5"/>
      <c r="V1146" s="5"/>
      <c r="W1146" s="5"/>
      <c r="X1146" s="5"/>
      <c r="Y1146" s="5"/>
      <c r="Z1146" s="5"/>
    </row>
    <row r="1147" customFormat="false" ht="12.75" hidden="false" customHeight="true" outlineLevel="0" collapsed="false">
      <c r="A1147" s="10" t="n">
        <v>152</v>
      </c>
      <c r="B1147" s="2" t="n">
        <v>137</v>
      </c>
      <c r="C1147" s="2" t="n">
        <f aca="false">BILANCA!D142</f>
        <v>0</v>
      </c>
      <c r="D1147" s="2" t="n">
        <f aca="false">BILANCA!E142</f>
        <v>0</v>
      </c>
      <c r="E1147" s="2" t="n">
        <v>0</v>
      </c>
      <c r="F1147" s="2" t="n">
        <v>0</v>
      </c>
      <c r="G1147" s="3" t="n">
        <f aca="false">B1147/1000*C1147+B1147/500*D1147</f>
        <v>0</v>
      </c>
      <c r="H1147" s="3" t="n">
        <f aca="false">ABS(C1147-ROUND(C1147,0))+ABS(D1147-ROUND(D1147,0))</f>
        <v>0</v>
      </c>
      <c r="I1147" s="11"/>
      <c r="J1147" s="4"/>
      <c r="K1147" s="5"/>
      <c r="L1147" s="5"/>
      <c r="M1147" s="5"/>
      <c r="N1147" s="5"/>
      <c r="O1147" s="5"/>
      <c r="P1147" s="5"/>
      <c r="Q1147" s="5"/>
      <c r="R1147" s="5"/>
      <c r="S1147" s="5"/>
      <c r="T1147" s="5"/>
      <c r="U1147" s="5"/>
      <c r="V1147" s="5"/>
      <c r="W1147" s="5"/>
      <c r="X1147" s="5"/>
      <c r="Y1147" s="5"/>
      <c r="Z1147" s="5"/>
    </row>
    <row r="1148" customFormat="false" ht="12.75" hidden="false" customHeight="true" outlineLevel="0" collapsed="false">
      <c r="A1148" s="10" t="n">
        <v>152</v>
      </c>
      <c r="B1148" s="2" t="n">
        <v>138</v>
      </c>
      <c r="C1148" s="2" t="n">
        <f aca="false">BILANCA!D143</f>
        <v>0</v>
      </c>
      <c r="D1148" s="2" t="n">
        <f aca="false">BILANCA!E143</f>
        <v>0</v>
      </c>
      <c r="E1148" s="2" t="n">
        <v>0</v>
      </c>
      <c r="F1148" s="2" t="n">
        <v>0</v>
      </c>
      <c r="G1148" s="3" t="n">
        <f aca="false">B1148/1000*C1148+B1148/500*D1148</f>
        <v>0</v>
      </c>
      <c r="H1148" s="3" t="n">
        <f aca="false">ABS(C1148-ROUND(C1148,0))+ABS(D1148-ROUND(D1148,0))</f>
        <v>0</v>
      </c>
      <c r="I1148" s="11"/>
      <c r="J1148" s="4"/>
      <c r="K1148" s="5"/>
      <c r="L1148" s="5"/>
      <c r="M1148" s="5"/>
      <c r="N1148" s="5"/>
      <c r="O1148" s="5"/>
      <c r="P1148" s="5"/>
      <c r="Q1148" s="5"/>
      <c r="R1148" s="5"/>
      <c r="S1148" s="5"/>
      <c r="T1148" s="5"/>
      <c r="U1148" s="5"/>
      <c r="V1148" s="5"/>
      <c r="W1148" s="5"/>
      <c r="X1148" s="5"/>
      <c r="Y1148" s="5"/>
      <c r="Z1148" s="5"/>
    </row>
    <row r="1149" customFormat="false" ht="12.75" hidden="false" customHeight="true" outlineLevel="0" collapsed="false">
      <c r="A1149" s="10" t="n">
        <v>152</v>
      </c>
      <c r="B1149" s="2" t="n">
        <v>139</v>
      </c>
      <c r="C1149" s="2" t="n">
        <f aca="false">BILANCA!D144</f>
        <v>0</v>
      </c>
      <c r="D1149" s="2" t="n">
        <f aca="false">BILANCA!E144</f>
        <v>0</v>
      </c>
      <c r="E1149" s="2" t="n">
        <v>0</v>
      </c>
      <c r="F1149" s="2" t="n">
        <v>0</v>
      </c>
      <c r="G1149" s="3" t="n">
        <f aca="false">B1149/1000*C1149+B1149/500*D1149</f>
        <v>0</v>
      </c>
      <c r="H1149" s="3" t="n">
        <f aca="false">ABS(C1149-ROUND(C1149,0))+ABS(D1149-ROUND(D1149,0))</f>
        <v>0</v>
      </c>
      <c r="I1149" s="11"/>
      <c r="J1149" s="4"/>
      <c r="K1149" s="5"/>
      <c r="L1149" s="5"/>
      <c r="M1149" s="5"/>
      <c r="N1149" s="5"/>
      <c r="O1149" s="5"/>
      <c r="P1149" s="5"/>
      <c r="Q1149" s="5"/>
      <c r="R1149" s="5"/>
      <c r="S1149" s="5"/>
      <c r="T1149" s="5"/>
      <c r="U1149" s="5"/>
      <c r="V1149" s="5"/>
      <c r="W1149" s="5"/>
      <c r="X1149" s="5"/>
      <c r="Y1149" s="5"/>
      <c r="Z1149" s="5"/>
    </row>
    <row r="1150" customFormat="false" ht="12.75" hidden="false" customHeight="true" outlineLevel="0" collapsed="false">
      <c r="A1150" s="10" t="n">
        <v>152</v>
      </c>
      <c r="B1150" s="2" t="n">
        <v>140</v>
      </c>
      <c r="C1150" s="2" t="n">
        <f aca="false">BILANCA!D145</f>
        <v>0</v>
      </c>
      <c r="D1150" s="2" t="n">
        <f aca="false">BILANCA!E145</f>
        <v>0</v>
      </c>
      <c r="E1150" s="2" t="n">
        <v>0</v>
      </c>
      <c r="F1150" s="2" t="n">
        <v>0</v>
      </c>
      <c r="G1150" s="3" t="n">
        <f aca="false">B1150/1000*C1150+B1150/500*D1150</f>
        <v>0</v>
      </c>
      <c r="H1150" s="3" t="n">
        <f aca="false">ABS(C1150-ROUND(C1150,0))+ABS(D1150-ROUND(D1150,0))</f>
        <v>0</v>
      </c>
      <c r="I1150" s="11"/>
      <c r="J1150" s="4"/>
      <c r="K1150" s="5"/>
      <c r="L1150" s="5"/>
      <c r="M1150" s="5"/>
      <c r="N1150" s="5"/>
      <c r="O1150" s="5"/>
      <c r="P1150" s="5"/>
      <c r="Q1150" s="5"/>
      <c r="R1150" s="5"/>
      <c r="S1150" s="5"/>
      <c r="T1150" s="5"/>
      <c r="U1150" s="5"/>
      <c r="V1150" s="5"/>
      <c r="W1150" s="5"/>
      <c r="X1150" s="5"/>
      <c r="Y1150" s="5"/>
      <c r="Z1150" s="5"/>
    </row>
    <row r="1151" customFormat="false" ht="12.75" hidden="false" customHeight="true" outlineLevel="0" collapsed="false">
      <c r="A1151" s="10" t="n">
        <v>152</v>
      </c>
      <c r="B1151" s="2" t="n">
        <v>141</v>
      </c>
      <c r="C1151" s="2" t="n">
        <f aca="false">BILANCA!D146</f>
        <v>0</v>
      </c>
      <c r="D1151" s="2" t="n">
        <f aca="false">BILANCA!E146</f>
        <v>0</v>
      </c>
      <c r="E1151" s="2" t="n">
        <v>0</v>
      </c>
      <c r="F1151" s="2" t="n">
        <v>0</v>
      </c>
      <c r="G1151" s="3" t="n">
        <f aca="false">B1151/1000*C1151+B1151/500*D1151</f>
        <v>0</v>
      </c>
      <c r="H1151" s="3" t="n">
        <f aca="false">ABS(C1151-ROUND(C1151,0))+ABS(D1151-ROUND(D1151,0))</f>
        <v>0</v>
      </c>
      <c r="I1151" s="11"/>
      <c r="J1151" s="4"/>
      <c r="K1151" s="5"/>
      <c r="L1151" s="5"/>
      <c r="M1151" s="5"/>
      <c r="N1151" s="5"/>
      <c r="O1151" s="5"/>
      <c r="P1151" s="5"/>
      <c r="Q1151" s="5"/>
      <c r="R1151" s="5"/>
      <c r="S1151" s="5"/>
      <c r="T1151" s="5"/>
      <c r="U1151" s="5"/>
      <c r="V1151" s="5"/>
      <c r="W1151" s="5"/>
      <c r="X1151" s="5"/>
      <c r="Y1151" s="5"/>
      <c r="Z1151" s="5"/>
    </row>
    <row r="1152" customFormat="false" ht="12.75" hidden="false" customHeight="true" outlineLevel="0" collapsed="false">
      <c r="A1152" s="10" t="n">
        <v>152</v>
      </c>
      <c r="B1152" s="2" t="n">
        <v>142</v>
      </c>
      <c r="C1152" s="2" t="n">
        <f aca="false">BILANCA!D147</f>
        <v>0</v>
      </c>
      <c r="D1152" s="2" t="n">
        <f aca="false">BILANCA!E147</f>
        <v>0</v>
      </c>
      <c r="E1152" s="2" t="n">
        <v>0</v>
      </c>
      <c r="F1152" s="2" t="n">
        <v>0</v>
      </c>
      <c r="G1152" s="3" t="n">
        <f aca="false">B1152/1000*C1152+B1152/500*D1152</f>
        <v>0</v>
      </c>
      <c r="H1152" s="3" t="n">
        <f aca="false">ABS(C1152-ROUND(C1152,0))+ABS(D1152-ROUND(D1152,0))</f>
        <v>0</v>
      </c>
      <c r="I1152" s="11"/>
      <c r="J1152" s="4"/>
      <c r="K1152" s="5"/>
      <c r="L1152" s="5"/>
      <c r="M1152" s="5"/>
      <c r="N1152" s="5"/>
      <c r="O1152" s="5"/>
      <c r="P1152" s="5"/>
      <c r="Q1152" s="5"/>
      <c r="R1152" s="5"/>
      <c r="S1152" s="5"/>
      <c r="T1152" s="5"/>
      <c r="U1152" s="5"/>
      <c r="V1152" s="5"/>
      <c r="W1152" s="5"/>
      <c r="X1152" s="5"/>
      <c r="Y1152" s="5"/>
      <c r="Z1152" s="5"/>
    </row>
    <row r="1153" customFormat="false" ht="12.75" hidden="false" customHeight="true" outlineLevel="0" collapsed="false">
      <c r="A1153" s="10" t="n">
        <v>152</v>
      </c>
      <c r="B1153" s="2" t="n">
        <v>143</v>
      </c>
      <c r="C1153" s="2" t="n">
        <f aca="false">BILANCA!D148</f>
        <v>0</v>
      </c>
      <c r="D1153" s="2" t="n">
        <f aca="false">BILANCA!E148</f>
        <v>0</v>
      </c>
      <c r="E1153" s="2" t="n">
        <v>0</v>
      </c>
      <c r="F1153" s="2" t="n">
        <v>0</v>
      </c>
      <c r="G1153" s="3" t="n">
        <f aca="false">B1153/1000*C1153+B1153/500*D1153</f>
        <v>0</v>
      </c>
      <c r="H1153" s="3" t="n">
        <f aca="false">ABS(C1153-ROUND(C1153,0))+ABS(D1153-ROUND(D1153,0))</f>
        <v>0</v>
      </c>
      <c r="I1153" s="11"/>
      <c r="J1153" s="4"/>
      <c r="K1153" s="5"/>
      <c r="L1153" s="5"/>
      <c r="M1153" s="5"/>
      <c r="N1153" s="5"/>
      <c r="O1153" s="5"/>
      <c r="P1153" s="5"/>
      <c r="Q1153" s="5"/>
      <c r="R1153" s="5"/>
      <c r="S1153" s="5"/>
      <c r="T1153" s="5"/>
      <c r="U1153" s="5"/>
      <c r="V1153" s="5"/>
      <c r="W1153" s="5"/>
      <c r="X1153" s="5"/>
      <c r="Y1153" s="5"/>
      <c r="Z1153" s="5"/>
    </row>
    <row r="1154" customFormat="false" ht="12.75" hidden="false" customHeight="true" outlineLevel="0" collapsed="false">
      <c r="A1154" s="10" t="n">
        <v>152</v>
      </c>
      <c r="B1154" s="2" t="n">
        <v>144</v>
      </c>
      <c r="C1154" s="2" t="n">
        <f aca="false">BILANCA!D149</f>
        <v>0</v>
      </c>
      <c r="D1154" s="2" t="n">
        <f aca="false">BILANCA!E149</f>
        <v>0</v>
      </c>
      <c r="E1154" s="2" t="n">
        <v>0</v>
      </c>
      <c r="F1154" s="2" t="n">
        <v>0</v>
      </c>
      <c r="G1154" s="3" t="n">
        <f aca="false">B1154/1000*C1154+B1154/500*D1154</f>
        <v>0</v>
      </c>
      <c r="H1154" s="3" t="n">
        <f aca="false">ABS(C1154-ROUND(C1154,0))+ABS(D1154-ROUND(D1154,0))</f>
        <v>0</v>
      </c>
      <c r="I1154" s="11"/>
      <c r="J1154" s="4"/>
      <c r="K1154" s="5"/>
      <c r="L1154" s="5"/>
      <c r="M1154" s="5"/>
      <c r="N1154" s="5"/>
      <c r="O1154" s="5"/>
      <c r="P1154" s="5"/>
      <c r="Q1154" s="5"/>
      <c r="R1154" s="5"/>
      <c r="S1154" s="5"/>
      <c r="T1154" s="5"/>
      <c r="U1154" s="5"/>
      <c r="V1154" s="5"/>
      <c r="W1154" s="5"/>
      <c r="X1154" s="5"/>
      <c r="Y1154" s="5"/>
      <c r="Z1154" s="5"/>
    </row>
    <row r="1155" customFormat="false" ht="12.75" hidden="false" customHeight="true" outlineLevel="0" collapsed="false">
      <c r="A1155" s="10" t="n">
        <v>152</v>
      </c>
      <c r="B1155" s="2" t="n">
        <v>145</v>
      </c>
      <c r="C1155" s="2" t="n">
        <f aca="false">BILANCA!D150</f>
        <v>0</v>
      </c>
      <c r="D1155" s="2" t="n">
        <f aca="false">BILANCA!E150</f>
        <v>0</v>
      </c>
      <c r="E1155" s="2" t="n">
        <v>0</v>
      </c>
      <c r="F1155" s="2" t="n">
        <v>0</v>
      </c>
      <c r="G1155" s="3" t="n">
        <f aca="false">B1155/1000*C1155+B1155/500*D1155</f>
        <v>0</v>
      </c>
      <c r="H1155" s="3" t="n">
        <f aca="false">ABS(C1155-ROUND(C1155,0))+ABS(D1155-ROUND(D1155,0))</f>
        <v>0</v>
      </c>
      <c r="I1155" s="11"/>
      <c r="J1155" s="4"/>
      <c r="K1155" s="5"/>
      <c r="L1155" s="5"/>
      <c r="M1155" s="5"/>
      <c r="N1155" s="5"/>
      <c r="O1155" s="5"/>
      <c r="P1155" s="5"/>
      <c r="Q1155" s="5"/>
      <c r="R1155" s="5"/>
      <c r="S1155" s="5"/>
      <c r="T1155" s="5"/>
      <c r="U1155" s="5"/>
      <c r="V1155" s="5"/>
      <c r="W1155" s="5"/>
      <c r="X1155" s="5"/>
      <c r="Y1155" s="5"/>
      <c r="Z1155" s="5"/>
    </row>
    <row r="1156" customFormat="false" ht="12.75" hidden="false" customHeight="true" outlineLevel="0" collapsed="false">
      <c r="A1156" s="10" t="n">
        <v>152</v>
      </c>
      <c r="B1156" s="2" t="n">
        <v>146</v>
      </c>
      <c r="C1156" s="2" t="n">
        <f aca="false">BILANCA!D151</f>
        <v>0</v>
      </c>
      <c r="D1156" s="2" t="n">
        <f aca="false">BILANCA!E151</f>
        <v>0</v>
      </c>
      <c r="E1156" s="2" t="n">
        <v>0</v>
      </c>
      <c r="F1156" s="2" t="n">
        <v>0</v>
      </c>
      <c r="G1156" s="3" t="n">
        <f aca="false">B1156/1000*C1156+B1156/500*D1156</f>
        <v>0</v>
      </c>
      <c r="H1156" s="3" t="n">
        <f aca="false">ABS(C1156-ROUND(C1156,0))+ABS(D1156-ROUND(D1156,0))</f>
        <v>0</v>
      </c>
      <c r="I1156" s="11"/>
      <c r="J1156" s="4"/>
      <c r="K1156" s="5"/>
      <c r="L1156" s="5"/>
      <c r="M1156" s="5"/>
      <c r="N1156" s="5"/>
      <c r="O1156" s="5"/>
      <c r="P1156" s="5"/>
      <c r="Q1156" s="5"/>
      <c r="R1156" s="5"/>
      <c r="S1156" s="5"/>
      <c r="T1156" s="5"/>
      <c r="U1156" s="5"/>
      <c r="V1156" s="5"/>
      <c r="W1156" s="5"/>
      <c r="X1156" s="5"/>
      <c r="Y1156" s="5"/>
      <c r="Z1156" s="5"/>
    </row>
    <row r="1157" customFormat="false" ht="12.75" hidden="false" customHeight="true" outlineLevel="0" collapsed="false">
      <c r="A1157" s="10" t="n">
        <v>152</v>
      </c>
      <c r="B1157" s="2" t="n">
        <v>147</v>
      </c>
      <c r="C1157" s="2" t="n">
        <f aca="false">BILANCA!D152</f>
        <v>0</v>
      </c>
      <c r="D1157" s="2" t="n">
        <f aca="false">BILANCA!E152</f>
        <v>0</v>
      </c>
      <c r="E1157" s="2" t="n">
        <v>0</v>
      </c>
      <c r="F1157" s="2" t="n">
        <v>0</v>
      </c>
      <c r="G1157" s="3" t="n">
        <f aca="false">B1157/1000*C1157+B1157/500*D1157</f>
        <v>0</v>
      </c>
      <c r="H1157" s="3" t="n">
        <f aca="false">ABS(C1157-ROUND(C1157,0))+ABS(D1157-ROUND(D1157,0))</f>
        <v>0</v>
      </c>
      <c r="I1157" s="11"/>
      <c r="J1157" s="4"/>
      <c r="K1157" s="5"/>
      <c r="L1157" s="5"/>
      <c r="M1157" s="5"/>
      <c r="N1157" s="5"/>
      <c r="O1157" s="5"/>
      <c r="P1157" s="5"/>
      <c r="Q1157" s="5"/>
      <c r="R1157" s="5"/>
      <c r="S1157" s="5"/>
      <c r="T1157" s="5"/>
      <c r="U1157" s="5"/>
      <c r="V1157" s="5"/>
      <c r="W1157" s="5"/>
      <c r="X1157" s="5"/>
      <c r="Y1157" s="5"/>
      <c r="Z1157" s="5"/>
    </row>
    <row r="1158" customFormat="false" ht="12.75" hidden="false" customHeight="true" outlineLevel="0" collapsed="false">
      <c r="A1158" s="10" t="n">
        <v>152</v>
      </c>
      <c r="B1158" s="2" t="n">
        <v>148</v>
      </c>
      <c r="C1158" s="2" t="n">
        <f aca="false">BILANCA!D153</f>
        <v>0</v>
      </c>
      <c r="D1158" s="2" t="n">
        <f aca="false">BILANCA!E153</f>
        <v>0</v>
      </c>
      <c r="E1158" s="2" t="n">
        <v>0</v>
      </c>
      <c r="F1158" s="2" t="n">
        <v>0</v>
      </c>
      <c r="G1158" s="3" t="n">
        <f aca="false">B1158/1000*C1158+B1158/500*D1158</f>
        <v>0</v>
      </c>
      <c r="H1158" s="3" t="n">
        <f aca="false">ABS(C1158-ROUND(C1158,0))+ABS(D1158-ROUND(D1158,0))</f>
        <v>0</v>
      </c>
      <c r="I1158" s="11"/>
      <c r="J1158" s="4"/>
      <c r="K1158" s="5"/>
      <c r="L1158" s="5"/>
      <c r="M1158" s="5"/>
      <c r="N1158" s="5"/>
      <c r="O1158" s="5"/>
      <c r="P1158" s="5"/>
      <c r="Q1158" s="5"/>
      <c r="R1158" s="5"/>
      <c r="S1158" s="5"/>
      <c r="T1158" s="5"/>
      <c r="U1158" s="5"/>
      <c r="V1158" s="5"/>
      <c r="W1158" s="5"/>
      <c r="X1158" s="5"/>
      <c r="Y1158" s="5"/>
      <c r="Z1158" s="5"/>
    </row>
    <row r="1159" customFormat="false" ht="12.75" hidden="false" customHeight="true" outlineLevel="0" collapsed="false">
      <c r="A1159" s="10" t="n">
        <v>152</v>
      </c>
      <c r="B1159" s="2" t="n">
        <v>149</v>
      </c>
      <c r="C1159" s="2" t="n">
        <f aca="false">BILANCA!D154</f>
        <v>0</v>
      </c>
      <c r="D1159" s="2" t="n">
        <f aca="false">BILANCA!E154</f>
        <v>0</v>
      </c>
      <c r="E1159" s="2" t="n">
        <v>0</v>
      </c>
      <c r="F1159" s="2" t="n">
        <v>0</v>
      </c>
      <c r="G1159" s="3" t="n">
        <f aca="false">B1159/1000*C1159+B1159/500*D1159</f>
        <v>0</v>
      </c>
      <c r="H1159" s="3" t="n">
        <f aca="false">ABS(C1159-ROUND(C1159,0))+ABS(D1159-ROUND(D1159,0))</f>
        <v>0</v>
      </c>
      <c r="I1159" s="11"/>
      <c r="J1159" s="4"/>
      <c r="K1159" s="5"/>
      <c r="L1159" s="5"/>
      <c r="M1159" s="5"/>
      <c r="N1159" s="5"/>
      <c r="O1159" s="5"/>
      <c r="P1159" s="5"/>
      <c r="Q1159" s="5"/>
      <c r="R1159" s="5"/>
      <c r="S1159" s="5"/>
      <c r="T1159" s="5"/>
      <c r="U1159" s="5"/>
      <c r="V1159" s="5"/>
      <c r="W1159" s="5"/>
      <c r="X1159" s="5"/>
      <c r="Y1159" s="5"/>
      <c r="Z1159" s="5"/>
    </row>
    <row r="1160" customFormat="false" ht="12.75" hidden="false" customHeight="true" outlineLevel="0" collapsed="false">
      <c r="A1160" s="10" t="n">
        <v>152</v>
      </c>
      <c r="B1160" s="2" t="n">
        <v>150</v>
      </c>
      <c r="C1160" s="2" t="n">
        <f aca="false">BILANCA!D155</f>
        <v>0</v>
      </c>
      <c r="D1160" s="2" t="n">
        <f aca="false">BILANCA!E155</f>
        <v>0</v>
      </c>
      <c r="E1160" s="2" t="n">
        <v>0</v>
      </c>
      <c r="F1160" s="2" t="n">
        <v>0</v>
      </c>
      <c r="G1160" s="3" t="n">
        <f aca="false">B1160/1000*C1160+B1160/500*D1160</f>
        <v>0</v>
      </c>
      <c r="H1160" s="3" t="n">
        <f aca="false">ABS(C1160-ROUND(C1160,0))+ABS(D1160-ROUND(D1160,0))</f>
        <v>0</v>
      </c>
      <c r="I1160" s="11"/>
      <c r="J1160" s="4"/>
      <c r="K1160" s="5"/>
      <c r="L1160" s="5"/>
      <c r="M1160" s="5"/>
      <c r="N1160" s="5"/>
      <c r="O1160" s="5"/>
      <c r="P1160" s="5"/>
      <c r="Q1160" s="5"/>
      <c r="R1160" s="5"/>
      <c r="S1160" s="5"/>
      <c r="T1160" s="5"/>
      <c r="U1160" s="5"/>
      <c r="V1160" s="5"/>
      <c r="W1160" s="5"/>
      <c r="X1160" s="5"/>
      <c r="Y1160" s="5"/>
      <c r="Z1160" s="5"/>
    </row>
    <row r="1161" customFormat="false" ht="12.75" hidden="false" customHeight="true" outlineLevel="0" collapsed="false">
      <c r="A1161" s="10" t="n">
        <v>152</v>
      </c>
      <c r="B1161" s="2" t="n">
        <v>151</v>
      </c>
      <c r="C1161" s="2" t="n">
        <f aca="false">BILANCA!D156</f>
        <v>0</v>
      </c>
      <c r="D1161" s="2" t="n">
        <f aca="false">BILANCA!E156</f>
        <v>0</v>
      </c>
      <c r="E1161" s="2" t="n">
        <v>0</v>
      </c>
      <c r="F1161" s="2" t="n">
        <v>0</v>
      </c>
      <c r="G1161" s="3" t="n">
        <f aca="false">B1161/1000*C1161+B1161/500*D1161</f>
        <v>0</v>
      </c>
      <c r="H1161" s="3" t="n">
        <f aca="false">ABS(C1161-ROUND(C1161,0))+ABS(D1161-ROUND(D1161,0))</f>
        <v>0</v>
      </c>
      <c r="I1161" s="11"/>
      <c r="J1161" s="4"/>
      <c r="K1161" s="5"/>
      <c r="L1161" s="5"/>
      <c r="M1161" s="5"/>
      <c r="N1161" s="5"/>
      <c r="O1161" s="5"/>
      <c r="P1161" s="5"/>
      <c r="Q1161" s="5"/>
      <c r="R1161" s="5"/>
      <c r="S1161" s="5"/>
      <c r="T1161" s="5"/>
      <c r="U1161" s="5"/>
      <c r="V1161" s="5"/>
      <c r="W1161" s="5"/>
      <c r="X1161" s="5"/>
      <c r="Y1161" s="5"/>
      <c r="Z1161" s="5"/>
    </row>
    <row r="1162" customFormat="false" ht="12.75" hidden="false" customHeight="true" outlineLevel="0" collapsed="false">
      <c r="A1162" s="10" t="n">
        <v>152</v>
      </c>
      <c r="B1162" s="2" t="n">
        <v>152</v>
      </c>
      <c r="C1162" s="2" t="n">
        <f aca="false">BILANCA!D157</f>
        <v>0</v>
      </c>
      <c r="D1162" s="2" t="n">
        <f aca="false">BILANCA!E157</f>
        <v>0</v>
      </c>
      <c r="E1162" s="2" t="n">
        <v>0</v>
      </c>
      <c r="F1162" s="2" t="n">
        <v>0</v>
      </c>
      <c r="G1162" s="3" t="n">
        <f aca="false">B1162/1000*C1162+B1162/500*D1162</f>
        <v>0</v>
      </c>
      <c r="H1162" s="3" t="n">
        <f aca="false">ABS(C1162-ROUND(C1162,0))+ABS(D1162-ROUND(D1162,0))</f>
        <v>0</v>
      </c>
      <c r="I1162" s="11"/>
      <c r="J1162" s="4"/>
      <c r="K1162" s="5"/>
      <c r="L1162" s="5"/>
      <c r="M1162" s="5"/>
      <c r="N1162" s="5"/>
      <c r="O1162" s="5"/>
      <c r="P1162" s="5"/>
      <c r="Q1162" s="5"/>
      <c r="R1162" s="5"/>
      <c r="S1162" s="5"/>
      <c r="T1162" s="5"/>
      <c r="U1162" s="5"/>
      <c r="V1162" s="5"/>
      <c r="W1162" s="5"/>
      <c r="X1162" s="5"/>
      <c r="Y1162" s="5"/>
      <c r="Z1162" s="5"/>
    </row>
    <row r="1163" customFormat="false" ht="12.75" hidden="false" customHeight="true" outlineLevel="0" collapsed="false">
      <c r="A1163" s="10" t="n">
        <v>152</v>
      </c>
      <c r="B1163" s="2" t="n">
        <v>153</v>
      </c>
      <c r="C1163" s="2" t="n">
        <f aca="false">BILANCA!D158</f>
        <v>0</v>
      </c>
      <c r="D1163" s="2" t="n">
        <f aca="false">BILANCA!E158</f>
        <v>0</v>
      </c>
      <c r="E1163" s="2" t="n">
        <v>0</v>
      </c>
      <c r="F1163" s="2" t="n">
        <v>0</v>
      </c>
      <c r="G1163" s="3" t="n">
        <f aca="false">B1163/1000*C1163+B1163/500*D1163</f>
        <v>0</v>
      </c>
      <c r="H1163" s="3" t="n">
        <f aca="false">ABS(C1163-ROUND(C1163,0))+ABS(D1163-ROUND(D1163,0))</f>
        <v>0</v>
      </c>
      <c r="I1163" s="11"/>
      <c r="J1163" s="4"/>
      <c r="K1163" s="5"/>
      <c r="L1163" s="5"/>
      <c r="M1163" s="5"/>
      <c r="N1163" s="5"/>
      <c r="O1163" s="5"/>
      <c r="P1163" s="5"/>
      <c r="Q1163" s="5"/>
      <c r="R1163" s="5"/>
      <c r="S1163" s="5"/>
      <c r="T1163" s="5"/>
      <c r="U1163" s="5"/>
      <c r="V1163" s="5"/>
      <c r="W1163" s="5"/>
      <c r="X1163" s="5"/>
      <c r="Y1163" s="5"/>
      <c r="Z1163" s="5"/>
    </row>
    <row r="1164" customFormat="false" ht="12.75" hidden="false" customHeight="true" outlineLevel="0" collapsed="false">
      <c r="A1164" s="10" t="n">
        <v>152</v>
      </c>
      <c r="B1164" s="2" t="n">
        <v>154</v>
      </c>
      <c r="C1164" s="2" t="n">
        <f aca="false">BILANCA!D159</f>
        <v>0</v>
      </c>
      <c r="D1164" s="2" t="n">
        <f aca="false">BILANCA!E159</f>
        <v>0</v>
      </c>
      <c r="E1164" s="2" t="n">
        <v>0</v>
      </c>
      <c r="F1164" s="2" t="n">
        <v>0</v>
      </c>
      <c r="G1164" s="3" t="n">
        <f aca="false">B1164/1000*C1164+B1164/500*D1164</f>
        <v>0</v>
      </c>
      <c r="H1164" s="3" t="n">
        <f aca="false">ABS(C1164-ROUND(C1164,0))+ABS(D1164-ROUND(D1164,0))</f>
        <v>0</v>
      </c>
      <c r="I1164" s="11"/>
      <c r="J1164" s="4"/>
      <c r="K1164" s="5"/>
      <c r="L1164" s="5"/>
      <c r="M1164" s="5"/>
      <c r="N1164" s="5"/>
      <c r="O1164" s="5"/>
      <c r="P1164" s="5"/>
      <c r="Q1164" s="5"/>
      <c r="R1164" s="5"/>
      <c r="S1164" s="5"/>
      <c r="T1164" s="5"/>
      <c r="U1164" s="5"/>
      <c r="V1164" s="5"/>
      <c r="W1164" s="5"/>
      <c r="X1164" s="5"/>
      <c r="Y1164" s="5"/>
      <c r="Z1164" s="5"/>
    </row>
    <row r="1165" customFormat="false" ht="12.75" hidden="false" customHeight="true" outlineLevel="0" collapsed="false">
      <c r="A1165" s="10" t="n">
        <v>152</v>
      </c>
      <c r="B1165" s="2" t="n">
        <v>155</v>
      </c>
      <c r="C1165" s="2" t="n">
        <f aca="false">BILANCA!D160</f>
        <v>0</v>
      </c>
      <c r="D1165" s="2" t="n">
        <f aca="false">BILANCA!E160</f>
        <v>0</v>
      </c>
      <c r="E1165" s="2" t="n">
        <v>0</v>
      </c>
      <c r="F1165" s="2" t="n">
        <v>0</v>
      </c>
      <c r="G1165" s="3" t="n">
        <f aca="false">B1165/1000*C1165+B1165/500*D1165</f>
        <v>0</v>
      </c>
      <c r="H1165" s="3" t="n">
        <f aca="false">ABS(C1165-ROUND(C1165,0))+ABS(D1165-ROUND(D1165,0))</f>
        <v>0</v>
      </c>
      <c r="I1165" s="11"/>
      <c r="J1165" s="4"/>
      <c r="K1165" s="5"/>
      <c r="L1165" s="5"/>
      <c r="M1165" s="5"/>
      <c r="N1165" s="5"/>
      <c r="O1165" s="5"/>
      <c r="P1165" s="5"/>
      <c r="Q1165" s="5"/>
      <c r="R1165" s="5"/>
      <c r="S1165" s="5"/>
      <c r="T1165" s="5"/>
      <c r="U1165" s="5"/>
      <c r="V1165" s="5"/>
      <c r="W1165" s="5"/>
      <c r="X1165" s="5"/>
      <c r="Y1165" s="5"/>
      <c r="Z1165" s="5"/>
    </row>
    <row r="1166" customFormat="false" ht="12.75" hidden="false" customHeight="true" outlineLevel="0" collapsed="false">
      <c r="A1166" s="10" t="n">
        <v>152</v>
      </c>
      <c r="B1166" s="2" t="n">
        <v>156</v>
      </c>
      <c r="C1166" s="2" t="n">
        <f aca="false">BILANCA!D161</f>
        <v>0</v>
      </c>
      <c r="D1166" s="2" t="n">
        <f aca="false">BILANCA!E161</f>
        <v>0</v>
      </c>
      <c r="E1166" s="2" t="n">
        <v>0</v>
      </c>
      <c r="F1166" s="2" t="n">
        <v>0</v>
      </c>
      <c r="G1166" s="3" t="n">
        <f aca="false">B1166/1000*C1166+B1166/500*D1166</f>
        <v>0</v>
      </c>
      <c r="H1166" s="3" t="n">
        <f aca="false">ABS(C1166-ROUND(C1166,0))+ABS(D1166-ROUND(D1166,0))</f>
        <v>0</v>
      </c>
      <c r="I1166" s="11"/>
      <c r="J1166" s="4"/>
      <c r="K1166" s="5"/>
      <c r="L1166" s="5"/>
      <c r="M1166" s="5"/>
      <c r="N1166" s="5"/>
      <c r="O1166" s="5"/>
      <c r="P1166" s="5"/>
      <c r="Q1166" s="5"/>
      <c r="R1166" s="5"/>
      <c r="S1166" s="5"/>
      <c r="T1166" s="5"/>
      <c r="U1166" s="5"/>
      <c r="V1166" s="5"/>
      <c r="W1166" s="5"/>
      <c r="X1166" s="5"/>
      <c r="Y1166" s="5"/>
      <c r="Z1166" s="5"/>
    </row>
    <row r="1167" customFormat="false" ht="12.75" hidden="false" customHeight="true" outlineLevel="0" collapsed="false">
      <c r="A1167" s="10" t="n">
        <v>152</v>
      </c>
      <c r="B1167" s="2" t="n">
        <v>157</v>
      </c>
      <c r="C1167" s="2" t="n">
        <f aca="false">BILANCA!D162</f>
        <v>0</v>
      </c>
      <c r="D1167" s="2" t="n">
        <f aca="false">BILANCA!E162</f>
        <v>0</v>
      </c>
      <c r="E1167" s="2" t="n">
        <v>0</v>
      </c>
      <c r="F1167" s="2" t="n">
        <v>0</v>
      </c>
      <c r="G1167" s="3" t="n">
        <f aca="false">B1167/1000*C1167+B1167/500*D1167</f>
        <v>0</v>
      </c>
      <c r="H1167" s="3" t="n">
        <f aca="false">ABS(C1167-ROUND(C1167,0))+ABS(D1167-ROUND(D1167,0))</f>
        <v>0</v>
      </c>
      <c r="I1167" s="11"/>
      <c r="J1167" s="4"/>
      <c r="K1167" s="5"/>
      <c r="L1167" s="5"/>
      <c r="M1167" s="5"/>
      <c r="N1167" s="5"/>
      <c r="O1167" s="5"/>
      <c r="P1167" s="5"/>
      <c r="Q1167" s="5"/>
      <c r="R1167" s="5"/>
      <c r="S1167" s="5"/>
      <c r="T1167" s="5"/>
      <c r="U1167" s="5"/>
      <c r="V1167" s="5"/>
      <c r="W1167" s="5"/>
      <c r="X1167" s="5"/>
      <c r="Y1167" s="5"/>
      <c r="Z1167" s="5"/>
    </row>
    <row r="1168" customFormat="false" ht="12.75" hidden="false" customHeight="true" outlineLevel="0" collapsed="false">
      <c r="A1168" s="10" t="n">
        <v>152</v>
      </c>
      <c r="B1168" s="2" t="n">
        <v>158</v>
      </c>
      <c r="C1168" s="2" t="n">
        <f aca="false">BILANCA!D163</f>
        <v>0</v>
      </c>
      <c r="D1168" s="2" t="n">
        <f aca="false">BILANCA!E163</f>
        <v>0</v>
      </c>
      <c r="E1168" s="2" t="n">
        <v>0</v>
      </c>
      <c r="F1168" s="2" t="n">
        <v>0</v>
      </c>
      <c r="G1168" s="3" t="n">
        <f aca="false">B1168/1000*C1168+B1168/500*D1168</f>
        <v>0</v>
      </c>
      <c r="H1168" s="3" t="n">
        <f aca="false">ABS(C1168-ROUND(C1168,0))+ABS(D1168-ROUND(D1168,0))</f>
        <v>0</v>
      </c>
      <c r="I1168" s="11"/>
      <c r="J1168" s="4"/>
      <c r="K1168" s="5"/>
      <c r="L1168" s="5"/>
      <c r="M1168" s="5"/>
      <c r="N1168" s="5"/>
      <c r="O1168" s="5"/>
      <c r="P1168" s="5"/>
      <c r="Q1168" s="5"/>
      <c r="R1168" s="5"/>
      <c r="S1168" s="5"/>
      <c r="T1168" s="5"/>
      <c r="U1168" s="5"/>
      <c r="V1168" s="5"/>
      <c r="W1168" s="5"/>
      <c r="X1168" s="5"/>
      <c r="Y1168" s="5"/>
      <c r="Z1168" s="5"/>
    </row>
    <row r="1169" customFormat="false" ht="12.75" hidden="false" customHeight="true" outlineLevel="0" collapsed="false">
      <c r="A1169" s="10" t="n">
        <v>152</v>
      </c>
      <c r="B1169" s="2" t="n">
        <v>159</v>
      </c>
      <c r="C1169" s="2" t="n">
        <f aca="false">BILANCA!D164</f>
        <v>0</v>
      </c>
      <c r="D1169" s="2" t="n">
        <f aca="false">BILANCA!E164</f>
        <v>0</v>
      </c>
      <c r="E1169" s="2" t="n">
        <v>0</v>
      </c>
      <c r="F1169" s="2" t="n">
        <v>0</v>
      </c>
      <c r="G1169" s="3" t="n">
        <f aca="false">B1169/1000*C1169+B1169/500*D1169</f>
        <v>0</v>
      </c>
      <c r="H1169" s="3" t="n">
        <f aca="false">ABS(C1169-ROUND(C1169,0))+ABS(D1169-ROUND(D1169,0))</f>
        <v>0</v>
      </c>
      <c r="I1169" s="11"/>
      <c r="J1169" s="4"/>
      <c r="K1169" s="5"/>
      <c r="L1169" s="5"/>
      <c r="M1169" s="5"/>
      <c r="N1169" s="5"/>
      <c r="O1169" s="5"/>
      <c r="P1169" s="5"/>
      <c r="Q1169" s="5"/>
      <c r="R1169" s="5"/>
      <c r="S1169" s="5"/>
      <c r="T1169" s="5"/>
      <c r="U1169" s="5"/>
      <c r="V1169" s="5"/>
      <c r="W1169" s="5"/>
      <c r="X1169" s="5"/>
      <c r="Y1169" s="5"/>
      <c r="Z1169" s="5"/>
    </row>
    <row r="1170" customFormat="false" ht="12.75" hidden="false" customHeight="true" outlineLevel="0" collapsed="false">
      <c r="A1170" s="10" t="n">
        <v>152</v>
      </c>
      <c r="B1170" s="2" t="n">
        <v>160</v>
      </c>
      <c r="C1170" s="2" t="n">
        <f aca="false">BILANCA!D165</f>
        <v>0</v>
      </c>
      <c r="D1170" s="2" t="n">
        <f aca="false">BILANCA!E165</f>
        <v>0</v>
      </c>
      <c r="E1170" s="2" t="n">
        <v>0</v>
      </c>
      <c r="F1170" s="2" t="n">
        <v>0</v>
      </c>
      <c r="G1170" s="3" t="n">
        <f aca="false">B1170/1000*C1170+B1170/500*D1170</f>
        <v>0</v>
      </c>
      <c r="H1170" s="3" t="n">
        <f aca="false">ABS(C1170-ROUND(C1170,0))+ABS(D1170-ROUND(D1170,0))</f>
        <v>0</v>
      </c>
      <c r="I1170" s="11"/>
      <c r="J1170" s="4"/>
      <c r="K1170" s="5"/>
      <c r="L1170" s="5"/>
      <c r="M1170" s="5"/>
      <c r="N1170" s="5"/>
      <c r="O1170" s="5"/>
      <c r="P1170" s="5"/>
      <c r="Q1170" s="5"/>
      <c r="R1170" s="5"/>
      <c r="S1170" s="5"/>
      <c r="T1170" s="5"/>
      <c r="U1170" s="5"/>
      <c r="V1170" s="5"/>
      <c r="W1170" s="5"/>
      <c r="X1170" s="5"/>
      <c r="Y1170" s="5"/>
      <c r="Z1170" s="5"/>
    </row>
    <row r="1171" customFormat="false" ht="12.75" hidden="false" customHeight="true" outlineLevel="0" collapsed="false">
      <c r="A1171" s="10" t="n">
        <v>153</v>
      </c>
      <c r="B1171" s="2" t="n">
        <v>161</v>
      </c>
      <c r="C1171" s="2" t="n">
        <f aca="false">BILANCA!D166</f>
        <v>0</v>
      </c>
      <c r="D1171" s="2" t="n">
        <f aca="false">BILANCA!E166</f>
        <v>0</v>
      </c>
      <c r="E1171" s="2" t="n">
        <v>0</v>
      </c>
      <c r="F1171" s="2" t="n">
        <v>0</v>
      </c>
      <c r="G1171" s="3" t="n">
        <f aca="false">B1171/1000*C1171+B1171/500*D1171</f>
        <v>0</v>
      </c>
      <c r="H1171" s="3" t="n">
        <f aca="false">ABS(C1171-ROUND(C1171,0))+ABS(D1171-ROUND(D1171,0))</f>
        <v>0</v>
      </c>
      <c r="I1171" s="11"/>
      <c r="J1171" s="4"/>
      <c r="K1171" s="5"/>
      <c r="L1171" s="5"/>
      <c r="M1171" s="5"/>
      <c r="N1171" s="5"/>
      <c r="O1171" s="5"/>
      <c r="P1171" s="5"/>
      <c r="Q1171" s="5"/>
      <c r="R1171" s="5"/>
      <c r="S1171" s="5"/>
      <c r="T1171" s="5"/>
      <c r="U1171" s="5"/>
      <c r="V1171" s="5"/>
      <c r="W1171" s="5"/>
      <c r="X1171" s="5"/>
      <c r="Y1171" s="5"/>
      <c r="Z1171" s="5"/>
    </row>
    <row r="1172" customFormat="false" ht="12.75" hidden="false" customHeight="true" outlineLevel="0" collapsed="false">
      <c r="A1172" s="10" t="n">
        <v>154</v>
      </c>
      <c r="B1172" s="2" t="n">
        <v>162</v>
      </c>
      <c r="C1172" s="2" t="n">
        <f aca="false">BILANCA!D167</f>
        <v>0</v>
      </c>
      <c r="D1172" s="2" t="n">
        <f aca="false">BILANCA!E167</f>
        <v>0</v>
      </c>
      <c r="E1172" s="2" t="n">
        <v>0</v>
      </c>
      <c r="F1172" s="2" t="n">
        <v>0</v>
      </c>
      <c r="G1172" s="3" t="n">
        <f aca="false">B1172/1000*C1172+B1172/500*D1172</f>
        <v>0</v>
      </c>
      <c r="H1172" s="3" t="n">
        <f aca="false">ABS(C1172-ROUND(C1172,0))+ABS(D1172-ROUND(D1172,0))</f>
        <v>0</v>
      </c>
      <c r="I1172" s="11"/>
      <c r="J1172" s="4"/>
      <c r="K1172" s="5"/>
      <c r="L1172" s="5"/>
      <c r="M1172" s="5"/>
      <c r="N1172" s="5"/>
      <c r="O1172" s="5"/>
      <c r="P1172" s="5"/>
      <c r="Q1172" s="5"/>
      <c r="R1172" s="5"/>
      <c r="S1172" s="5"/>
      <c r="T1172" s="5"/>
      <c r="U1172" s="5"/>
      <c r="V1172" s="5"/>
      <c r="W1172" s="5"/>
      <c r="X1172" s="5"/>
      <c r="Y1172" s="5"/>
      <c r="Z1172" s="5"/>
    </row>
    <row r="1173" customFormat="false" ht="12.75" hidden="false" customHeight="true" outlineLevel="0" collapsed="false">
      <c r="A1173" s="10" t="n">
        <v>155</v>
      </c>
      <c r="B1173" s="2" t="n">
        <v>163</v>
      </c>
      <c r="C1173" s="2" t="n">
        <f aca="false">BILANCA!D168</f>
        <v>0</v>
      </c>
      <c r="D1173" s="2" t="n">
        <f aca="false">BILANCA!E168</f>
        <v>0</v>
      </c>
      <c r="E1173" s="2" t="n">
        <v>0</v>
      </c>
      <c r="F1173" s="2" t="n">
        <v>0</v>
      </c>
      <c r="G1173" s="3" t="n">
        <f aca="false">B1173/1000*C1173+B1173/500*D1173</f>
        <v>0</v>
      </c>
      <c r="H1173" s="3" t="n">
        <f aca="false">ABS(C1173-ROUND(C1173,0))+ABS(D1173-ROUND(D1173,0))</f>
        <v>0</v>
      </c>
      <c r="I1173" s="11"/>
      <c r="J1173" s="4"/>
      <c r="K1173" s="5"/>
      <c r="L1173" s="5"/>
      <c r="M1173" s="5"/>
      <c r="N1173" s="5"/>
      <c r="O1173" s="5"/>
      <c r="P1173" s="5"/>
      <c r="Q1173" s="5"/>
      <c r="R1173" s="5"/>
      <c r="S1173" s="5"/>
      <c r="T1173" s="5"/>
      <c r="U1173" s="5"/>
      <c r="V1173" s="5"/>
      <c r="W1173" s="5"/>
      <c r="X1173" s="5"/>
      <c r="Y1173" s="5"/>
      <c r="Z1173" s="5"/>
    </row>
    <row r="1174" customFormat="false" ht="12.75" hidden="false" customHeight="true" outlineLevel="0" collapsed="false">
      <c r="A1174" s="10" t="n">
        <v>156</v>
      </c>
      <c r="B1174" s="2" t="n">
        <v>164</v>
      </c>
      <c r="C1174" s="2" t="n">
        <f aca="false">BILANCA!D169</f>
        <v>0</v>
      </c>
      <c r="D1174" s="2" t="n">
        <f aca="false">BILANCA!E169</f>
        <v>0</v>
      </c>
      <c r="E1174" s="2" t="n">
        <v>0</v>
      </c>
      <c r="F1174" s="2" t="n">
        <v>0</v>
      </c>
      <c r="G1174" s="3" t="n">
        <f aca="false">B1174/1000*C1174+B1174/500*D1174</f>
        <v>0</v>
      </c>
      <c r="H1174" s="3" t="n">
        <f aca="false">ABS(C1174-ROUND(C1174,0))+ABS(D1174-ROUND(D1174,0))</f>
        <v>0</v>
      </c>
      <c r="I1174" s="11"/>
      <c r="J1174" s="4"/>
      <c r="K1174" s="5"/>
      <c r="L1174" s="5"/>
      <c r="M1174" s="5"/>
      <c r="N1174" s="5"/>
      <c r="O1174" s="5"/>
      <c r="P1174" s="5"/>
      <c r="Q1174" s="5"/>
      <c r="R1174" s="5"/>
      <c r="S1174" s="5"/>
      <c r="T1174" s="5"/>
      <c r="U1174" s="5"/>
      <c r="V1174" s="5"/>
      <c r="W1174" s="5"/>
      <c r="X1174" s="5"/>
      <c r="Y1174" s="5"/>
      <c r="Z1174" s="5"/>
    </row>
    <row r="1175" customFormat="false" ht="12.75" hidden="false" customHeight="true" outlineLevel="0" collapsed="false">
      <c r="A1175" s="10" t="n">
        <v>157</v>
      </c>
      <c r="B1175" s="2" t="n">
        <v>165</v>
      </c>
      <c r="C1175" s="2" t="n">
        <f aca="false">BILANCA!D170</f>
        <v>0</v>
      </c>
      <c r="D1175" s="2" t="n">
        <f aca="false">BILANCA!E170</f>
        <v>0</v>
      </c>
      <c r="E1175" s="2" t="n">
        <v>0</v>
      </c>
      <c r="F1175" s="2" t="n">
        <v>0</v>
      </c>
      <c r="G1175" s="3" t="n">
        <f aca="false">B1175/1000*C1175+B1175/500*D1175</f>
        <v>0</v>
      </c>
      <c r="H1175" s="3" t="n">
        <f aca="false">ABS(C1175-ROUND(C1175,0))+ABS(D1175-ROUND(D1175,0))</f>
        <v>0</v>
      </c>
      <c r="I1175" s="11"/>
      <c r="J1175" s="4"/>
      <c r="K1175" s="5"/>
      <c r="L1175" s="5"/>
      <c r="M1175" s="5"/>
      <c r="N1175" s="5"/>
      <c r="O1175" s="5"/>
      <c r="P1175" s="5"/>
      <c r="Q1175" s="5"/>
      <c r="R1175" s="5"/>
      <c r="S1175" s="5"/>
      <c r="T1175" s="5"/>
      <c r="U1175" s="5"/>
      <c r="V1175" s="5"/>
      <c r="W1175" s="5"/>
      <c r="X1175" s="5"/>
      <c r="Y1175" s="5"/>
      <c r="Z1175" s="5"/>
    </row>
    <row r="1176" customFormat="false" ht="12.75" hidden="false" customHeight="true" outlineLevel="0" collapsed="false">
      <c r="A1176" s="10" t="n">
        <v>152</v>
      </c>
      <c r="B1176" s="2" t="n">
        <v>166</v>
      </c>
      <c r="C1176" s="2" t="n">
        <f aca="false">BILANCA!D171</f>
        <v>0</v>
      </c>
      <c r="D1176" s="2" t="n">
        <f aca="false">BILANCA!E171</f>
        <v>0</v>
      </c>
      <c r="E1176" s="2" t="n">
        <v>0</v>
      </c>
      <c r="F1176" s="2" t="n">
        <v>0</v>
      </c>
      <c r="G1176" s="3" t="n">
        <f aca="false">B1176/1000*C1176+B1176/500*D1176</f>
        <v>0</v>
      </c>
      <c r="H1176" s="3" t="n">
        <f aca="false">ABS(C1176-ROUND(C1176,0))+ABS(D1176-ROUND(D1176,0))</f>
        <v>0</v>
      </c>
      <c r="I1176" s="11"/>
      <c r="J1176" s="4"/>
      <c r="K1176" s="5"/>
      <c r="L1176" s="5"/>
      <c r="M1176" s="5"/>
      <c r="N1176" s="5"/>
      <c r="O1176" s="5"/>
      <c r="P1176" s="5"/>
      <c r="Q1176" s="5"/>
      <c r="R1176" s="5"/>
      <c r="S1176" s="5"/>
      <c r="T1176" s="5"/>
      <c r="U1176" s="5"/>
      <c r="V1176" s="5"/>
      <c r="W1176" s="5"/>
      <c r="X1176" s="5"/>
      <c r="Y1176" s="5"/>
      <c r="Z1176" s="5"/>
    </row>
    <row r="1177" customFormat="false" ht="12.75" hidden="false" customHeight="true" outlineLevel="0" collapsed="false">
      <c r="A1177" s="10" t="n">
        <v>152</v>
      </c>
      <c r="B1177" s="2" t="n">
        <v>167</v>
      </c>
      <c r="C1177" s="2" t="n">
        <f aca="false">BILANCA!D172</f>
        <v>0</v>
      </c>
      <c r="D1177" s="2" t="n">
        <f aca="false">BILANCA!E172</f>
        <v>0</v>
      </c>
      <c r="E1177" s="2" t="n">
        <v>0</v>
      </c>
      <c r="F1177" s="2" t="n">
        <v>0</v>
      </c>
      <c r="G1177" s="3" t="n">
        <f aca="false">B1177/1000*C1177+B1177/500*D1177</f>
        <v>0</v>
      </c>
      <c r="H1177" s="3" t="n">
        <f aca="false">ABS(C1177-ROUND(C1177,0))+ABS(D1177-ROUND(D1177,0))</f>
        <v>0</v>
      </c>
      <c r="I1177" s="11"/>
      <c r="J1177" s="4"/>
      <c r="K1177" s="5"/>
      <c r="L1177" s="5"/>
      <c r="M1177" s="5"/>
      <c r="N1177" s="5"/>
      <c r="O1177" s="5"/>
      <c r="P1177" s="5"/>
      <c r="Q1177" s="5"/>
      <c r="R1177" s="5"/>
      <c r="S1177" s="5"/>
      <c r="T1177" s="5"/>
      <c r="U1177" s="5"/>
      <c r="V1177" s="5"/>
      <c r="W1177" s="5"/>
      <c r="X1177" s="5"/>
      <c r="Y1177" s="5"/>
      <c r="Z1177" s="5"/>
    </row>
    <row r="1178" customFormat="false" ht="12.75" hidden="false" customHeight="true" outlineLevel="0" collapsed="false">
      <c r="A1178" s="10" t="n">
        <v>152</v>
      </c>
      <c r="B1178" s="2" t="n">
        <v>168</v>
      </c>
      <c r="C1178" s="2" t="n">
        <f aca="false">BILANCA!D173</f>
        <v>0</v>
      </c>
      <c r="D1178" s="2" t="n">
        <f aca="false">BILANCA!E173</f>
        <v>0</v>
      </c>
      <c r="E1178" s="2" t="n">
        <v>0</v>
      </c>
      <c r="F1178" s="2" t="n">
        <v>0</v>
      </c>
      <c r="G1178" s="3" t="n">
        <f aca="false">B1178/1000*C1178+B1178/500*D1178</f>
        <v>0</v>
      </c>
      <c r="H1178" s="3" t="n">
        <f aca="false">ABS(C1178-ROUND(C1178,0))+ABS(D1178-ROUND(D1178,0))</f>
        <v>0</v>
      </c>
      <c r="I1178" s="11"/>
      <c r="J1178" s="4"/>
      <c r="K1178" s="5"/>
      <c r="L1178" s="5"/>
      <c r="M1178" s="5"/>
      <c r="N1178" s="5"/>
      <c r="O1178" s="5"/>
      <c r="P1178" s="5"/>
      <c r="Q1178" s="5"/>
      <c r="R1178" s="5"/>
      <c r="S1178" s="5"/>
      <c r="T1178" s="5"/>
      <c r="U1178" s="5"/>
      <c r="V1178" s="5"/>
      <c r="W1178" s="5"/>
      <c r="X1178" s="5"/>
      <c r="Y1178" s="5"/>
      <c r="Z1178" s="5"/>
    </row>
    <row r="1179" customFormat="false" ht="12.75" hidden="false" customHeight="true" outlineLevel="0" collapsed="false">
      <c r="A1179" s="10" t="n">
        <v>152</v>
      </c>
      <c r="B1179" s="2" t="n">
        <v>170</v>
      </c>
      <c r="C1179" s="2" t="n">
        <f aca="false">BILANCA!D175</f>
        <v>0</v>
      </c>
      <c r="D1179" s="2" t="n">
        <f aca="false">BILANCA!E175</f>
        <v>0</v>
      </c>
      <c r="E1179" s="2" t="n">
        <v>0</v>
      </c>
      <c r="F1179" s="2" t="n">
        <v>0</v>
      </c>
      <c r="G1179" s="3" t="n">
        <f aca="false">B1179/1000*C1179+B1179/500*D1179</f>
        <v>0</v>
      </c>
      <c r="H1179" s="3" t="n">
        <f aca="false">ABS(C1179-ROUND(C1179,0))+ABS(D1179-ROUND(D1179,0))</f>
        <v>0</v>
      </c>
      <c r="I1179" s="11"/>
      <c r="J1179" s="4"/>
      <c r="K1179" s="5"/>
      <c r="L1179" s="5"/>
      <c r="M1179" s="5"/>
      <c r="N1179" s="5"/>
      <c r="O1179" s="5"/>
      <c r="P1179" s="5"/>
      <c r="Q1179" s="5"/>
      <c r="R1179" s="5"/>
      <c r="S1179" s="5"/>
      <c r="T1179" s="5"/>
      <c r="U1179" s="5"/>
      <c r="V1179" s="5"/>
      <c r="W1179" s="5"/>
      <c r="X1179" s="5"/>
      <c r="Y1179" s="5"/>
      <c r="Z1179" s="5"/>
    </row>
    <row r="1180" customFormat="false" ht="12.75" hidden="false" customHeight="true" outlineLevel="0" collapsed="false">
      <c r="A1180" s="10" t="n">
        <v>152</v>
      </c>
      <c r="B1180" s="2" t="n">
        <v>171</v>
      </c>
      <c r="C1180" s="2" t="n">
        <f aca="false">BILANCA!D176</f>
        <v>0</v>
      </c>
      <c r="D1180" s="2" t="n">
        <f aca="false">BILANCA!E176</f>
        <v>0</v>
      </c>
      <c r="E1180" s="2" t="n">
        <v>0</v>
      </c>
      <c r="F1180" s="2" t="n">
        <v>0</v>
      </c>
      <c r="G1180" s="3" t="n">
        <f aca="false">B1180/1000*C1180+B1180/500*D1180</f>
        <v>0</v>
      </c>
      <c r="H1180" s="3" t="n">
        <f aca="false">ABS(C1180-ROUND(C1180,0))+ABS(D1180-ROUND(D1180,0))</f>
        <v>0</v>
      </c>
      <c r="I1180" s="11"/>
      <c r="J1180" s="4"/>
      <c r="K1180" s="5"/>
      <c r="L1180" s="5"/>
      <c r="M1180" s="5"/>
      <c r="N1180" s="5"/>
      <c r="O1180" s="5"/>
      <c r="P1180" s="5"/>
      <c r="Q1180" s="5"/>
      <c r="R1180" s="5"/>
      <c r="S1180" s="5"/>
      <c r="T1180" s="5"/>
      <c r="U1180" s="5"/>
      <c r="V1180" s="5"/>
      <c r="W1180" s="5"/>
      <c r="X1180" s="5"/>
      <c r="Y1180" s="5"/>
      <c r="Z1180" s="5"/>
    </row>
    <row r="1181" customFormat="false" ht="12.75" hidden="false" customHeight="true" outlineLevel="0" collapsed="false">
      <c r="A1181" s="10" t="n">
        <v>152</v>
      </c>
      <c r="B1181" s="2" t="n">
        <v>172</v>
      </c>
      <c r="C1181" s="2" t="n">
        <f aca="false">BILANCA!D177</f>
        <v>0</v>
      </c>
      <c r="D1181" s="2" t="n">
        <f aca="false">BILANCA!E177</f>
        <v>0</v>
      </c>
      <c r="E1181" s="2" t="n">
        <v>0</v>
      </c>
      <c r="F1181" s="2" t="n">
        <v>0</v>
      </c>
      <c r="G1181" s="3" t="n">
        <f aca="false">B1181/1000*C1181+B1181/500*D1181</f>
        <v>0</v>
      </c>
      <c r="H1181" s="3" t="n">
        <f aca="false">ABS(C1181-ROUND(C1181,0))+ABS(D1181-ROUND(D1181,0))</f>
        <v>0</v>
      </c>
      <c r="I1181" s="11"/>
      <c r="J1181" s="4"/>
      <c r="K1181" s="5"/>
      <c r="L1181" s="5"/>
      <c r="M1181" s="5"/>
      <c r="N1181" s="5"/>
      <c r="O1181" s="5"/>
      <c r="P1181" s="5"/>
      <c r="Q1181" s="5"/>
      <c r="R1181" s="5"/>
      <c r="S1181" s="5"/>
      <c r="T1181" s="5"/>
      <c r="U1181" s="5"/>
      <c r="V1181" s="5"/>
      <c r="W1181" s="5"/>
      <c r="X1181" s="5"/>
      <c r="Y1181" s="5"/>
      <c r="Z1181" s="5"/>
    </row>
    <row r="1182" customFormat="false" ht="12.75" hidden="false" customHeight="true" outlineLevel="0" collapsed="false">
      <c r="A1182" s="10" t="n">
        <v>152</v>
      </c>
      <c r="B1182" s="2" t="n">
        <v>173</v>
      </c>
      <c r="C1182" s="2" t="n">
        <f aca="false">BILANCA!D178</f>
        <v>0</v>
      </c>
      <c r="D1182" s="2" t="n">
        <f aca="false">BILANCA!E178</f>
        <v>0</v>
      </c>
      <c r="E1182" s="2" t="n">
        <v>0</v>
      </c>
      <c r="F1182" s="2" t="n">
        <v>0</v>
      </c>
      <c r="G1182" s="3" t="n">
        <f aca="false">B1182/1000*C1182+B1182/500*D1182</f>
        <v>0</v>
      </c>
      <c r="H1182" s="3" t="n">
        <f aca="false">ABS(C1182-ROUND(C1182,0))+ABS(D1182-ROUND(D1182,0))</f>
        <v>0</v>
      </c>
      <c r="I1182" s="11"/>
      <c r="J1182" s="4"/>
      <c r="K1182" s="5"/>
      <c r="L1182" s="5"/>
      <c r="M1182" s="5"/>
      <c r="N1182" s="5"/>
      <c r="O1182" s="5"/>
      <c r="P1182" s="5"/>
      <c r="Q1182" s="5"/>
      <c r="R1182" s="5"/>
      <c r="S1182" s="5"/>
      <c r="T1182" s="5"/>
      <c r="U1182" s="5"/>
      <c r="V1182" s="5"/>
      <c r="W1182" s="5"/>
      <c r="X1182" s="5"/>
      <c r="Y1182" s="5"/>
      <c r="Z1182" s="5"/>
    </row>
    <row r="1183" customFormat="false" ht="12.75" hidden="false" customHeight="true" outlineLevel="0" collapsed="false">
      <c r="A1183" s="10" t="n">
        <v>152</v>
      </c>
      <c r="B1183" s="2" t="n">
        <v>174</v>
      </c>
      <c r="C1183" s="2" t="n">
        <f aca="false">BILANCA!D179</f>
        <v>0</v>
      </c>
      <c r="D1183" s="2" t="n">
        <f aca="false">BILANCA!E179</f>
        <v>0</v>
      </c>
      <c r="E1183" s="2" t="n">
        <v>0</v>
      </c>
      <c r="F1183" s="2" t="n">
        <v>0</v>
      </c>
      <c r="G1183" s="3" t="n">
        <f aca="false">B1183/1000*C1183+B1183/500*D1183</f>
        <v>0</v>
      </c>
      <c r="H1183" s="3" t="n">
        <f aca="false">ABS(C1183-ROUND(C1183,0))+ABS(D1183-ROUND(D1183,0))</f>
        <v>0</v>
      </c>
      <c r="I1183" s="11"/>
      <c r="J1183" s="4"/>
      <c r="K1183" s="5"/>
      <c r="L1183" s="5"/>
      <c r="M1183" s="5"/>
      <c r="N1183" s="5"/>
      <c r="O1183" s="5"/>
      <c r="P1183" s="5"/>
      <c r="Q1183" s="5"/>
      <c r="R1183" s="5"/>
      <c r="S1183" s="5"/>
      <c r="T1183" s="5"/>
      <c r="U1183" s="5"/>
      <c r="V1183" s="5"/>
      <c r="W1183" s="5"/>
      <c r="X1183" s="5"/>
      <c r="Y1183" s="5"/>
      <c r="Z1183" s="5"/>
    </row>
    <row r="1184" customFormat="false" ht="12.75" hidden="false" customHeight="true" outlineLevel="0" collapsed="false">
      <c r="A1184" s="10" t="n">
        <v>152</v>
      </c>
      <c r="B1184" s="2" t="n">
        <v>175</v>
      </c>
      <c r="C1184" s="2" t="n">
        <f aca="false">BILANCA!D180</f>
        <v>0</v>
      </c>
      <c r="D1184" s="2" t="n">
        <f aca="false">BILANCA!E180</f>
        <v>0</v>
      </c>
      <c r="E1184" s="2" t="n">
        <v>0</v>
      </c>
      <c r="F1184" s="2" t="n">
        <v>0</v>
      </c>
      <c r="G1184" s="3" t="n">
        <f aca="false">B1184/1000*C1184+B1184/500*D1184</f>
        <v>0</v>
      </c>
      <c r="H1184" s="3" t="n">
        <f aca="false">ABS(C1184-ROUND(C1184,0))+ABS(D1184-ROUND(D1184,0))</f>
        <v>0</v>
      </c>
      <c r="I1184" s="11"/>
      <c r="J1184" s="4"/>
      <c r="K1184" s="5"/>
      <c r="L1184" s="5"/>
      <c r="M1184" s="5"/>
      <c r="N1184" s="5"/>
      <c r="O1184" s="5"/>
      <c r="P1184" s="5"/>
      <c r="Q1184" s="5"/>
      <c r="R1184" s="5"/>
      <c r="S1184" s="5"/>
      <c r="T1184" s="5"/>
      <c r="U1184" s="5"/>
      <c r="V1184" s="5"/>
      <c r="W1184" s="5"/>
      <c r="X1184" s="5"/>
      <c r="Y1184" s="5"/>
      <c r="Z1184" s="5"/>
    </row>
    <row r="1185" customFormat="false" ht="12.75" hidden="false" customHeight="true" outlineLevel="0" collapsed="false">
      <c r="A1185" s="10" t="n">
        <v>152</v>
      </c>
      <c r="B1185" s="2" t="n">
        <v>176</v>
      </c>
      <c r="C1185" s="2" t="n">
        <f aca="false">BILANCA!D181</f>
        <v>0</v>
      </c>
      <c r="D1185" s="2" t="n">
        <f aca="false">BILANCA!E181</f>
        <v>0</v>
      </c>
      <c r="E1185" s="2" t="n">
        <v>0</v>
      </c>
      <c r="F1185" s="2" t="n">
        <v>0</v>
      </c>
      <c r="G1185" s="3" t="n">
        <f aca="false">B1185/1000*C1185+B1185/500*D1185</f>
        <v>0</v>
      </c>
      <c r="H1185" s="3" t="n">
        <f aca="false">ABS(C1185-ROUND(C1185,0))+ABS(D1185-ROUND(D1185,0))</f>
        <v>0</v>
      </c>
      <c r="I1185" s="11"/>
      <c r="J1185" s="4"/>
      <c r="K1185" s="5"/>
      <c r="L1185" s="5"/>
      <c r="M1185" s="5"/>
      <c r="N1185" s="5"/>
      <c r="O1185" s="5"/>
      <c r="P1185" s="5"/>
      <c r="Q1185" s="5"/>
      <c r="R1185" s="5"/>
      <c r="S1185" s="5"/>
      <c r="T1185" s="5"/>
      <c r="U1185" s="5"/>
      <c r="V1185" s="5"/>
      <c r="W1185" s="5"/>
      <c r="X1185" s="5"/>
      <c r="Y1185" s="5"/>
      <c r="Z1185" s="5"/>
    </row>
    <row r="1186" customFormat="false" ht="12.75" hidden="false" customHeight="true" outlineLevel="0" collapsed="false">
      <c r="A1186" s="10" t="n">
        <v>152</v>
      </c>
      <c r="B1186" s="2" t="n">
        <v>177</v>
      </c>
      <c r="C1186" s="2" t="n">
        <f aca="false">BILANCA!D182</f>
        <v>0</v>
      </c>
      <c r="D1186" s="2" t="n">
        <f aca="false">BILANCA!E182</f>
        <v>0</v>
      </c>
      <c r="E1186" s="2" t="n">
        <v>0</v>
      </c>
      <c r="F1186" s="2" t="n">
        <v>0</v>
      </c>
      <c r="G1186" s="3" t="n">
        <f aca="false">B1186/1000*C1186+B1186/500*D1186</f>
        <v>0</v>
      </c>
      <c r="H1186" s="3" t="n">
        <f aca="false">ABS(C1186-ROUND(C1186,0))+ABS(D1186-ROUND(D1186,0))</f>
        <v>0</v>
      </c>
      <c r="I1186" s="11"/>
      <c r="J1186" s="4"/>
      <c r="K1186" s="5"/>
      <c r="L1186" s="5"/>
      <c r="M1186" s="5"/>
      <c r="N1186" s="5"/>
      <c r="O1186" s="5"/>
      <c r="P1186" s="5"/>
      <c r="Q1186" s="5"/>
      <c r="R1186" s="5"/>
      <c r="S1186" s="5"/>
      <c r="T1186" s="5"/>
      <c r="U1186" s="5"/>
      <c r="V1186" s="5"/>
      <c r="W1186" s="5"/>
      <c r="X1186" s="5"/>
      <c r="Y1186" s="5"/>
      <c r="Z1186" s="5"/>
    </row>
    <row r="1187" customFormat="false" ht="12.75" hidden="false" customHeight="true" outlineLevel="0" collapsed="false">
      <c r="A1187" s="10" t="n">
        <v>152</v>
      </c>
      <c r="B1187" s="2" t="n">
        <v>178</v>
      </c>
      <c r="C1187" s="2" t="n">
        <f aca="false">BILANCA!D183</f>
        <v>0</v>
      </c>
      <c r="D1187" s="2" t="n">
        <f aca="false">BILANCA!E183</f>
        <v>0</v>
      </c>
      <c r="E1187" s="2" t="n">
        <v>0</v>
      </c>
      <c r="F1187" s="2" t="n">
        <v>0</v>
      </c>
      <c r="G1187" s="3" t="n">
        <f aca="false">B1187/1000*C1187+B1187/500*D1187</f>
        <v>0</v>
      </c>
      <c r="H1187" s="3" t="n">
        <f aca="false">ABS(C1187-ROUND(C1187,0))+ABS(D1187-ROUND(D1187,0))</f>
        <v>0</v>
      </c>
      <c r="I1187" s="11"/>
      <c r="J1187" s="4"/>
      <c r="K1187" s="5"/>
      <c r="L1187" s="5"/>
      <c r="M1187" s="5"/>
      <c r="N1187" s="5"/>
      <c r="O1187" s="5"/>
      <c r="P1187" s="5"/>
      <c r="Q1187" s="5"/>
      <c r="R1187" s="5"/>
      <c r="S1187" s="5"/>
      <c r="T1187" s="5"/>
      <c r="U1187" s="5"/>
      <c r="V1187" s="5"/>
      <c r="W1187" s="5"/>
      <c r="X1187" s="5"/>
      <c r="Y1187" s="5"/>
      <c r="Z1187" s="5"/>
    </row>
    <row r="1188" customFormat="false" ht="12.75" hidden="false" customHeight="true" outlineLevel="0" collapsed="false">
      <c r="A1188" s="10" t="n">
        <v>152</v>
      </c>
      <c r="B1188" s="2" t="n">
        <v>179</v>
      </c>
      <c r="C1188" s="2" t="n">
        <f aca="false">BILANCA!D184</f>
        <v>0</v>
      </c>
      <c r="D1188" s="2" t="n">
        <f aca="false">BILANCA!E184</f>
        <v>0</v>
      </c>
      <c r="E1188" s="2" t="n">
        <v>0</v>
      </c>
      <c r="F1188" s="2" t="n">
        <v>0</v>
      </c>
      <c r="G1188" s="3" t="n">
        <f aca="false">B1188/1000*C1188+B1188/500*D1188</f>
        <v>0</v>
      </c>
      <c r="H1188" s="3" t="n">
        <f aca="false">ABS(C1188-ROUND(C1188,0))+ABS(D1188-ROUND(D1188,0))</f>
        <v>0</v>
      </c>
      <c r="I1188" s="11"/>
      <c r="J1188" s="4"/>
      <c r="K1188" s="5"/>
      <c r="L1188" s="5"/>
      <c r="M1188" s="5"/>
      <c r="N1188" s="5"/>
      <c r="O1188" s="5"/>
      <c r="P1188" s="5"/>
      <c r="Q1188" s="5"/>
      <c r="R1188" s="5"/>
      <c r="S1188" s="5"/>
      <c r="T1188" s="5"/>
      <c r="U1188" s="5"/>
      <c r="V1188" s="5"/>
      <c r="W1188" s="5"/>
      <c r="X1188" s="5"/>
      <c r="Y1188" s="5"/>
      <c r="Z1188" s="5"/>
    </row>
    <row r="1189" customFormat="false" ht="12.75" hidden="false" customHeight="true" outlineLevel="0" collapsed="false">
      <c r="A1189" s="10" t="n">
        <v>152</v>
      </c>
      <c r="B1189" s="2" t="n">
        <v>180</v>
      </c>
      <c r="C1189" s="2" t="n">
        <f aca="false">BILANCA!D185</f>
        <v>0</v>
      </c>
      <c r="D1189" s="2" t="n">
        <f aca="false">BILANCA!E185</f>
        <v>0</v>
      </c>
      <c r="E1189" s="2" t="n">
        <v>0</v>
      </c>
      <c r="F1189" s="2" t="n">
        <v>0</v>
      </c>
      <c r="G1189" s="3" t="n">
        <f aca="false">B1189/1000*C1189+B1189/500*D1189</f>
        <v>0</v>
      </c>
      <c r="H1189" s="3" t="n">
        <f aca="false">ABS(C1189-ROUND(C1189,0))+ABS(D1189-ROUND(D1189,0))</f>
        <v>0</v>
      </c>
      <c r="I1189" s="11"/>
      <c r="J1189" s="4"/>
      <c r="K1189" s="5"/>
      <c r="L1189" s="5"/>
      <c r="M1189" s="5"/>
      <c r="N1189" s="5"/>
      <c r="O1189" s="5"/>
      <c r="P1189" s="5"/>
      <c r="Q1189" s="5"/>
      <c r="R1189" s="5"/>
      <c r="S1189" s="5"/>
      <c r="T1189" s="5"/>
      <c r="U1189" s="5"/>
      <c r="V1189" s="5"/>
      <c r="W1189" s="5"/>
      <c r="X1189" s="5"/>
      <c r="Y1189" s="5"/>
      <c r="Z1189" s="5"/>
    </row>
    <row r="1190" customFormat="false" ht="12.75" hidden="false" customHeight="true" outlineLevel="0" collapsed="false">
      <c r="A1190" s="10" t="n">
        <v>152</v>
      </c>
      <c r="B1190" s="2" t="n">
        <v>181</v>
      </c>
      <c r="C1190" s="2" t="n">
        <f aca="false">BILANCA!D186</f>
        <v>0</v>
      </c>
      <c r="D1190" s="2" t="n">
        <f aca="false">BILANCA!E186</f>
        <v>0</v>
      </c>
      <c r="E1190" s="2" t="n">
        <v>0</v>
      </c>
      <c r="F1190" s="2" t="n">
        <v>0</v>
      </c>
      <c r="G1190" s="3" t="n">
        <f aca="false">B1190/1000*C1190+B1190/500*D1190</f>
        <v>0</v>
      </c>
      <c r="H1190" s="3" t="n">
        <f aca="false">ABS(C1190-ROUND(C1190,0))+ABS(D1190-ROUND(D1190,0))</f>
        <v>0</v>
      </c>
      <c r="I1190" s="11"/>
      <c r="J1190" s="4"/>
      <c r="K1190" s="5"/>
      <c r="L1190" s="5"/>
      <c r="M1190" s="5"/>
      <c r="N1190" s="5"/>
      <c r="O1190" s="5"/>
      <c r="P1190" s="5"/>
      <c r="Q1190" s="5"/>
      <c r="R1190" s="5"/>
      <c r="S1190" s="5"/>
      <c r="T1190" s="5"/>
      <c r="U1190" s="5"/>
      <c r="V1190" s="5"/>
      <c r="W1190" s="5"/>
      <c r="X1190" s="5"/>
      <c r="Y1190" s="5"/>
      <c r="Z1190" s="5"/>
    </row>
    <row r="1191" customFormat="false" ht="12.75" hidden="false" customHeight="true" outlineLevel="0" collapsed="false">
      <c r="A1191" s="10" t="n">
        <v>152</v>
      </c>
      <c r="B1191" s="2" t="n">
        <v>182</v>
      </c>
      <c r="C1191" s="2" t="n">
        <f aca="false">BILANCA!D187</f>
        <v>0</v>
      </c>
      <c r="D1191" s="2" t="n">
        <f aca="false">BILANCA!E187</f>
        <v>0</v>
      </c>
      <c r="E1191" s="2" t="n">
        <v>0</v>
      </c>
      <c r="F1191" s="2" t="n">
        <v>0</v>
      </c>
      <c r="G1191" s="3" t="n">
        <f aca="false">B1191/1000*C1191+B1191/500*D1191</f>
        <v>0</v>
      </c>
      <c r="H1191" s="3" t="n">
        <f aca="false">ABS(C1191-ROUND(C1191,0))+ABS(D1191-ROUND(D1191,0))</f>
        <v>0</v>
      </c>
      <c r="I1191" s="11"/>
      <c r="J1191" s="4"/>
      <c r="K1191" s="5"/>
      <c r="L1191" s="5"/>
      <c r="M1191" s="5"/>
      <c r="N1191" s="5"/>
      <c r="O1191" s="5"/>
      <c r="P1191" s="5"/>
      <c r="Q1191" s="5"/>
      <c r="R1191" s="5"/>
      <c r="S1191" s="5"/>
      <c r="T1191" s="5"/>
      <c r="U1191" s="5"/>
      <c r="V1191" s="5"/>
      <c r="W1191" s="5"/>
      <c r="X1191" s="5"/>
      <c r="Y1191" s="5"/>
      <c r="Z1191" s="5"/>
    </row>
    <row r="1192" customFormat="false" ht="12.75" hidden="false" customHeight="true" outlineLevel="0" collapsed="false">
      <c r="A1192" s="10" t="n">
        <v>152</v>
      </c>
      <c r="B1192" s="2" t="n">
        <v>183</v>
      </c>
      <c r="C1192" s="2" t="n">
        <f aca="false">BILANCA!D188</f>
        <v>0</v>
      </c>
      <c r="D1192" s="2" t="n">
        <f aca="false">BILANCA!E188</f>
        <v>0</v>
      </c>
      <c r="E1192" s="2" t="n">
        <v>0</v>
      </c>
      <c r="F1192" s="2" t="n">
        <v>0</v>
      </c>
      <c r="G1192" s="3" t="n">
        <f aca="false">B1192/1000*C1192+B1192/500*D1192</f>
        <v>0</v>
      </c>
      <c r="H1192" s="3" t="n">
        <f aca="false">ABS(C1192-ROUND(C1192,0))+ABS(D1192-ROUND(D1192,0))</f>
        <v>0</v>
      </c>
      <c r="I1192" s="11"/>
      <c r="J1192" s="4"/>
      <c r="K1192" s="5"/>
      <c r="L1192" s="5"/>
      <c r="M1192" s="5"/>
      <c r="N1192" s="5"/>
      <c r="O1192" s="5"/>
      <c r="P1192" s="5"/>
      <c r="Q1192" s="5"/>
      <c r="R1192" s="5"/>
      <c r="S1192" s="5"/>
      <c r="T1192" s="5"/>
      <c r="U1192" s="5"/>
      <c r="V1192" s="5"/>
      <c r="W1192" s="5"/>
      <c r="X1192" s="5"/>
      <c r="Y1192" s="5"/>
      <c r="Z1192" s="5"/>
    </row>
    <row r="1193" customFormat="false" ht="12.75" hidden="false" customHeight="true" outlineLevel="0" collapsed="false">
      <c r="A1193" s="10" t="n">
        <v>152</v>
      </c>
      <c r="B1193" s="2" t="n">
        <v>184</v>
      </c>
      <c r="C1193" s="2" t="n">
        <f aca="false">BILANCA!D189</f>
        <v>0</v>
      </c>
      <c r="D1193" s="2" t="n">
        <f aca="false">BILANCA!E189</f>
        <v>0</v>
      </c>
      <c r="E1193" s="2" t="n">
        <v>0</v>
      </c>
      <c r="F1193" s="2" t="n">
        <v>0</v>
      </c>
      <c r="G1193" s="3" t="n">
        <f aca="false">B1193/1000*C1193+B1193/500*D1193</f>
        <v>0</v>
      </c>
      <c r="H1193" s="3" t="n">
        <f aca="false">ABS(C1193-ROUND(C1193,0))+ABS(D1193-ROUND(D1193,0))</f>
        <v>0</v>
      </c>
      <c r="I1193" s="11"/>
      <c r="J1193" s="4"/>
      <c r="K1193" s="5"/>
      <c r="L1193" s="5"/>
      <c r="M1193" s="5"/>
      <c r="N1193" s="5"/>
      <c r="O1193" s="5"/>
      <c r="P1193" s="5"/>
      <c r="Q1193" s="5"/>
      <c r="R1193" s="5"/>
      <c r="S1193" s="5"/>
      <c r="T1193" s="5"/>
      <c r="U1193" s="5"/>
      <c r="V1193" s="5"/>
      <c r="W1193" s="5"/>
      <c r="X1193" s="5"/>
      <c r="Y1193" s="5"/>
      <c r="Z1193" s="5"/>
    </row>
    <row r="1194" customFormat="false" ht="12.75" hidden="false" customHeight="true" outlineLevel="0" collapsed="false">
      <c r="A1194" s="10" t="n">
        <v>152</v>
      </c>
      <c r="B1194" s="2" t="n">
        <v>185</v>
      </c>
      <c r="C1194" s="2" t="n">
        <f aca="false">BILANCA!D190</f>
        <v>0</v>
      </c>
      <c r="D1194" s="2" t="n">
        <f aca="false">BILANCA!E190</f>
        <v>0</v>
      </c>
      <c r="E1194" s="2" t="n">
        <v>0</v>
      </c>
      <c r="F1194" s="2" t="n">
        <v>0</v>
      </c>
      <c r="G1194" s="3" t="n">
        <f aca="false">B1194/1000*C1194+B1194/500*D1194</f>
        <v>0</v>
      </c>
      <c r="H1194" s="3" t="n">
        <f aca="false">ABS(C1194-ROUND(C1194,0))+ABS(D1194-ROUND(D1194,0))</f>
        <v>0</v>
      </c>
      <c r="I1194" s="11"/>
      <c r="J1194" s="4"/>
      <c r="K1194" s="5"/>
      <c r="L1194" s="5"/>
      <c r="M1194" s="5"/>
      <c r="N1194" s="5"/>
      <c r="O1194" s="5"/>
      <c r="P1194" s="5"/>
      <c r="Q1194" s="5"/>
      <c r="R1194" s="5"/>
      <c r="S1194" s="5"/>
      <c r="T1194" s="5"/>
      <c r="U1194" s="5"/>
      <c r="V1194" s="5"/>
      <c r="W1194" s="5"/>
      <c r="X1194" s="5"/>
      <c r="Y1194" s="5"/>
      <c r="Z1194" s="5"/>
    </row>
    <row r="1195" customFormat="false" ht="12.75" hidden="false" customHeight="true" outlineLevel="0" collapsed="false">
      <c r="A1195" s="10" t="n">
        <v>152</v>
      </c>
      <c r="B1195" s="2" t="n">
        <v>186</v>
      </c>
      <c r="C1195" s="2" t="n">
        <f aca="false">BILANCA!D191</f>
        <v>0</v>
      </c>
      <c r="D1195" s="2" t="n">
        <f aca="false">BILANCA!E191</f>
        <v>0</v>
      </c>
      <c r="E1195" s="2" t="n">
        <v>0</v>
      </c>
      <c r="F1195" s="2" t="n">
        <v>0</v>
      </c>
      <c r="G1195" s="3" t="n">
        <f aca="false">B1195/1000*C1195+B1195/500*D1195</f>
        <v>0</v>
      </c>
      <c r="H1195" s="3" t="n">
        <f aca="false">ABS(C1195-ROUND(C1195,0))+ABS(D1195-ROUND(D1195,0))</f>
        <v>0</v>
      </c>
      <c r="I1195" s="11"/>
      <c r="J1195" s="4"/>
      <c r="K1195" s="5"/>
      <c r="L1195" s="5"/>
      <c r="M1195" s="5"/>
      <c r="N1195" s="5"/>
      <c r="O1195" s="5"/>
      <c r="P1195" s="5"/>
      <c r="Q1195" s="5"/>
      <c r="R1195" s="5"/>
      <c r="S1195" s="5"/>
      <c r="T1195" s="5"/>
      <c r="U1195" s="5"/>
      <c r="V1195" s="5"/>
      <c r="W1195" s="5"/>
      <c r="X1195" s="5"/>
      <c r="Y1195" s="5"/>
      <c r="Z1195" s="5"/>
    </row>
    <row r="1196" customFormat="false" ht="12.75" hidden="false" customHeight="true" outlineLevel="0" collapsed="false">
      <c r="A1196" s="10" t="n">
        <v>152</v>
      </c>
      <c r="B1196" s="2" t="n">
        <v>187</v>
      </c>
      <c r="C1196" s="2" t="n">
        <f aca="false">BILANCA!D192</f>
        <v>0</v>
      </c>
      <c r="D1196" s="2" t="n">
        <f aca="false">BILANCA!E192</f>
        <v>0</v>
      </c>
      <c r="E1196" s="2" t="n">
        <v>0</v>
      </c>
      <c r="F1196" s="2" t="n">
        <v>0</v>
      </c>
      <c r="G1196" s="3" t="n">
        <f aca="false">B1196/1000*C1196+B1196/500*D1196</f>
        <v>0</v>
      </c>
      <c r="H1196" s="3" t="n">
        <f aca="false">ABS(C1196-ROUND(C1196,0))+ABS(D1196-ROUND(D1196,0))</f>
        <v>0</v>
      </c>
      <c r="I1196" s="11"/>
      <c r="J1196" s="4"/>
      <c r="K1196" s="5"/>
      <c r="L1196" s="5"/>
      <c r="M1196" s="5"/>
      <c r="N1196" s="5"/>
      <c r="O1196" s="5"/>
      <c r="P1196" s="5"/>
      <c r="Q1196" s="5"/>
      <c r="R1196" s="5"/>
      <c r="S1196" s="5"/>
      <c r="T1196" s="5"/>
      <c r="U1196" s="5"/>
      <c r="V1196" s="5"/>
      <c r="W1196" s="5"/>
      <c r="X1196" s="5"/>
      <c r="Y1196" s="5"/>
      <c r="Z1196" s="5"/>
    </row>
    <row r="1197" customFormat="false" ht="12.75" hidden="false" customHeight="true" outlineLevel="0" collapsed="false">
      <c r="A1197" s="10" t="n">
        <v>152</v>
      </c>
      <c r="B1197" s="2" t="n">
        <v>188</v>
      </c>
      <c r="C1197" s="2" t="n">
        <f aca="false">BILANCA!D193</f>
        <v>0</v>
      </c>
      <c r="D1197" s="2" t="n">
        <f aca="false">BILANCA!E193</f>
        <v>0</v>
      </c>
      <c r="E1197" s="2" t="n">
        <v>0</v>
      </c>
      <c r="F1197" s="2" t="n">
        <v>0</v>
      </c>
      <c r="G1197" s="3" t="n">
        <f aca="false">B1197/1000*C1197+B1197/500*D1197</f>
        <v>0</v>
      </c>
      <c r="H1197" s="3" t="n">
        <f aca="false">ABS(C1197-ROUND(C1197,0))+ABS(D1197-ROUND(D1197,0))</f>
        <v>0</v>
      </c>
      <c r="I1197" s="11"/>
      <c r="J1197" s="4"/>
      <c r="K1197" s="5"/>
      <c r="L1197" s="5"/>
      <c r="M1197" s="5"/>
      <c r="N1197" s="5"/>
      <c r="O1197" s="5"/>
      <c r="P1197" s="5"/>
      <c r="Q1197" s="5"/>
      <c r="R1197" s="5"/>
      <c r="S1197" s="5"/>
      <c r="T1197" s="5"/>
      <c r="U1197" s="5"/>
      <c r="V1197" s="5"/>
      <c r="W1197" s="5"/>
      <c r="X1197" s="5"/>
      <c r="Y1197" s="5"/>
      <c r="Z1197" s="5"/>
    </row>
    <row r="1198" customFormat="false" ht="12.75" hidden="false" customHeight="true" outlineLevel="0" collapsed="false">
      <c r="A1198" s="10" t="n">
        <v>152</v>
      </c>
      <c r="B1198" s="2" t="n">
        <v>189</v>
      </c>
      <c r="C1198" s="2" t="n">
        <f aca="false">BILANCA!D194</f>
        <v>0</v>
      </c>
      <c r="D1198" s="2" t="n">
        <f aca="false">BILANCA!E194</f>
        <v>0</v>
      </c>
      <c r="E1198" s="2" t="n">
        <v>0</v>
      </c>
      <c r="F1198" s="2" t="n">
        <v>0</v>
      </c>
      <c r="G1198" s="3" t="n">
        <f aca="false">B1198/1000*C1198+B1198/500*D1198</f>
        <v>0</v>
      </c>
      <c r="H1198" s="3" t="n">
        <f aca="false">ABS(C1198-ROUND(C1198,0))+ABS(D1198-ROUND(D1198,0))</f>
        <v>0</v>
      </c>
      <c r="I1198" s="11"/>
      <c r="J1198" s="4"/>
      <c r="K1198" s="5"/>
      <c r="L1198" s="5"/>
      <c r="M1198" s="5"/>
      <c r="N1198" s="5"/>
      <c r="O1198" s="5"/>
      <c r="P1198" s="5"/>
      <c r="Q1198" s="5"/>
      <c r="R1198" s="5"/>
      <c r="S1198" s="5"/>
      <c r="T1198" s="5"/>
      <c r="U1198" s="5"/>
      <c r="V1198" s="5"/>
      <c r="W1198" s="5"/>
      <c r="X1198" s="5"/>
      <c r="Y1198" s="5"/>
      <c r="Z1198" s="5"/>
    </row>
    <row r="1199" customFormat="false" ht="12.75" hidden="false" customHeight="true" outlineLevel="0" collapsed="false">
      <c r="A1199" s="10" t="n">
        <v>152</v>
      </c>
      <c r="B1199" s="2" t="n">
        <v>190</v>
      </c>
      <c r="C1199" s="2" t="n">
        <f aca="false">BILANCA!D195</f>
        <v>0</v>
      </c>
      <c r="D1199" s="2" t="n">
        <f aca="false">BILANCA!E195</f>
        <v>0</v>
      </c>
      <c r="E1199" s="2" t="n">
        <v>0</v>
      </c>
      <c r="F1199" s="2" t="n">
        <v>0</v>
      </c>
      <c r="G1199" s="3" t="n">
        <f aca="false">B1199/1000*C1199+B1199/500*D1199</f>
        <v>0</v>
      </c>
      <c r="H1199" s="3" t="n">
        <f aca="false">ABS(C1199-ROUND(C1199,0))+ABS(D1199-ROUND(D1199,0))</f>
        <v>0</v>
      </c>
      <c r="I1199" s="11"/>
      <c r="J1199" s="4"/>
      <c r="K1199" s="5"/>
      <c r="L1199" s="5"/>
      <c r="M1199" s="5"/>
      <c r="N1199" s="5"/>
      <c r="O1199" s="5"/>
      <c r="P1199" s="5"/>
      <c r="Q1199" s="5"/>
      <c r="R1199" s="5"/>
      <c r="S1199" s="5"/>
      <c r="T1199" s="5"/>
      <c r="U1199" s="5"/>
      <c r="V1199" s="5"/>
      <c r="W1199" s="5"/>
      <c r="X1199" s="5"/>
      <c r="Y1199" s="5"/>
      <c r="Z1199" s="5"/>
    </row>
    <row r="1200" customFormat="false" ht="12.75" hidden="false" customHeight="true" outlineLevel="0" collapsed="false">
      <c r="A1200" s="10" t="n">
        <v>152</v>
      </c>
      <c r="B1200" s="2" t="n">
        <v>191</v>
      </c>
      <c r="C1200" s="2" t="n">
        <f aca="false">BILANCA!D196</f>
        <v>0</v>
      </c>
      <c r="D1200" s="2" t="n">
        <f aca="false">BILANCA!E196</f>
        <v>0</v>
      </c>
      <c r="E1200" s="2" t="n">
        <v>0</v>
      </c>
      <c r="F1200" s="2" t="n">
        <v>0</v>
      </c>
      <c r="G1200" s="3" t="n">
        <f aca="false">B1200/1000*C1200+B1200/500*D1200</f>
        <v>0</v>
      </c>
      <c r="H1200" s="3" t="n">
        <f aca="false">ABS(C1200-ROUND(C1200,0))+ABS(D1200-ROUND(D1200,0))</f>
        <v>0</v>
      </c>
      <c r="I1200" s="11"/>
      <c r="J1200" s="4"/>
      <c r="K1200" s="5"/>
      <c r="L1200" s="5"/>
      <c r="M1200" s="5"/>
      <c r="N1200" s="5"/>
      <c r="O1200" s="5"/>
      <c r="P1200" s="5"/>
      <c r="Q1200" s="5"/>
      <c r="R1200" s="5"/>
      <c r="S1200" s="5"/>
      <c r="T1200" s="5"/>
      <c r="U1200" s="5"/>
      <c r="V1200" s="5"/>
      <c r="W1200" s="5"/>
      <c r="X1200" s="5"/>
      <c r="Y1200" s="5"/>
      <c r="Z1200" s="5"/>
    </row>
    <row r="1201" customFormat="false" ht="12.75" hidden="false" customHeight="true" outlineLevel="0" collapsed="false">
      <c r="A1201" s="10" t="n">
        <v>152</v>
      </c>
      <c r="B1201" s="2" t="n">
        <v>192</v>
      </c>
      <c r="C1201" s="2" t="n">
        <f aca="false">BILANCA!D197</f>
        <v>0</v>
      </c>
      <c r="D1201" s="2" t="n">
        <f aca="false">BILANCA!E197</f>
        <v>0</v>
      </c>
      <c r="E1201" s="2" t="n">
        <v>0</v>
      </c>
      <c r="F1201" s="2" t="n">
        <v>0</v>
      </c>
      <c r="G1201" s="3" t="n">
        <f aca="false">B1201/1000*C1201+B1201/500*D1201</f>
        <v>0</v>
      </c>
      <c r="H1201" s="3" t="n">
        <f aca="false">ABS(C1201-ROUND(C1201,0))+ABS(D1201-ROUND(D1201,0))</f>
        <v>0</v>
      </c>
      <c r="I1201" s="11"/>
      <c r="J1201" s="4"/>
      <c r="K1201" s="5"/>
      <c r="L1201" s="5"/>
      <c r="M1201" s="5"/>
      <c r="N1201" s="5"/>
      <c r="O1201" s="5"/>
      <c r="P1201" s="5"/>
      <c r="Q1201" s="5"/>
      <c r="R1201" s="5"/>
      <c r="S1201" s="5"/>
      <c r="T1201" s="5"/>
      <c r="U1201" s="5"/>
      <c r="V1201" s="5"/>
      <c r="W1201" s="5"/>
      <c r="X1201" s="5"/>
      <c r="Y1201" s="5"/>
      <c r="Z1201" s="5"/>
    </row>
    <row r="1202" customFormat="false" ht="12.75" hidden="false" customHeight="true" outlineLevel="0" collapsed="false">
      <c r="A1202" s="10" t="n">
        <v>152</v>
      </c>
      <c r="B1202" s="2" t="n">
        <v>193</v>
      </c>
      <c r="C1202" s="2" t="n">
        <f aca="false">BILANCA!D198</f>
        <v>0</v>
      </c>
      <c r="D1202" s="2" t="n">
        <f aca="false">BILANCA!E198</f>
        <v>0</v>
      </c>
      <c r="E1202" s="2" t="n">
        <v>0</v>
      </c>
      <c r="F1202" s="2" t="n">
        <v>0</v>
      </c>
      <c r="G1202" s="3" t="n">
        <f aca="false">B1202/1000*C1202+B1202/500*D1202</f>
        <v>0</v>
      </c>
      <c r="H1202" s="3" t="n">
        <f aca="false">ABS(C1202-ROUND(C1202,0))+ABS(D1202-ROUND(D1202,0))</f>
        <v>0</v>
      </c>
      <c r="I1202" s="11"/>
      <c r="J1202" s="4"/>
      <c r="K1202" s="5"/>
      <c r="L1202" s="5"/>
      <c r="M1202" s="5"/>
      <c r="N1202" s="5"/>
      <c r="O1202" s="5"/>
      <c r="P1202" s="5"/>
      <c r="Q1202" s="5"/>
      <c r="R1202" s="5"/>
      <c r="S1202" s="5"/>
      <c r="T1202" s="5"/>
      <c r="U1202" s="5"/>
      <c r="V1202" s="5"/>
      <c r="W1202" s="5"/>
      <c r="X1202" s="5"/>
      <c r="Y1202" s="5"/>
      <c r="Z1202" s="5"/>
    </row>
    <row r="1203" customFormat="false" ht="12.75" hidden="false" customHeight="true" outlineLevel="0" collapsed="false">
      <c r="A1203" s="10" t="n">
        <v>152</v>
      </c>
      <c r="B1203" s="2" t="n">
        <v>194</v>
      </c>
      <c r="C1203" s="2" t="n">
        <f aca="false">BILANCA!D199</f>
        <v>0</v>
      </c>
      <c r="D1203" s="2" t="n">
        <f aca="false">BILANCA!E199</f>
        <v>0</v>
      </c>
      <c r="E1203" s="2" t="n">
        <v>0</v>
      </c>
      <c r="F1203" s="2" t="n">
        <v>0</v>
      </c>
      <c r="G1203" s="3" t="n">
        <f aca="false">B1203/1000*C1203+B1203/500*D1203</f>
        <v>0</v>
      </c>
      <c r="H1203" s="3" t="n">
        <f aca="false">ABS(C1203-ROUND(C1203,0))+ABS(D1203-ROUND(D1203,0))</f>
        <v>0</v>
      </c>
      <c r="I1203" s="11"/>
      <c r="J1203" s="4"/>
      <c r="K1203" s="5"/>
      <c r="L1203" s="5"/>
      <c r="M1203" s="5"/>
      <c r="N1203" s="5"/>
      <c r="O1203" s="5"/>
      <c r="P1203" s="5"/>
      <c r="Q1203" s="5"/>
      <c r="R1203" s="5"/>
      <c r="S1203" s="5"/>
      <c r="T1203" s="5"/>
      <c r="U1203" s="5"/>
      <c r="V1203" s="5"/>
      <c r="W1203" s="5"/>
      <c r="X1203" s="5"/>
      <c r="Y1203" s="5"/>
      <c r="Z1203" s="5"/>
    </row>
    <row r="1204" customFormat="false" ht="12.75" hidden="false" customHeight="true" outlineLevel="0" collapsed="false">
      <c r="A1204" s="10" t="n">
        <v>152</v>
      </c>
      <c r="B1204" s="2" t="n">
        <v>195</v>
      </c>
      <c r="C1204" s="2" t="n">
        <f aca="false">BILANCA!D200</f>
        <v>0</v>
      </c>
      <c r="D1204" s="2" t="n">
        <f aca="false">BILANCA!E200</f>
        <v>0</v>
      </c>
      <c r="E1204" s="2" t="n">
        <v>0</v>
      </c>
      <c r="F1204" s="2" t="n">
        <v>0</v>
      </c>
      <c r="G1204" s="3" t="n">
        <f aca="false">B1204/1000*C1204+B1204/500*D1204</f>
        <v>0</v>
      </c>
      <c r="H1204" s="3" t="n">
        <f aca="false">ABS(C1204-ROUND(C1204,0))+ABS(D1204-ROUND(D1204,0))</f>
        <v>0</v>
      </c>
      <c r="I1204" s="11"/>
      <c r="J1204" s="4"/>
      <c r="K1204" s="5"/>
      <c r="L1204" s="5"/>
      <c r="M1204" s="5"/>
      <c r="N1204" s="5"/>
      <c r="O1204" s="5"/>
      <c r="P1204" s="5"/>
      <c r="Q1204" s="5"/>
      <c r="R1204" s="5"/>
      <c r="S1204" s="5"/>
      <c r="T1204" s="5"/>
      <c r="U1204" s="5"/>
      <c r="V1204" s="5"/>
      <c r="W1204" s="5"/>
      <c r="X1204" s="5"/>
      <c r="Y1204" s="5"/>
      <c r="Z1204" s="5"/>
    </row>
    <row r="1205" customFormat="false" ht="12.75" hidden="false" customHeight="true" outlineLevel="0" collapsed="false">
      <c r="A1205" s="10" t="n">
        <v>152</v>
      </c>
      <c r="B1205" s="2" t="n">
        <v>196</v>
      </c>
      <c r="C1205" s="2" t="n">
        <f aca="false">BILANCA!D201</f>
        <v>0</v>
      </c>
      <c r="D1205" s="2" t="n">
        <f aca="false">BILANCA!E201</f>
        <v>0</v>
      </c>
      <c r="E1205" s="2" t="n">
        <v>0</v>
      </c>
      <c r="F1205" s="2" t="n">
        <v>0</v>
      </c>
      <c r="G1205" s="3" t="n">
        <f aca="false">B1205/1000*C1205+B1205/500*D1205</f>
        <v>0</v>
      </c>
      <c r="H1205" s="3" t="n">
        <f aca="false">ABS(C1205-ROUND(C1205,0))+ABS(D1205-ROUND(D1205,0))</f>
        <v>0</v>
      </c>
      <c r="I1205" s="11"/>
      <c r="J1205" s="4"/>
      <c r="K1205" s="5"/>
      <c r="L1205" s="5"/>
      <c r="M1205" s="5"/>
      <c r="N1205" s="5"/>
      <c r="O1205" s="5"/>
      <c r="P1205" s="5"/>
      <c r="Q1205" s="5"/>
      <c r="R1205" s="5"/>
      <c r="S1205" s="5"/>
      <c r="T1205" s="5"/>
      <c r="U1205" s="5"/>
      <c r="V1205" s="5"/>
      <c r="W1205" s="5"/>
      <c r="X1205" s="5"/>
      <c r="Y1205" s="5"/>
      <c r="Z1205" s="5"/>
    </row>
    <row r="1206" customFormat="false" ht="12.75" hidden="false" customHeight="true" outlineLevel="0" collapsed="false">
      <c r="A1206" s="10" t="n">
        <v>152</v>
      </c>
      <c r="B1206" s="2" t="n">
        <v>197</v>
      </c>
      <c r="C1206" s="2" t="n">
        <f aca="false">BILANCA!D202</f>
        <v>0</v>
      </c>
      <c r="D1206" s="2" t="n">
        <f aca="false">BILANCA!E202</f>
        <v>0</v>
      </c>
      <c r="E1206" s="2" t="n">
        <v>0</v>
      </c>
      <c r="F1206" s="2" t="n">
        <v>0</v>
      </c>
      <c r="G1206" s="3" t="n">
        <f aca="false">B1206/1000*C1206+B1206/500*D1206</f>
        <v>0</v>
      </c>
      <c r="H1206" s="3" t="n">
        <f aca="false">ABS(C1206-ROUND(C1206,0))+ABS(D1206-ROUND(D1206,0))</f>
        <v>0</v>
      </c>
      <c r="I1206" s="11"/>
      <c r="J1206" s="4"/>
      <c r="K1206" s="5"/>
      <c r="L1206" s="5"/>
      <c r="M1206" s="5"/>
      <c r="N1206" s="5"/>
      <c r="O1206" s="5"/>
      <c r="P1206" s="5"/>
      <c r="Q1206" s="5"/>
      <c r="R1206" s="5"/>
      <c r="S1206" s="5"/>
      <c r="T1206" s="5"/>
      <c r="U1206" s="5"/>
      <c r="V1206" s="5"/>
      <c r="W1206" s="5"/>
      <c r="X1206" s="5"/>
      <c r="Y1206" s="5"/>
      <c r="Z1206" s="5"/>
    </row>
    <row r="1207" customFormat="false" ht="12.75" hidden="false" customHeight="true" outlineLevel="0" collapsed="false">
      <c r="A1207" s="10" t="n">
        <v>152</v>
      </c>
      <c r="B1207" s="2" t="n">
        <v>198</v>
      </c>
      <c r="C1207" s="2" t="n">
        <f aca="false">BILANCA!D203</f>
        <v>0</v>
      </c>
      <c r="D1207" s="2" t="n">
        <f aca="false">BILANCA!E203</f>
        <v>0</v>
      </c>
      <c r="E1207" s="2" t="n">
        <v>0</v>
      </c>
      <c r="F1207" s="2" t="n">
        <v>0</v>
      </c>
      <c r="G1207" s="3" t="n">
        <f aca="false">B1207/1000*C1207+B1207/500*D1207</f>
        <v>0</v>
      </c>
      <c r="H1207" s="3" t="n">
        <f aca="false">ABS(C1207-ROUND(C1207,0))+ABS(D1207-ROUND(D1207,0))</f>
        <v>0</v>
      </c>
      <c r="I1207" s="11"/>
      <c r="J1207" s="4"/>
      <c r="K1207" s="5"/>
      <c r="L1207" s="5"/>
      <c r="M1207" s="5"/>
      <c r="N1207" s="5"/>
      <c r="O1207" s="5"/>
      <c r="P1207" s="5"/>
      <c r="Q1207" s="5"/>
      <c r="R1207" s="5"/>
      <c r="S1207" s="5"/>
      <c r="T1207" s="5"/>
      <c r="U1207" s="5"/>
      <c r="V1207" s="5"/>
      <c r="W1207" s="5"/>
      <c r="X1207" s="5"/>
      <c r="Y1207" s="5"/>
      <c r="Z1207" s="5"/>
    </row>
    <row r="1208" customFormat="false" ht="12.75" hidden="false" customHeight="true" outlineLevel="0" collapsed="false">
      <c r="A1208" s="10" t="n">
        <v>152</v>
      </c>
      <c r="B1208" s="2" t="n">
        <v>199</v>
      </c>
      <c r="C1208" s="2" t="n">
        <f aca="false">BILANCA!D204</f>
        <v>0</v>
      </c>
      <c r="D1208" s="2" t="n">
        <f aca="false">BILANCA!E204</f>
        <v>0</v>
      </c>
      <c r="E1208" s="2" t="n">
        <v>0</v>
      </c>
      <c r="F1208" s="2" t="n">
        <v>0</v>
      </c>
      <c r="G1208" s="3" t="n">
        <f aca="false">B1208/1000*C1208+B1208/500*D1208</f>
        <v>0</v>
      </c>
      <c r="H1208" s="3" t="n">
        <f aca="false">ABS(C1208-ROUND(C1208,0))+ABS(D1208-ROUND(D1208,0))</f>
        <v>0</v>
      </c>
      <c r="I1208" s="11"/>
      <c r="J1208" s="4"/>
      <c r="K1208" s="5"/>
      <c r="L1208" s="5"/>
      <c r="M1208" s="5"/>
      <c r="N1208" s="5"/>
      <c r="O1208" s="5"/>
      <c r="P1208" s="5"/>
      <c r="Q1208" s="5"/>
      <c r="R1208" s="5"/>
      <c r="S1208" s="5"/>
      <c r="T1208" s="5"/>
      <c r="U1208" s="5"/>
      <c r="V1208" s="5"/>
      <c r="W1208" s="5"/>
      <c r="X1208" s="5"/>
      <c r="Y1208" s="5"/>
      <c r="Z1208" s="5"/>
    </row>
    <row r="1209" customFormat="false" ht="12.75" hidden="false" customHeight="true" outlineLevel="0" collapsed="false">
      <c r="A1209" s="10" t="n">
        <v>152</v>
      </c>
      <c r="B1209" s="2" t="n">
        <v>200</v>
      </c>
      <c r="C1209" s="2" t="n">
        <f aca="false">BILANCA!D205</f>
        <v>0</v>
      </c>
      <c r="D1209" s="2" t="n">
        <f aca="false">BILANCA!E205</f>
        <v>0</v>
      </c>
      <c r="E1209" s="2" t="n">
        <v>0</v>
      </c>
      <c r="F1209" s="2" t="n">
        <v>0</v>
      </c>
      <c r="G1209" s="3" t="n">
        <f aca="false">B1209/1000*C1209+B1209/500*D1209</f>
        <v>0</v>
      </c>
      <c r="H1209" s="3" t="n">
        <f aca="false">ABS(C1209-ROUND(C1209,0))+ABS(D1209-ROUND(D1209,0))</f>
        <v>0</v>
      </c>
      <c r="I1209" s="11"/>
      <c r="J1209" s="4"/>
      <c r="K1209" s="5"/>
      <c r="L1209" s="5"/>
      <c r="M1209" s="5"/>
      <c r="N1209" s="5"/>
      <c r="O1209" s="5"/>
      <c r="P1209" s="5"/>
      <c r="Q1209" s="5"/>
      <c r="R1209" s="5"/>
      <c r="S1209" s="5"/>
      <c r="T1209" s="5"/>
      <c r="U1209" s="5"/>
      <c r="V1209" s="5"/>
      <c r="W1209" s="5"/>
      <c r="X1209" s="5"/>
      <c r="Y1209" s="5"/>
      <c r="Z1209" s="5"/>
    </row>
    <row r="1210" customFormat="false" ht="12.75" hidden="false" customHeight="true" outlineLevel="0" collapsed="false">
      <c r="A1210" s="10" t="n">
        <v>152</v>
      </c>
      <c r="B1210" s="2" t="n">
        <v>201</v>
      </c>
      <c r="C1210" s="2" t="n">
        <f aca="false">BILANCA!D206</f>
        <v>0</v>
      </c>
      <c r="D1210" s="2" t="n">
        <f aca="false">BILANCA!E206</f>
        <v>0</v>
      </c>
      <c r="E1210" s="2" t="n">
        <v>0</v>
      </c>
      <c r="F1210" s="2" t="n">
        <v>0</v>
      </c>
      <c r="G1210" s="3" t="n">
        <f aca="false">B1210/1000*C1210+B1210/500*D1210</f>
        <v>0</v>
      </c>
      <c r="H1210" s="3" t="n">
        <f aca="false">ABS(C1210-ROUND(C1210,0))+ABS(D1210-ROUND(D1210,0))</f>
        <v>0</v>
      </c>
      <c r="I1210" s="11"/>
      <c r="J1210" s="4"/>
      <c r="K1210" s="5"/>
      <c r="L1210" s="5"/>
      <c r="M1210" s="5"/>
      <c r="N1210" s="5"/>
      <c r="O1210" s="5"/>
      <c r="P1210" s="5"/>
      <c r="Q1210" s="5"/>
      <c r="R1210" s="5"/>
      <c r="S1210" s="5"/>
      <c r="T1210" s="5"/>
      <c r="U1210" s="5"/>
      <c r="V1210" s="5"/>
      <c r="W1210" s="5"/>
      <c r="X1210" s="5"/>
      <c r="Y1210" s="5"/>
      <c r="Z1210" s="5"/>
    </row>
    <row r="1211" customFormat="false" ht="12.75" hidden="false" customHeight="true" outlineLevel="0" collapsed="false">
      <c r="A1211" s="10" t="n">
        <v>152</v>
      </c>
      <c r="B1211" s="2" t="n">
        <v>202</v>
      </c>
      <c r="C1211" s="2" t="n">
        <f aca="false">BILANCA!D207</f>
        <v>0</v>
      </c>
      <c r="D1211" s="2" t="n">
        <f aca="false">BILANCA!E207</f>
        <v>0</v>
      </c>
      <c r="E1211" s="2" t="n">
        <v>0</v>
      </c>
      <c r="F1211" s="2" t="n">
        <v>0</v>
      </c>
      <c r="G1211" s="3" t="n">
        <f aca="false">B1211/1000*C1211+B1211/500*D1211</f>
        <v>0</v>
      </c>
      <c r="H1211" s="3" t="n">
        <f aca="false">ABS(C1211-ROUND(C1211,0))+ABS(D1211-ROUND(D1211,0))</f>
        <v>0</v>
      </c>
      <c r="I1211" s="11"/>
      <c r="J1211" s="4"/>
      <c r="K1211" s="5"/>
      <c r="L1211" s="5"/>
      <c r="M1211" s="5"/>
      <c r="N1211" s="5"/>
      <c r="O1211" s="5"/>
      <c r="P1211" s="5"/>
      <c r="Q1211" s="5"/>
      <c r="R1211" s="5"/>
      <c r="S1211" s="5"/>
      <c r="T1211" s="5"/>
      <c r="U1211" s="5"/>
      <c r="V1211" s="5"/>
      <c r="W1211" s="5"/>
      <c r="X1211" s="5"/>
      <c r="Y1211" s="5"/>
      <c r="Z1211" s="5"/>
    </row>
    <row r="1212" customFormat="false" ht="12.75" hidden="false" customHeight="true" outlineLevel="0" collapsed="false">
      <c r="A1212" s="10" t="n">
        <v>152</v>
      </c>
      <c r="B1212" s="2" t="n">
        <v>203</v>
      </c>
      <c r="C1212" s="2" t="n">
        <f aca="false">BILANCA!D208</f>
        <v>0</v>
      </c>
      <c r="D1212" s="2" t="n">
        <f aca="false">BILANCA!E208</f>
        <v>0</v>
      </c>
      <c r="E1212" s="2" t="n">
        <v>0</v>
      </c>
      <c r="F1212" s="2" t="n">
        <v>0</v>
      </c>
      <c r="G1212" s="3" t="n">
        <f aca="false">B1212/1000*C1212+B1212/500*D1212</f>
        <v>0</v>
      </c>
      <c r="H1212" s="3" t="n">
        <f aca="false">ABS(C1212-ROUND(C1212,0))+ABS(D1212-ROUND(D1212,0))</f>
        <v>0</v>
      </c>
      <c r="I1212" s="11"/>
      <c r="J1212" s="4"/>
      <c r="K1212" s="5"/>
      <c r="L1212" s="5"/>
      <c r="M1212" s="5"/>
      <c r="N1212" s="5"/>
      <c r="O1212" s="5"/>
      <c r="P1212" s="5"/>
      <c r="Q1212" s="5"/>
      <c r="R1212" s="5"/>
      <c r="S1212" s="5"/>
      <c r="T1212" s="5"/>
      <c r="U1212" s="5"/>
      <c r="V1212" s="5"/>
      <c r="W1212" s="5"/>
      <c r="X1212" s="5"/>
      <c r="Y1212" s="5"/>
      <c r="Z1212" s="5"/>
    </row>
    <row r="1213" customFormat="false" ht="12.75" hidden="false" customHeight="true" outlineLevel="0" collapsed="false">
      <c r="A1213" s="10" t="n">
        <v>152</v>
      </c>
      <c r="B1213" s="2" t="n">
        <v>204</v>
      </c>
      <c r="C1213" s="2" t="n">
        <f aca="false">BILANCA!D209</f>
        <v>0</v>
      </c>
      <c r="D1213" s="2" t="n">
        <f aca="false">BILANCA!E209</f>
        <v>0</v>
      </c>
      <c r="E1213" s="2" t="n">
        <v>0</v>
      </c>
      <c r="F1213" s="2" t="n">
        <v>0</v>
      </c>
      <c r="G1213" s="3" t="n">
        <f aca="false">B1213/1000*C1213+B1213/500*D1213</f>
        <v>0</v>
      </c>
      <c r="H1213" s="3" t="n">
        <f aca="false">ABS(C1213-ROUND(C1213,0))+ABS(D1213-ROUND(D1213,0))</f>
        <v>0</v>
      </c>
      <c r="I1213" s="11"/>
      <c r="J1213" s="4"/>
      <c r="K1213" s="5"/>
      <c r="L1213" s="5"/>
      <c r="M1213" s="5"/>
      <c r="N1213" s="5"/>
      <c r="O1213" s="5"/>
      <c r="P1213" s="5"/>
      <c r="Q1213" s="5"/>
      <c r="R1213" s="5"/>
      <c r="S1213" s="5"/>
      <c r="T1213" s="5"/>
      <c r="U1213" s="5"/>
      <c r="V1213" s="5"/>
      <c r="W1213" s="5"/>
      <c r="X1213" s="5"/>
      <c r="Y1213" s="5"/>
      <c r="Z1213" s="5"/>
    </row>
    <row r="1214" customFormat="false" ht="12.75" hidden="false" customHeight="true" outlineLevel="0" collapsed="false">
      <c r="A1214" s="10" t="n">
        <v>152</v>
      </c>
      <c r="B1214" s="2" t="n">
        <v>205</v>
      </c>
      <c r="C1214" s="2" t="n">
        <f aca="false">BILANCA!D210</f>
        <v>0</v>
      </c>
      <c r="D1214" s="2" t="n">
        <f aca="false">BILANCA!E210</f>
        <v>0</v>
      </c>
      <c r="E1214" s="2" t="n">
        <v>0</v>
      </c>
      <c r="F1214" s="2" t="n">
        <v>0</v>
      </c>
      <c r="G1214" s="3" t="n">
        <f aca="false">B1214/1000*C1214+B1214/500*D1214</f>
        <v>0</v>
      </c>
      <c r="H1214" s="3" t="n">
        <f aca="false">ABS(C1214-ROUND(C1214,0))+ABS(D1214-ROUND(D1214,0))</f>
        <v>0</v>
      </c>
      <c r="I1214" s="11"/>
      <c r="J1214" s="4"/>
      <c r="K1214" s="5"/>
      <c r="L1214" s="5"/>
      <c r="M1214" s="5"/>
      <c r="N1214" s="5"/>
      <c r="O1214" s="5"/>
      <c r="P1214" s="5"/>
      <c r="Q1214" s="5"/>
      <c r="R1214" s="5"/>
      <c r="S1214" s="5"/>
      <c r="T1214" s="5"/>
      <c r="U1214" s="5"/>
      <c r="V1214" s="5"/>
      <c r="W1214" s="5"/>
      <c r="X1214" s="5"/>
      <c r="Y1214" s="5"/>
      <c r="Z1214" s="5"/>
    </row>
    <row r="1215" customFormat="false" ht="12.75" hidden="false" customHeight="true" outlineLevel="0" collapsed="false">
      <c r="A1215" s="10" t="n">
        <v>152</v>
      </c>
      <c r="B1215" s="2" t="n">
        <v>206</v>
      </c>
      <c r="C1215" s="2" t="n">
        <f aca="false">BILANCA!D211</f>
        <v>0</v>
      </c>
      <c r="D1215" s="2" t="n">
        <f aca="false">BILANCA!E211</f>
        <v>0</v>
      </c>
      <c r="E1215" s="2" t="n">
        <v>0</v>
      </c>
      <c r="F1215" s="2" t="n">
        <v>0</v>
      </c>
      <c r="G1215" s="3" t="n">
        <f aca="false">B1215/1000*C1215+B1215/500*D1215</f>
        <v>0</v>
      </c>
      <c r="H1215" s="3" t="n">
        <f aca="false">ABS(C1215-ROUND(C1215,0))+ABS(D1215-ROUND(D1215,0))</f>
        <v>0</v>
      </c>
      <c r="I1215" s="11"/>
      <c r="J1215" s="4"/>
      <c r="K1215" s="5"/>
      <c r="L1215" s="5"/>
      <c r="M1215" s="5"/>
      <c r="N1215" s="5"/>
      <c r="O1215" s="5"/>
      <c r="P1215" s="5"/>
      <c r="Q1215" s="5"/>
      <c r="R1215" s="5"/>
      <c r="S1215" s="5"/>
      <c r="T1215" s="5"/>
      <c r="U1215" s="5"/>
      <c r="V1215" s="5"/>
      <c r="W1215" s="5"/>
      <c r="X1215" s="5"/>
      <c r="Y1215" s="5"/>
      <c r="Z1215" s="5"/>
    </row>
    <row r="1216" customFormat="false" ht="12.75" hidden="false" customHeight="true" outlineLevel="0" collapsed="false">
      <c r="A1216" s="10" t="n">
        <v>152</v>
      </c>
      <c r="B1216" s="2" t="n">
        <v>207</v>
      </c>
      <c r="C1216" s="2" t="n">
        <f aca="false">BILANCA!D212</f>
        <v>0</v>
      </c>
      <c r="D1216" s="2" t="n">
        <f aca="false">BILANCA!E212</f>
        <v>0</v>
      </c>
      <c r="E1216" s="2" t="n">
        <v>0</v>
      </c>
      <c r="F1216" s="2" t="n">
        <v>0</v>
      </c>
      <c r="G1216" s="3" t="n">
        <f aca="false">B1216/1000*C1216+B1216/500*D1216</f>
        <v>0</v>
      </c>
      <c r="H1216" s="3" t="n">
        <f aca="false">ABS(C1216-ROUND(C1216,0))+ABS(D1216-ROUND(D1216,0))</f>
        <v>0</v>
      </c>
      <c r="I1216" s="11"/>
      <c r="J1216" s="4"/>
      <c r="K1216" s="5"/>
      <c r="L1216" s="5"/>
      <c r="M1216" s="5"/>
      <c r="N1216" s="5"/>
      <c r="O1216" s="5"/>
      <c r="P1216" s="5"/>
      <c r="Q1216" s="5"/>
      <c r="R1216" s="5"/>
      <c r="S1216" s="5"/>
      <c r="T1216" s="5"/>
      <c r="U1216" s="5"/>
      <c r="V1216" s="5"/>
      <c r="W1216" s="5"/>
      <c r="X1216" s="5"/>
      <c r="Y1216" s="5"/>
      <c r="Z1216" s="5"/>
    </row>
    <row r="1217" customFormat="false" ht="12.75" hidden="false" customHeight="true" outlineLevel="0" collapsed="false">
      <c r="A1217" s="10" t="n">
        <v>152</v>
      </c>
      <c r="B1217" s="2" t="n">
        <v>208</v>
      </c>
      <c r="C1217" s="2" t="n">
        <f aca="false">BILANCA!D213</f>
        <v>0</v>
      </c>
      <c r="D1217" s="2" t="n">
        <f aca="false">BILANCA!E213</f>
        <v>0</v>
      </c>
      <c r="E1217" s="2" t="n">
        <v>0</v>
      </c>
      <c r="F1217" s="2" t="n">
        <v>0</v>
      </c>
      <c r="G1217" s="3" t="n">
        <f aca="false">B1217/1000*C1217+B1217/500*D1217</f>
        <v>0</v>
      </c>
      <c r="H1217" s="3" t="n">
        <f aca="false">ABS(C1217-ROUND(C1217,0))+ABS(D1217-ROUND(D1217,0))</f>
        <v>0</v>
      </c>
      <c r="I1217" s="11"/>
      <c r="J1217" s="4"/>
      <c r="K1217" s="5"/>
      <c r="L1217" s="5"/>
      <c r="M1217" s="5"/>
      <c r="N1217" s="5"/>
      <c r="O1217" s="5"/>
      <c r="P1217" s="5"/>
      <c r="Q1217" s="5"/>
      <c r="R1217" s="5"/>
      <c r="S1217" s="5"/>
      <c r="T1217" s="5"/>
      <c r="U1217" s="5"/>
      <c r="V1217" s="5"/>
      <c r="W1217" s="5"/>
      <c r="X1217" s="5"/>
      <c r="Y1217" s="5"/>
      <c r="Z1217" s="5"/>
    </row>
    <row r="1218" customFormat="false" ht="12.75" hidden="false" customHeight="true" outlineLevel="0" collapsed="false">
      <c r="A1218" s="10" t="n">
        <v>152</v>
      </c>
      <c r="B1218" s="2" t="n">
        <v>209</v>
      </c>
      <c r="C1218" s="2" t="n">
        <f aca="false">BILANCA!D214</f>
        <v>0</v>
      </c>
      <c r="D1218" s="2" t="n">
        <f aca="false">BILANCA!E214</f>
        <v>0</v>
      </c>
      <c r="E1218" s="2" t="n">
        <v>0</v>
      </c>
      <c r="F1218" s="2" t="n">
        <v>0</v>
      </c>
      <c r="G1218" s="3" t="n">
        <f aca="false">B1218/1000*C1218+B1218/500*D1218</f>
        <v>0</v>
      </c>
      <c r="H1218" s="3" t="n">
        <f aca="false">ABS(C1218-ROUND(C1218,0))+ABS(D1218-ROUND(D1218,0))</f>
        <v>0</v>
      </c>
      <c r="I1218" s="11"/>
      <c r="J1218" s="4"/>
      <c r="K1218" s="5"/>
      <c r="L1218" s="5"/>
      <c r="M1218" s="5"/>
      <c r="N1218" s="5"/>
      <c r="O1218" s="5"/>
      <c r="P1218" s="5"/>
      <c r="Q1218" s="5"/>
      <c r="R1218" s="5"/>
      <c r="S1218" s="5"/>
      <c r="T1218" s="5"/>
      <c r="U1218" s="5"/>
      <c r="V1218" s="5"/>
      <c r="W1218" s="5"/>
      <c r="X1218" s="5"/>
      <c r="Y1218" s="5"/>
      <c r="Z1218" s="5"/>
    </row>
    <row r="1219" customFormat="false" ht="12.75" hidden="false" customHeight="true" outlineLevel="0" collapsed="false">
      <c r="A1219" s="10" t="n">
        <v>152</v>
      </c>
      <c r="B1219" s="2" t="n">
        <v>210</v>
      </c>
      <c r="C1219" s="2" t="n">
        <f aca="false">BILANCA!D215</f>
        <v>0</v>
      </c>
      <c r="D1219" s="2" t="n">
        <f aca="false">BILANCA!E215</f>
        <v>0</v>
      </c>
      <c r="E1219" s="2" t="n">
        <v>0</v>
      </c>
      <c r="F1219" s="2" t="n">
        <v>0</v>
      </c>
      <c r="G1219" s="3" t="n">
        <f aca="false">B1219/1000*C1219+B1219/500*D1219</f>
        <v>0</v>
      </c>
      <c r="H1219" s="3" t="n">
        <f aca="false">ABS(C1219-ROUND(C1219,0))+ABS(D1219-ROUND(D1219,0))</f>
        <v>0</v>
      </c>
      <c r="I1219" s="11"/>
      <c r="J1219" s="4"/>
      <c r="K1219" s="5"/>
      <c r="L1219" s="5"/>
      <c r="M1219" s="5"/>
      <c r="N1219" s="5"/>
      <c r="O1219" s="5"/>
      <c r="P1219" s="5"/>
      <c r="Q1219" s="5"/>
      <c r="R1219" s="5"/>
      <c r="S1219" s="5"/>
      <c r="T1219" s="5"/>
      <c r="U1219" s="5"/>
      <c r="V1219" s="5"/>
      <c r="W1219" s="5"/>
      <c r="X1219" s="5"/>
      <c r="Y1219" s="5"/>
      <c r="Z1219" s="5"/>
    </row>
    <row r="1220" customFormat="false" ht="12.75" hidden="false" customHeight="true" outlineLevel="0" collapsed="false">
      <c r="A1220" s="10" t="n">
        <v>152</v>
      </c>
      <c r="B1220" s="2" t="n">
        <v>211</v>
      </c>
      <c r="C1220" s="2" t="n">
        <f aca="false">BILANCA!D216</f>
        <v>0</v>
      </c>
      <c r="D1220" s="2" t="n">
        <f aca="false">BILANCA!E216</f>
        <v>0</v>
      </c>
      <c r="E1220" s="2" t="n">
        <v>0</v>
      </c>
      <c r="F1220" s="2" t="n">
        <v>0</v>
      </c>
      <c r="G1220" s="3" t="n">
        <f aca="false">B1220/1000*C1220+B1220/500*D1220</f>
        <v>0</v>
      </c>
      <c r="H1220" s="3" t="n">
        <f aca="false">ABS(C1220-ROUND(C1220,0))+ABS(D1220-ROUND(D1220,0))</f>
        <v>0</v>
      </c>
      <c r="I1220" s="11"/>
      <c r="J1220" s="4"/>
      <c r="K1220" s="5"/>
      <c r="L1220" s="5"/>
      <c r="M1220" s="5"/>
      <c r="N1220" s="5"/>
      <c r="O1220" s="5"/>
      <c r="P1220" s="5"/>
      <c r="Q1220" s="5"/>
      <c r="R1220" s="5"/>
      <c r="S1220" s="5"/>
      <c r="T1220" s="5"/>
      <c r="U1220" s="5"/>
      <c r="V1220" s="5"/>
      <c r="W1220" s="5"/>
      <c r="X1220" s="5"/>
      <c r="Y1220" s="5"/>
      <c r="Z1220" s="5"/>
    </row>
    <row r="1221" customFormat="false" ht="12.75" hidden="false" customHeight="true" outlineLevel="0" collapsed="false">
      <c r="A1221" s="10" t="n">
        <v>152</v>
      </c>
      <c r="B1221" s="2" t="n">
        <v>212</v>
      </c>
      <c r="C1221" s="2" t="n">
        <f aca="false">BILANCA!D217</f>
        <v>0</v>
      </c>
      <c r="D1221" s="2" t="n">
        <f aca="false">BILANCA!E217</f>
        <v>0</v>
      </c>
      <c r="E1221" s="2" t="n">
        <v>0</v>
      </c>
      <c r="F1221" s="2" t="n">
        <v>0</v>
      </c>
      <c r="G1221" s="3" t="n">
        <f aca="false">B1221/1000*C1221+B1221/500*D1221</f>
        <v>0</v>
      </c>
      <c r="H1221" s="3" t="n">
        <f aca="false">ABS(C1221-ROUND(C1221,0))+ABS(D1221-ROUND(D1221,0))</f>
        <v>0</v>
      </c>
      <c r="I1221" s="11"/>
      <c r="J1221" s="4"/>
      <c r="K1221" s="5"/>
      <c r="L1221" s="5"/>
      <c r="M1221" s="5"/>
      <c r="N1221" s="5"/>
      <c r="O1221" s="5"/>
      <c r="P1221" s="5"/>
      <c r="Q1221" s="5"/>
      <c r="R1221" s="5"/>
      <c r="S1221" s="5"/>
      <c r="T1221" s="5"/>
      <c r="U1221" s="5"/>
      <c r="V1221" s="5"/>
      <c r="W1221" s="5"/>
      <c r="X1221" s="5"/>
      <c r="Y1221" s="5"/>
      <c r="Z1221" s="5"/>
    </row>
    <row r="1222" customFormat="false" ht="12.75" hidden="false" customHeight="true" outlineLevel="0" collapsed="false">
      <c r="A1222" s="10" t="n">
        <v>152</v>
      </c>
      <c r="B1222" s="2" t="n">
        <v>213</v>
      </c>
      <c r="C1222" s="2" t="n">
        <f aca="false">BILANCA!D218</f>
        <v>0</v>
      </c>
      <c r="D1222" s="2" t="n">
        <f aca="false">BILANCA!E218</f>
        <v>0</v>
      </c>
      <c r="E1222" s="2" t="n">
        <v>0</v>
      </c>
      <c r="F1222" s="2" t="n">
        <v>0</v>
      </c>
      <c r="G1222" s="3" t="n">
        <f aca="false">B1222/1000*C1222+B1222/500*D1222</f>
        <v>0</v>
      </c>
      <c r="H1222" s="3" t="n">
        <f aca="false">ABS(C1222-ROUND(C1222,0))+ABS(D1222-ROUND(D1222,0))</f>
        <v>0</v>
      </c>
      <c r="I1222" s="11"/>
      <c r="J1222" s="4"/>
      <c r="K1222" s="5"/>
      <c r="L1222" s="5"/>
      <c r="M1222" s="5"/>
      <c r="N1222" s="5"/>
      <c r="O1222" s="5"/>
      <c r="P1222" s="5"/>
      <c r="Q1222" s="5"/>
      <c r="R1222" s="5"/>
      <c r="S1222" s="5"/>
      <c r="T1222" s="5"/>
      <c r="U1222" s="5"/>
      <c r="V1222" s="5"/>
      <c r="W1222" s="5"/>
      <c r="X1222" s="5"/>
      <c r="Y1222" s="5"/>
      <c r="Z1222" s="5"/>
    </row>
    <row r="1223" customFormat="false" ht="12.75" hidden="false" customHeight="true" outlineLevel="0" collapsed="false">
      <c r="A1223" s="10" t="n">
        <v>152</v>
      </c>
      <c r="B1223" s="2" t="n">
        <v>214</v>
      </c>
      <c r="C1223" s="2" t="n">
        <f aca="false">BILANCA!D219</f>
        <v>0</v>
      </c>
      <c r="D1223" s="2" t="n">
        <f aca="false">BILANCA!E219</f>
        <v>0</v>
      </c>
      <c r="E1223" s="2" t="n">
        <v>0</v>
      </c>
      <c r="F1223" s="2" t="n">
        <v>0</v>
      </c>
      <c r="G1223" s="3" t="n">
        <f aca="false">B1223/1000*C1223+B1223/500*D1223</f>
        <v>0</v>
      </c>
      <c r="H1223" s="3" t="n">
        <f aca="false">ABS(C1223-ROUND(C1223,0))+ABS(D1223-ROUND(D1223,0))</f>
        <v>0</v>
      </c>
      <c r="I1223" s="11"/>
      <c r="J1223" s="4"/>
      <c r="K1223" s="5"/>
      <c r="L1223" s="5"/>
      <c r="M1223" s="5"/>
      <c r="N1223" s="5"/>
      <c r="O1223" s="5"/>
      <c r="P1223" s="5"/>
      <c r="Q1223" s="5"/>
      <c r="R1223" s="5"/>
      <c r="S1223" s="5"/>
      <c r="T1223" s="5"/>
      <c r="U1223" s="5"/>
      <c r="V1223" s="5"/>
      <c r="W1223" s="5"/>
      <c r="X1223" s="5"/>
      <c r="Y1223" s="5"/>
      <c r="Z1223" s="5"/>
    </row>
    <row r="1224" customFormat="false" ht="12.75" hidden="false" customHeight="true" outlineLevel="0" collapsed="false">
      <c r="A1224" s="10" t="n">
        <v>152</v>
      </c>
      <c r="B1224" s="2" t="n">
        <v>215</v>
      </c>
      <c r="C1224" s="2" t="n">
        <f aca="false">BILANCA!D220</f>
        <v>0</v>
      </c>
      <c r="D1224" s="2" t="n">
        <f aca="false">BILANCA!E220</f>
        <v>0</v>
      </c>
      <c r="E1224" s="2" t="n">
        <v>0</v>
      </c>
      <c r="F1224" s="2" t="n">
        <v>0</v>
      </c>
      <c r="G1224" s="3" t="n">
        <f aca="false">B1224/1000*C1224+B1224/500*D1224</f>
        <v>0</v>
      </c>
      <c r="H1224" s="3" t="n">
        <f aca="false">ABS(C1224-ROUND(C1224,0))+ABS(D1224-ROUND(D1224,0))</f>
        <v>0</v>
      </c>
      <c r="I1224" s="11"/>
      <c r="J1224" s="4"/>
      <c r="K1224" s="5"/>
      <c r="L1224" s="5"/>
      <c r="M1224" s="5"/>
      <c r="N1224" s="5"/>
      <c r="O1224" s="5"/>
      <c r="P1224" s="5"/>
      <c r="Q1224" s="5"/>
      <c r="R1224" s="5"/>
      <c r="S1224" s="5"/>
      <c r="T1224" s="5"/>
      <c r="U1224" s="5"/>
      <c r="V1224" s="5"/>
      <c r="W1224" s="5"/>
      <c r="X1224" s="5"/>
      <c r="Y1224" s="5"/>
      <c r="Z1224" s="5"/>
    </row>
    <row r="1225" customFormat="false" ht="12.75" hidden="false" customHeight="true" outlineLevel="0" collapsed="false">
      <c r="A1225" s="10" t="n">
        <v>152</v>
      </c>
      <c r="B1225" s="2" t="n">
        <v>216</v>
      </c>
      <c r="C1225" s="2" t="n">
        <f aca="false">BILANCA!D221</f>
        <v>0</v>
      </c>
      <c r="D1225" s="2" t="n">
        <f aca="false">BILANCA!E221</f>
        <v>0</v>
      </c>
      <c r="E1225" s="2" t="n">
        <v>0</v>
      </c>
      <c r="F1225" s="2" t="n">
        <v>0</v>
      </c>
      <c r="G1225" s="3" t="n">
        <f aca="false">B1225/1000*C1225+B1225/500*D1225</f>
        <v>0</v>
      </c>
      <c r="H1225" s="3" t="n">
        <f aca="false">ABS(C1225-ROUND(C1225,0))+ABS(D1225-ROUND(D1225,0))</f>
        <v>0</v>
      </c>
      <c r="I1225" s="11"/>
      <c r="J1225" s="4"/>
      <c r="K1225" s="5"/>
      <c r="L1225" s="5"/>
      <c r="M1225" s="5"/>
      <c r="N1225" s="5"/>
      <c r="O1225" s="5"/>
      <c r="P1225" s="5"/>
      <c r="Q1225" s="5"/>
      <c r="R1225" s="5"/>
      <c r="S1225" s="5"/>
      <c r="T1225" s="5"/>
      <c r="U1225" s="5"/>
      <c r="V1225" s="5"/>
      <c r="W1225" s="5"/>
      <c r="X1225" s="5"/>
      <c r="Y1225" s="5"/>
      <c r="Z1225" s="5"/>
    </row>
    <row r="1226" customFormat="false" ht="12.75" hidden="false" customHeight="true" outlineLevel="0" collapsed="false">
      <c r="A1226" s="10" t="n">
        <v>152</v>
      </c>
      <c r="B1226" s="2" t="n">
        <v>217</v>
      </c>
      <c r="C1226" s="2" t="n">
        <f aca="false">BILANCA!D222</f>
        <v>0</v>
      </c>
      <c r="D1226" s="2" t="n">
        <f aca="false">BILANCA!E222</f>
        <v>0</v>
      </c>
      <c r="E1226" s="2" t="n">
        <v>0</v>
      </c>
      <c r="F1226" s="2" t="n">
        <v>0</v>
      </c>
      <c r="G1226" s="3" t="n">
        <f aca="false">B1226/1000*C1226+B1226/500*D1226</f>
        <v>0</v>
      </c>
      <c r="H1226" s="3" t="n">
        <f aca="false">ABS(C1226-ROUND(C1226,0))+ABS(D1226-ROUND(D1226,0))</f>
        <v>0</v>
      </c>
      <c r="I1226" s="11"/>
      <c r="J1226" s="4"/>
      <c r="K1226" s="5"/>
      <c r="L1226" s="5"/>
      <c r="M1226" s="5"/>
      <c r="N1226" s="5"/>
      <c r="O1226" s="5"/>
      <c r="P1226" s="5"/>
      <c r="Q1226" s="5"/>
      <c r="R1226" s="5"/>
      <c r="S1226" s="5"/>
      <c r="T1226" s="5"/>
      <c r="U1226" s="5"/>
      <c r="V1226" s="5"/>
      <c r="W1226" s="5"/>
      <c r="X1226" s="5"/>
      <c r="Y1226" s="5"/>
      <c r="Z1226" s="5"/>
    </row>
    <row r="1227" customFormat="false" ht="12.75" hidden="false" customHeight="true" outlineLevel="0" collapsed="false">
      <c r="A1227" s="10" t="n">
        <v>152</v>
      </c>
      <c r="B1227" s="2" t="n">
        <v>218</v>
      </c>
      <c r="C1227" s="2" t="n">
        <f aca="false">BILANCA!D223</f>
        <v>0</v>
      </c>
      <c r="D1227" s="2" t="n">
        <f aca="false">BILANCA!E223</f>
        <v>0</v>
      </c>
      <c r="E1227" s="2" t="n">
        <v>0</v>
      </c>
      <c r="F1227" s="2" t="n">
        <v>0</v>
      </c>
      <c r="G1227" s="3" t="n">
        <f aca="false">B1227/1000*C1227+B1227/500*D1227</f>
        <v>0</v>
      </c>
      <c r="H1227" s="3" t="n">
        <f aca="false">ABS(C1227-ROUND(C1227,0))+ABS(D1227-ROUND(D1227,0))</f>
        <v>0</v>
      </c>
      <c r="I1227" s="11"/>
      <c r="J1227" s="4"/>
      <c r="K1227" s="5"/>
      <c r="L1227" s="5"/>
      <c r="M1227" s="5"/>
      <c r="N1227" s="5"/>
      <c r="O1227" s="5"/>
      <c r="P1227" s="5"/>
      <c r="Q1227" s="5"/>
      <c r="R1227" s="5"/>
      <c r="S1227" s="5"/>
      <c r="T1227" s="5"/>
      <c r="U1227" s="5"/>
      <c r="V1227" s="5"/>
      <c r="W1227" s="5"/>
      <c r="X1227" s="5"/>
      <c r="Y1227" s="5"/>
      <c r="Z1227" s="5"/>
    </row>
    <row r="1228" customFormat="false" ht="12.75" hidden="false" customHeight="true" outlineLevel="0" collapsed="false">
      <c r="A1228" s="10" t="n">
        <v>152</v>
      </c>
      <c r="B1228" s="2" t="n">
        <v>219</v>
      </c>
      <c r="C1228" s="2" t="n">
        <f aca="false">BILANCA!D224</f>
        <v>0</v>
      </c>
      <c r="D1228" s="2" t="n">
        <f aca="false">BILANCA!E224</f>
        <v>0</v>
      </c>
      <c r="E1228" s="2" t="n">
        <v>0</v>
      </c>
      <c r="F1228" s="2" t="n">
        <v>0</v>
      </c>
      <c r="G1228" s="3" t="n">
        <f aca="false">B1228/1000*C1228+B1228/500*D1228</f>
        <v>0</v>
      </c>
      <c r="H1228" s="3" t="n">
        <f aca="false">ABS(C1228-ROUND(C1228,0))+ABS(D1228-ROUND(D1228,0))</f>
        <v>0</v>
      </c>
      <c r="I1228" s="11"/>
      <c r="J1228" s="4"/>
      <c r="K1228" s="5"/>
      <c r="L1228" s="5"/>
      <c r="M1228" s="5"/>
      <c r="N1228" s="5"/>
      <c r="O1228" s="5"/>
      <c r="P1228" s="5"/>
      <c r="Q1228" s="5"/>
      <c r="R1228" s="5"/>
      <c r="S1228" s="5"/>
      <c r="T1228" s="5"/>
      <c r="U1228" s="5"/>
      <c r="V1228" s="5"/>
      <c r="W1228" s="5"/>
      <c r="X1228" s="5"/>
      <c r="Y1228" s="5"/>
      <c r="Z1228" s="5"/>
    </row>
    <row r="1229" customFormat="false" ht="12.75" hidden="false" customHeight="true" outlineLevel="0" collapsed="false">
      <c r="A1229" s="10" t="n">
        <v>152</v>
      </c>
      <c r="B1229" s="2" t="n">
        <v>220</v>
      </c>
      <c r="C1229" s="2" t="n">
        <f aca="false">BILANCA!D225</f>
        <v>0</v>
      </c>
      <c r="D1229" s="2" t="n">
        <f aca="false">BILANCA!E225</f>
        <v>0</v>
      </c>
      <c r="E1229" s="2" t="n">
        <v>0</v>
      </c>
      <c r="F1229" s="2" t="n">
        <v>0</v>
      </c>
      <c r="G1229" s="3" t="n">
        <f aca="false">B1229/1000*C1229+B1229/500*D1229</f>
        <v>0</v>
      </c>
      <c r="H1229" s="3" t="n">
        <f aca="false">ABS(C1229-ROUND(C1229,0))+ABS(D1229-ROUND(D1229,0))</f>
        <v>0</v>
      </c>
      <c r="I1229" s="11"/>
      <c r="J1229" s="4"/>
      <c r="K1229" s="5"/>
      <c r="L1229" s="5"/>
      <c r="M1229" s="5"/>
      <c r="N1229" s="5"/>
      <c r="O1229" s="5"/>
      <c r="P1229" s="5"/>
      <c r="Q1229" s="5"/>
      <c r="R1229" s="5"/>
      <c r="S1229" s="5"/>
      <c r="T1229" s="5"/>
      <c r="U1229" s="5"/>
      <c r="V1229" s="5"/>
      <c r="W1229" s="5"/>
      <c r="X1229" s="5"/>
      <c r="Y1229" s="5"/>
      <c r="Z1229" s="5"/>
    </row>
    <row r="1230" customFormat="false" ht="12.75" hidden="false" customHeight="true" outlineLevel="0" collapsed="false">
      <c r="A1230" s="10" t="n">
        <v>152</v>
      </c>
      <c r="B1230" s="2" t="n">
        <v>221</v>
      </c>
      <c r="C1230" s="2" t="n">
        <f aca="false">BILANCA!D226</f>
        <v>0</v>
      </c>
      <c r="D1230" s="2" t="n">
        <f aca="false">BILANCA!E226</f>
        <v>0</v>
      </c>
      <c r="E1230" s="2" t="n">
        <v>0</v>
      </c>
      <c r="F1230" s="2" t="n">
        <v>0</v>
      </c>
      <c r="G1230" s="3" t="n">
        <f aca="false">B1230/1000*C1230+B1230/500*D1230</f>
        <v>0</v>
      </c>
      <c r="H1230" s="3" t="n">
        <f aca="false">ABS(C1230-ROUND(C1230,0))+ABS(D1230-ROUND(D1230,0))</f>
        <v>0</v>
      </c>
      <c r="I1230" s="11"/>
      <c r="J1230" s="4"/>
      <c r="K1230" s="5"/>
      <c r="L1230" s="5"/>
      <c r="M1230" s="5"/>
      <c r="N1230" s="5"/>
      <c r="O1230" s="5"/>
      <c r="P1230" s="5"/>
      <c r="Q1230" s="5"/>
      <c r="R1230" s="5"/>
      <c r="S1230" s="5"/>
      <c r="T1230" s="5"/>
      <c r="U1230" s="5"/>
      <c r="V1230" s="5"/>
      <c r="W1230" s="5"/>
      <c r="X1230" s="5"/>
      <c r="Y1230" s="5"/>
      <c r="Z1230" s="5"/>
    </row>
    <row r="1231" customFormat="false" ht="12.75" hidden="false" customHeight="true" outlineLevel="0" collapsed="false">
      <c r="A1231" s="10" t="n">
        <v>152</v>
      </c>
      <c r="B1231" s="2" t="n">
        <v>222</v>
      </c>
      <c r="C1231" s="2" t="n">
        <f aca="false">BILANCA!D227</f>
        <v>0</v>
      </c>
      <c r="D1231" s="2" t="n">
        <f aca="false">BILANCA!E227</f>
        <v>0</v>
      </c>
      <c r="E1231" s="2" t="n">
        <v>0</v>
      </c>
      <c r="F1231" s="2" t="n">
        <v>0</v>
      </c>
      <c r="G1231" s="3" t="n">
        <f aca="false">B1231/1000*C1231+B1231/500*D1231</f>
        <v>0</v>
      </c>
      <c r="H1231" s="3" t="n">
        <f aca="false">ABS(C1231-ROUND(C1231,0))+ABS(D1231-ROUND(D1231,0))</f>
        <v>0</v>
      </c>
      <c r="I1231" s="11"/>
      <c r="J1231" s="4"/>
      <c r="K1231" s="5"/>
      <c r="L1231" s="5"/>
      <c r="M1231" s="5"/>
      <c r="N1231" s="5"/>
      <c r="O1231" s="5"/>
      <c r="P1231" s="5"/>
      <c r="Q1231" s="5"/>
      <c r="R1231" s="5"/>
      <c r="S1231" s="5"/>
      <c r="T1231" s="5"/>
      <c r="U1231" s="5"/>
      <c r="V1231" s="5"/>
      <c r="W1231" s="5"/>
      <c r="X1231" s="5"/>
      <c r="Y1231" s="5"/>
      <c r="Z1231" s="5"/>
    </row>
    <row r="1232" customFormat="false" ht="12.75" hidden="false" customHeight="true" outlineLevel="0" collapsed="false">
      <c r="A1232" s="10" t="n">
        <v>152</v>
      </c>
      <c r="B1232" s="2" t="n">
        <v>223</v>
      </c>
      <c r="C1232" s="2" t="n">
        <f aca="false">BILANCA!D228</f>
        <v>0</v>
      </c>
      <c r="D1232" s="2" t="n">
        <f aca="false">BILANCA!E228</f>
        <v>0</v>
      </c>
      <c r="E1232" s="2" t="n">
        <v>0</v>
      </c>
      <c r="F1232" s="2" t="n">
        <v>0</v>
      </c>
      <c r="G1232" s="3" t="n">
        <f aca="false">B1232/1000*C1232+B1232/500*D1232</f>
        <v>0</v>
      </c>
      <c r="H1232" s="3" t="n">
        <f aca="false">ABS(C1232-ROUND(C1232,0))+ABS(D1232-ROUND(D1232,0))</f>
        <v>0</v>
      </c>
      <c r="I1232" s="11"/>
      <c r="J1232" s="4"/>
      <c r="K1232" s="5"/>
      <c r="L1232" s="5"/>
      <c r="M1232" s="5"/>
      <c r="N1232" s="5"/>
      <c r="O1232" s="5"/>
      <c r="P1232" s="5"/>
      <c r="Q1232" s="5"/>
      <c r="R1232" s="5"/>
      <c r="S1232" s="5"/>
      <c r="T1232" s="5"/>
      <c r="U1232" s="5"/>
      <c r="V1232" s="5"/>
      <c r="W1232" s="5"/>
      <c r="X1232" s="5"/>
      <c r="Y1232" s="5"/>
      <c r="Z1232" s="5"/>
    </row>
    <row r="1233" customFormat="false" ht="12.75" hidden="false" customHeight="true" outlineLevel="0" collapsed="false">
      <c r="A1233" s="10" t="n">
        <v>152</v>
      </c>
      <c r="B1233" s="2" t="n">
        <v>224</v>
      </c>
      <c r="C1233" s="2" t="n">
        <f aca="false">BILANCA!D229</f>
        <v>0</v>
      </c>
      <c r="D1233" s="2" t="n">
        <f aca="false">BILANCA!E229</f>
        <v>0</v>
      </c>
      <c r="E1233" s="2" t="n">
        <v>0</v>
      </c>
      <c r="F1233" s="2" t="n">
        <v>0</v>
      </c>
      <c r="G1233" s="3" t="n">
        <f aca="false">B1233/1000*C1233+B1233/500*D1233</f>
        <v>0</v>
      </c>
      <c r="H1233" s="3" t="n">
        <f aca="false">ABS(C1233-ROUND(C1233,0))+ABS(D1233-ROUND(D1233,0))</f>
        <v>0</v>
      </c>
      <c r="I1233" s="11"/>
      <c r="J1233" s="4"/>
      <c r="K1233" s="5"/>
      <c r="L1233" s="5"/>
      <c r="M1233" s="5"/>
      <c r="N1233" s="5"/>
      <c r="O1233" s="5"/>
      <c r="P1233" s="5"/>
      <c r="Q1233" s="5"/>
      <c r="R1233" s="5"/>
      <c r="S1233" s="5"/>
      <c r="T1233" s="5"/>
      <c r="U1233" s="5"/>
      <c r="V1233" s="5"/>
      <c r="W1233" s="5"/>
      <c r="X1233" s="5"/>
      <c r="Y1233" s="5"/>
      <c r="Z1233" s="5"/>
    </row>
    <row r="1234" customFormat="false" ht="12.75" hidden="false" customHeight="true" outlineLevel="0" collapsed="false">
      <c r="A1234" s="10" t="n">
        <v>152</v>
      </c>
      <c r="B1234" s="2" t="n">
        <v>225</v>
      </c>
      <c r="C1234" s="2" t="n">
        <f aca="false">BILANCA!D230</f>
        <v>0</v>
      </c>
      <c r="D1234" s="2" t="n">
        <f aca="false">BILANCA!E230</f>
        <v>0</v>
      </c>
      <c r="E1234" s="2" t="n">
        <v>0</v>
      </c>
      <c r="F1234" s="2" t="n">
        <v>0</v>
      </c>
      <c r="G1234" s="3" t="n">
        <f aca="false">B1234/1000*C1234+B1234/500*D1234</f>
        <v>0</v>
      </c>
      <c r="H1234" s="3" t="n">
        <f aca="false">ABS(C1234-ROUND(C1234,0))+ABS(D1234-ROUND(D1234,0))</f>
        <v>0</v>
      </c>
      <c r="I1234" s="11"/>
      <c r="J1234" s="4"/>
      <c r="K1234" s="5"/>
      <c r="L1234" s="5"/>
      <c r="M1234" s="5"/>
      <c r="N1234" s="5"/>
      <c r="O1234" s="5"/>
      <c r="P1234" s="5"/>
      <c r="Q1234" s="5"/>
      <c r="R1234" s="5"/>
      <c r="S1234" s="5"/>
      <c r="T1234" s="5"/>
      <c r="U1234" s="5"/>
      <c r="V1234" s="5"/>
      <c r="W1234" s="5"/>
      <c r="X1234" s="5"/>
      <c r="Y1234" s="5"/>
      <c r="Z1234" s="5"/>
    </row>
    <row r="1235" customFormat="false" ht="12.75" hidden="false" customHeight="true" outlineLevel="0" collapsed="false">
      <c r="A1235" s="10" t="n">
        <v>152</v>
      </c>
      <c r="B1235" s="2" t="n">
        <v>226</v>
      </c>
      <c r="C1235" s="2" t="n">
        <f aca="false">BILANCA!D231</f>
        <v>0</v>
      </c>
      <c r="D1235" s="2" t="n">
        <f aca="false">BILANCA!E231</f>
        <v>0</v>
      </c>
      <c r="E1235" s="2" t="n">
        <v>0</v>
      </c>
      <c r="F1235" s="2" t="n">
        <v>0</v>
      </c>
      <c r="G1235" s="3" t="n">
        <f aca="false">B1235/1000*C1235+B1235/500*D1235</f>
        <v>0</v>
      </c>
      <c r="H1235" s="3" t="n">
        <f aca="false">ABS(C1235-ROUND(C1235,0))+ABS(D1235-ROUND(D1235,0))</f>
        <v>0</v>
      </c>
      <c r="I1235" s="11"/>
      <c r="J1235" s="4"/>
      <c r="K1235" s="5"/>
      <c r="L1235" s="5"/>
      <c r="M1235" s="5"/>
      <c r="N1235" s="5"/>
      <c r="O1235" s="5"/>
      <c r="P1235" s="5"/>
      <c r="Q1235" s="5"/>
      <c r="R1235" s="5"/>
      <c r="S1235" s="5"/>
      <c r="T1235" s="5"/>
      <c r="U1235" s="5"/>
      <c r="V1235" s="5"/>
      <c r="W1235" s="5"/>
      <c r="X1235" s="5"/>
      <c r="Y1235" s="5"/>
      <c r="Z1235" s="5"/>
    </row>
    <row r="1236" customFormat="false" ht="12.75" hidden="false" customHeight="true" outlineLevel="0" collapsed="false">
      <c r="A1236" s="10" t="n">
        <v>152</v>
      </c>
      <c r="B1236" s="2" t="n">
        <v>227</v>
      </c>
      <c r="C1236" s="2" t="n">
        <f aca="false">BILANCA!D232</f>
        <v>0</v>
      </c>
      <c r="D1236" s="2" t="n">
        <f aca="false">BILANCA!E232</f>
        <v>0</v>
      </c>
      <c r="E1236" s="2" t="n">
        <v>0</v>
      </c>
      <c r="F1236" s="2" t="n">
        <v>0</v>
      </c>
      <c r="G1236" s="3" t="n">
        <f aca="false">B1236/1000*C1236+B1236/500*D1236</f>
        <v>0</v>
      </c>
      <c r="H1236" s="3" t="n">
        <f aca="false">ABS(C1236-ROUND(C1236,0))+ABS(D1236-ROUND(D1236,0))</f>
        <v>0</v>
      </c>
      <c r="I1236" s="11"/>
      <c r="J1236" s="4"/>
      <c r="K1236" s="5"/>
      <c r="L1236" s="5"/>
      <c r="M1236" s="5"/>
      <c r="N1236" s="5"/>
      <c r="O1236" s="5"/>
      <c r="P1236" s="5"/>
      <c r="Q1236" s="5"/>
      <c r="R1236" s="5"/>
      <c r="S1236" s="5"/>
      <c r="T1236" s="5"/>
      <c r="U1236" s="5"/>
      <c r="V1236" s="5"/>
      <c r="W1236" s="5"/>
      <c r="X1236" s="5"/>
      <c r="Y1236" s="5"/>
      <c r="Z1236" s="5"/>
    </row>
    <row r="1237" customFormat="false" ht="12.75" hidden="false" customHeight="true" outlineLevel="0" collapsed="false">
      <c r="A1237" s="10" t="n">
        <v>152</v>
      </c>
      <c r="B1237" s="2" t="n">
        <v>228</v>
      </c>
      <c r="C1237" s="2" t="n">
        <f aca="false">BILANCA!D233</f>
        <v>0</v>
      </c>
      <c r="D1237" s="2" t="n">
        <f aca="false">BILANCA!E233</f>
        <v>0</v>
      </c>
      <c r="E1237" s="2" t="n">
        <v>0</v>
      </c>
      <c r="F1237" s="2" t="n">
        <v>0</v>
      </c>
      <c r="G1237" s="3" t="n">
        <f aca="false">B1237/1000*C1237+B1237/500*D1237</f>
        <v>0</v>
      </c>
      <c r="H1237" s="3" t="n">
        <f aca="false">ABS(C1237-ROUND(C1237,0))+ABS(D1237-ROUND(D1237,0))</f>
        <v>0</v>
      </c>
      <c r="I1237" s="11"/>
      <c r="J1237" s="4"/>
      <c r="K1237" s="5"/>
      <c r="L1237" s="5"/>
      <c r="M1237" s="5"/>
      <c r="N1237" s="5"/>
      <c r="O1237" s="5"/>
      <c r="P1237" s="5"/>
      <c r="Q1237" s="5"/>
      <c r="R1237" s="5"/>
      <c r="S1237" s="5"/>
      <c r="T1237" s="5"/>
      <c r="U1237" s="5"/>
      <c r="V1237" s="5"/>
      <c r="W1237" s="5"/>
      <c r="X1237" s="5"/>
      <c r="Y1237" s="5"/>
      <c r="Z1237" s="5"/>
    </row>
    <row r="1238" customFormat="false" ht="12.75" hidden="false" customHeight="true" outlineLevel="0" collapsed="false">
      <c r="A1238" s="10" t="n">
        <v>152</v>
      </c>
      <c r="B1238" s="2" t="n">
        <v>229</v>
      </c>
      <c r="C1238" s="2" t="n">
        <f aca="false">BILANCA!D234</f>
        <v>0</v>
      </c>
      <c r="D1238" s="2" t="n">
        <f aca="false">BILANCA!E234</f>
        <v>0</v>
      </c>
      <c r="E1238" s="2" t="n">
        <v>0</v>
      </c>
      <c r="F1238" s="2" t="n">
        <v>0</v>
      </c>
      <c r="G1238" s="3" t="n">
        <f aca="false">B1238/1000*C1238+B1238/500*D1238</f>
        <v>0</v>
      </c>
      <c r="H1238" s="3" t="n">
        <f aca="false">ABS(C1238-ROUND(C1238,0))+ABS(D1238-ROUND(D1238,0))</f>
        <v>0</v>
      </c>
      <c r="I1238" s="11"/>
      <c r="J1238" s="4"/>
      <c r="K1238" s="5"/>
      <c r="L1238" s="5"/>
      <c r="M1238" s="5"/>
      <c r="N1238" s="5"/>
      <c r="O1238" s="5"/>
      <c r="P1238" s="5"/>
      <c r="Q1238" s="5"/>
      <c r="R1238" s="5"/>
      <c r="S1238" s="5"/>
      <c r="T1238" s="5"/>
      <c r="U1238" s="5"/>
      <c r="V1238" s="5"/>
      <c r="W1238" s="5"/>
      <c r="X1238" s="5"/>
      <c r="Y1238" s="5"/>
      <c r="Z1238" s="5"/>
    </row>
    <row r="1239" customFormat="false" ht="12.75" hidden="false" customHeight="true" outlineLevel="0" collapsed="false">
      <c r="A1239" s="10" t="n">
        <v>152</v>
      </c>
      <c r="B1239" s="2" t="n">
        <v>230</v>
      </c>
      <c r="C1239" s="2" t="n">
        <f aca="false">BILANCA!D235</f>
        <v>0</v>
      </c>
      <c r="D1239" s="2" t="n">
        <f aca="false">BILANCA!E235</f>
        <v>0</v>
      </c>
      <c r="E1239" s="2" t="n">
        <v>0</v>
      </c>
      <c r="F1239" s="2" t="n">
        <v>0</v>
      </c>
      <c r="G1239" s="3" t="n">
        <f aca="false">B1239/1000*C1239+B1239/500*D1239</f>
        <v>0</v>
      </c>
      <c r="H1239" s="3" t="n">
        <f aca="false">ABS(C1239-ROUND(C1239,0))+ABS(D1239-ROUND(D1239,0))</f>
        <v>0</v>
      </c>
      <c r="I1239" s="11"/>
      <c r="J1239" s="4"/>
      <c r="K1239" s="5"/>
      <c r="L1239" s="5"/>
      <c r="M1239" s="5"/>
      <c r="N1239" s="5"/>
      <c r="O1239" s="5"/>
      <c r="P1239" s="5"/>
      <c r="Q1239" s="5"/>
      <c r="R1239" s="5"/>
      <c r="S1239" s="5"/>
      <c r="T1239" s="5"/>
      <c r="U1239" s="5"/>
      <c r="V1239" s="5"/>
      <c r="W1239" s="5"/>
      <c r="X1239" s="5"/>
      <c r="Y1239" s="5"/>
      <c r="Z1239" s="5"/>
    </row>
    <row r="1240" customFormat="false" ht="12.75" hidden="false" customHeight="true" outlineLevel="0" collapsed="false">
      <c r="A1240" s="10" t="n">
        <v>152</v>
      </c>
      <c r="B1240" s="2" t="n">
        <v>231</v>
      </c>
      <c r="C1240" s="2" t="n">
        <f aca="false">BILANCA!D236</f>
        <v>0</v>
      </c>
      <c r="D1240" s="2" t="n">
        <f aca="false">BILANCA!E236</f>
        <v>0</v>
      </c>
      <c r="E1240" s="2" t="n">
        <v>0</v>
      </c>
      <c r="F1240" s="2" t="n">
        <v>0</v>
      </c>
      <c r="G1240" s="3" t="n">
        <f aca="false">B1240/1000*C1240+B1240/500*D1240</f>
        <v>0</v>
      </c>
      <c r="H1240" s="3" t="n">
        <f aca="false">ABS(C1240-ROUND(C1240,0))+ABS(D1240-ROUND(D1240,0))</f>
        <v>0</v>
      </c>
      <c r="I1240" s="11"/>
      <c r="J1240" s="4"/>
      <c r="K1240" s="5"/>
      <c r="L1240" s="5"/>
      <c r="M1240" s="5"/>
      <c r="N1240" s="5"/>
      <c r="O1240" s="5"/>
      <c r="P1240" s="5"/>
      <c r="Q1240" s="5"/>
      <c r="R1240" s="5"/>
      <c r="S1240" s="5"/>
      <c r="T1240" s="5"/>
      <c r="U1240" s="5"/>
      <c r="V1240" s="5"/>
      <c r="W1240" s="5"/>
      <c r="X1240" s="5"/>
      <c r="Y1240" s="5"/>
      <c r="Z1240" s="5"/>
    </row>
    <row r="1241" customFormat="false" ht="12.75" hidden="false" customHeight="true" outlineLevel="0" collapsed="false">
      <c r="A1241" s="10" t="n">
        <v>152</v>
      </c>
      <c r="B1241" s="2" t="n">
        <v>232</v>
      </c>
      <c r="C1241" s="2" t="n">
        <f aca="false">BILANCA!D237</f>
        <v>0</v>
      </c>
      <c r="D1241" s="2" t="n">
        <f aca="false">BILANCA!E237</f>
        <v>0</v>
      </c>
      <c r="E1241" s="2" t="n">
        <v>0</v>
      </c>
      <c r="F1241" s="2" t="n">
        <v>0</v>
      </c>
      <c r="G1241" s="3" t="n">
        <f aca="false">B1241/1000*C1241+B1241/500*D1241</f>
        <v>0</v>
      </c>
      <c r="H1241" s="3" t="n">
        <f aca="false">ABS(C1241-ROUND(C1241,0))+ABS(D1241-ROUND(D1241,0))</f>
        <v>0</v>
      </c>
      <c r="I1241" s="11"/>
      <c r="J1241" s="4"/>
      <c r="K1241" s="5"/>
      <c r="L1241" s="5"/>
      <c r="M1241" s="5"/>
      <c r="N1241" s="5"/>
      <c r="O1241" s="5"/>
      <c r="P1241" s="5"/>
      <c r="Q1241" s="5"/>
      <c r="R1241" s="5"/>
      <c r="S1241" s="5"/>
      <c r="T1241" s="5"/>
      <c r="U1241" s="5"/>
      <c r="V1241" s="5"/>
      <c r="W1241" s="5"/>
      <c r="X1241" s="5"/>
      <c r="Y1241" s="5"/>
      <c r="Z1241" s="5"/>
    </row>
    <row r="1242" customFormat="false" ht="12.75" hidden="false" customHeight="true" outlineLevel="0" collapsed="false">
      <c r="A1242" s="10" t="n">
        <v>152</v>
      </c>
      <c r="B1242" s="2" t="n">
        <v>233</v>
      </c>
      <c r="C1242" s="2" t="n">
        <f aca="false">BILANCA!D238</f>
        <v>0</v>
      </c>
      <c r="D1242" s="2" t="n">
        <f aca="false">BILANCA!E238</f>
        <v>0</v>
      </c>
      <c r="E1242" s="2" t="n">
        <v>0</v>
      </c>
      <c r="F1242" s="2" t="n">
        <v>0</v>
      </c>
      <c r="G1242" s="3" t="n">
        <f aca="false">B1242/1000*C1242+B1242/500*D1242</f>
        <v>0</v>
      </c>
      <c r="H1242" s="3" t="n">
        <f aca="false">ABS(C1242-ROUND(C1242,0))+ABS(D1242-ROUND(D1242,0))</f>
        <v>0</v>
      </c>
      <c r="I1242" s="11"/>
      <c r="J1242" s="4"/>
      <c r="K1242" s="5"/>
      <c r="L1242" s="5"/>
      <c r="M1242" s="5"/>
      <c r="N1242" s="5"/>
      <c r="O1242" s="5"/>
      <c r="P1242" s="5"/>
      <c r="Q1242" s="5"/>
      <c r="R1242" s="5"/>
      <c r="S1242" s="5"/>
      <c r="T1242" s="5"/>
      <c r="U1242" s="5"/>
      <c r="V1242" s="5"/>
      <c r="W1242" s="5"/>
      <c r="X1242" s="5"/>
      <c r="Y1242" s="5"/>
      <c r="Z1242" s="5"/>
    </row>
    <row r="1243" customFormat="false" ht="12.75" hidden="false" customHeight="true" outlineLevel="0" collapsed="false">
      <c r="A1243" s="10" t="n">
        <v>152</v>
      </c>
      <c r="B1243" s="2" t="n">
        <v>234</v>
      </c>
      <c r="C1243" s="2" t="n">
        <f aca="false">BILANCA!D239</f>
        <v>0</v>
      </c>
      <c r="D1243" s="2" t="n">
        <f aca="false">BILANCA!E239</f>
        <v>0</v>
      </c>
      <c r="E1243" s="2" t="n">
        <v>0</v>
      </c>
      <c r="F1243" s="2" t="n">
        <v>0</v>
      </c>
      <c r="G1243" s="3" t="n">
        <f aca="false">B1243/1000*C1243+B1243/500*D1243</f>
        <v>0</v>
      </c>
      <c r="H1243" s="3" t="n">
        <f aca="false">ABS(C1243-ROUND(C1243,0))+ABS(D1243-ROUND(D1243,0))</f>
        <v>0</v>
      </c>
      <c r="I1243" s="11"/>
      <c r="J1243" s="4"/>
      <c r="K1243" s="5"/>
      <c r="L1243" s="5"/>
      <c r="M1243" s="5"/>
      <c r="N1243" s="5"/>
      <c r="O1243" s="5"/>
      <c r="P1243" s="5"/>
      <c r="Q1243" s="5"/>
      <c r="R1243" s="5"/>
      <c r="S1243" s="5"/>
      <c r="T1243" s="5"/>
      <c r="U1243" s="5"/>
      <c r="V1243" s="5"/>
      <c r="W1243" s="5"/>
      <c r="X1243" s="5"/>
      <c r="Y1243" s="5"/>
      <c r="Z1243" s="5"/>
    </row>
    <row r="1244" customFormat="false" ht="12.75" hidden="false" customHeight="true" outlineLevel="0" collapsed="false">
      <c r="A1244" s="10" t="n">
        <v>152</v>
      </c>
      <c r="B1244" s="2" t="n">
        <v>235</v>
      </c>
      <c r="C1244" s="2" t="n">
        <f aca="false">BILANCA!D240</f>
        <v>0</v>
      </c>
      <c r="D1244" s="2" t="n">
        <f aca="false">BILANCA!E240</f>
        <v>0</v>
      </c>
      <c r="E1244" s="2" t="n">
        <v>0</v>
      </c>
      <c r="F1244" s="2" t="n">
        <v>0</v>
      </c>
      <c r="G1244" s="3" t="n">
        <f aca="false">B1244/1000*C1244+B1244/500*D1244</f>
        <v>0</v>
      </c>
      <c r="H1244" s="3" t="n">
        <f aca="false">ABS(C1244-ROUND(C1244,0))+ABS(D1244-ROUND(D1244,0))</f>
        <v>0</v>
      </c>
      <c r="I1244" s="11"/>
      <c r="J1244" s="4"/>
      <c r="K1244" s="5"/>
      <c r="L1244" s="5"/>
      <c r="M1244" s="5"/>
      <c r="N1244" s="5"/>
      <c r="O1244" s="5"/>
      <c r="P1244" s="5"/>
      <c r="Q1244" s="5"/>
      <c r="R1244" s="5"/>
      <c r="S1244" s="5"/>
      <c r="T1244" s="5"/>
      <c r="U1244" s="5"/>
      <c r="V1244" s="5"/>
      <c r="W1244" s="5"/>
      <c r="X1244" s="5"/>
      <c r="Y1244" s="5"/>
      <c r="Z1244" s="5"/>
    </row>
    <row r="1245" customFormat="false" ht="12.75" hidden="false" customHeight="true" outlineLevel="0" collapsed="false">
      <c r="A1245" s="10" t="n">
        <v>152</v>
      </c>
      <c r="B1245" s="2" t="n">
        <v>236</v>
      </c>
      <c r="C1245" s="2" t="n">
        <f aca="false">BILANCA!D241</f>
        <v>0</v>
      </c>
      <c r="D1245" s="2" t="n">
        <f aca="false">BILANCA!E241</f>
        <v>0</v>
      </c>
      <c r="E1245" s="2" t="n">
        <v>0</v>
      </c>
      <c r="F1245" s="2" t="n">
        <v>0</v>
      </c>
      <c r="G1245" s="3" t="n">
        <f aca="false">B1245/1000*C1245+B1245/500*D1245</f>
        <v>0</v>
      </c>
      <c r="H1245" s="3" t="n">
        <f aca="false">ABS(C1245-ROUND(C1245,0))+ABS(D1245-ROUND(D1245,0))</f>
        <v>0</v>
      </c>
      <c r="I1245" s="11"/>
      <c r="J1245" s="4"/>
      <c r="K1245" s="5"/>
      <c r="L1245" s="5"/>
      <c r="M1245" s="5"/>
      <c r="N1245" s="5"/>
      <c r="O1245" s="5"/>
      <c r="P1245" s="5"/>
      <c r="Q1245" s="5"/>
      <c r="R1245" s="5"/>
      <c r="S1245" s="5"/>
      <c r="T1245" s="5"/>
      <c r="U1245" s="5"/>
      <c r="V1245" s="5"/>
      <c r="W1245" s="5"/>
      <c r="X1245" s="5"/>
      <c r="Y1245" s="5"/>
      <c r="Z1245" s="5"/>
    </row>
    <row r="1246" customFormat="false" ht="12.75" hidden="false" customHeight="true" outlineLevel="0" collapsed="false">
      <c r="A1246" s="10" t="n">
        <v>152</v>
      </c>
      <c r="B1246" s="2" t="n">
        <v>237</v>
      </c>
      <c r="C1246" s="2" t="n">
        <f aca="false">BILANCA!D242</f>
        <v>0</v>
      </c>
      <c r="D1246" s="2" t="n">
        <f aca="false">BILANCA!E242</f>
        <v>0</v>
      </c>
      <c r="E1246" s="2" t="n">
        <v>0</v>
      </c>
      <c r="F1246" s="2" t="n">
        <v>0</v>
      </c>
      <c r="G1246" s="3" t="n">
        <f aca="false">B1246/1000*C1246+B1246/500*D1246</f>
        <v>0</v>
      </c>
      <c r="H1246" s="3" t="n">
        <f aca="false">ABS(C1246-ROUND(C1246,0))+ABS(D1246-ROUND(D1246,0))</f>
        <v>0</v>
      </c>
      <c r="I1246" s="11"/>
      <c r="J1246" s="4"/>
      <c r="K1246" s="5"/>
      <c r="L1246" s="5"/>
      <c r="M1246" s="5"/>
      <c r="N1246" s="5"/>
      <c r="O1246" s="5"/>
      <c r="P1246" s="5"/>
      <c r="Q1246" s="5"/>
      <c r="R1246" s="5"/>
      <c r="S1246" s="5"/>
      <c r="T1246" s="5"/>
      <c r="U1246" s="5"/>
      <c r="V1246" s="5"/>
      <c r="W1246" s="5"/>
      <c r="X1246" s="5"/>
      <c r="Y1246" s="5"/>
      <c r="Z1246" s="5"/>
    </row>
    <row r="1247" customFormat="false" ht="12.75" hidden="false" customHeight="true" outlineLevel="0" collapsed="false">
      <c r="A1247" s="10" t="n">
        <v>152</v>
      </c>
      <c r="B1247" s="2" t="n">
        <v>238</v>
      </c>
      <c r="C1247" s="2" t="n">
        <f aca="false">BILANCA!D243</f>
        <v>0</v>
      </c>
      <c r="D1247" s="2" t="n">
        <f aca="false">BILANCA!E243</f>
        <v>0</v>
      </c>
      <c r="E1247" s="2" t="n">
        <v>0</v>
      </c>
      <c r="F1247" s="2" t="n">
        <v>0</v>
      </c>
      <c r="G1247" s="3" t="n">
        <f aca="false">B1247/1000*C1247+B1247/500*D1247</f>
        <v>0</v>
      </c>
      <c r="H1247" s="3" t="n">
        <f aca="false">ABS(C1247-ROUND(C1247,0))+ABS(D1247-ROUND(D1247,0))</f>
        <v>0</v>
      </c>
      <c r="I1247" s="11"/>
      <c r="J1247" s="4"/>
      <c r="K1247" s="5"/>
      <c r="L1247" s="5"/>
      <c r="M1247" s="5"/>
      <c r="N1247" s="5"/>
      <c r="O1247" s="5"/>
      <c r="P1247" s="5"/>
      <c r="Q1247" s="5"/>
      <c r="R1247" s="5"/>
      <c r="S1247" s="5"/>
      <c r="T1247" s="5"/>
      <c r="U1247" s="5"/>
      <c r="V1247" s="5"/>
      <c r="W1247" s="5"/>
      <c r="X1247" s="5"/>
      <c r="Y1247" s="5"/>
      <c r="Z1247" s="5"/>
    </row>
    <row r="1248" customFormat="false" ht="12.75" hidden="false" customHeight="true" outlineLevel="0" collapsed="false">
      <c r="A1248" s="10" t="n">
        <v>152</v>
      </c>
      <c r="B1248" s="2" t="n">
        <v>239</v>
      </c>
      <c r="C1248" s="2" t="n">
        <f aca="false">BILANCA!D244</f>
        <v>0</v>
      </c>
      <c r="D1248" s="2" t="n">
        <f aca="false">BILANCA!E244</f>
        <v>0</v>
      </c>
      <c r="E1248" s="2" t="n">
        <v>0</v>
      </c>
      <c r="F1248" s="2" t="n">
        <v>0</v>
      </c>
      <c r="G1248" s="3" t="n">
        <f aca="false">B1248/1000*C1248+B1248/500*D1248</f>
        <v>0</v>
      </c>
      <c r="H1248" s="3" t="n">
        <f aca="false">ABS(C1248-ROUND(C1248,0))+ABS(D1248-ROUND(D1248,0))</f>
        <v>0</v>
      </c>
      <c r="I1248" s="11"/>
      <c r="J1248" s="4"/>
      <c r="K1248" s="5"/>
      <c r="L1248" s="5"/>
      <c r="M1248" s="5"/>
      <c r="N1248" s="5"/>
      <c r="O1248" s="5"/>
      <c r="P1248" s="5"/>
      <c r="Q1248" s="5"/>
      <c r="R1248" s="5"/>
      <c r="S1248" s="5"/>
      <c r="T1248" s="5"/>
      <c r="U1248" s="5"/>
      <c r="V1248" s="5"/>
      <c r="W1248" s="5"/>
      <c r="X1248" s="5"/>
      <c r="Y1248" s="5"/>
      <c r="Z1248" s="5"/>
    </row>
    <row r="1249" customFormat="false" ht="12.75" hidden="false" customHeight="true" outlineLevel="0" collapsed="false">
      <c r="A1249" s="10" t="n">
        <v>152</v>
      </c>
      <c r="B1249" s="2" t="n">
        <v>240</v>
      </c>
      <c r="C1249" s="2" t="n">
        <f aca="false">BILANCA!D245</f>
        <v>0</v>
      </c>
      <c r="D1249" s="2" t="n">
        <f aca="false">BILANCA!E245</f>
        <v>0</v>
      </c>
      <c r="E1249" s="2" t="n">
        <v>0</v>
      </c>
      <c r="F1249" s="2" t="n">
        <v>0</v>
      </c>
      <c r="G1249" s="3" t="n">
        <f aca="false">B1249/1000*C1249+B1249/500*D1249</f>
        <v>0</v>
      </c>
      <c r="H1249" s="3" t="n">
        <f aca="false">ABS(C1249-ROUND(C1249,0))+ABS(D1249-ROUND(D1249,0))</f>
        <v>0</v>
      </c>
      <c r="I1249" s="11"/>
      <c r="J1249" s="4"/>
      <c r="K1249" s="5"/>
      <c r="L1249" s="5"/>
      <c r="M1249" s="5"/>
      <c r="N1249" s="5"/>
      <c r="O1249" s="5"/>
      <c r="P1249" s="5"/>
      <c r="Q1249" s="5"/>
      <c r="R1249" s="5"/>
      <c r="S1249" s="5"/>
      <c r="T1249" s="5"/>
      <c r="U1249" s="5"/>
      <c r="V1249" s="5"/>
      <c r="W1249" s="5"/>
      <c r="X1249" s="5"/>
      <c r="Y1249" s="5"/>
      <c r="Z1249" s="5"/>
    </row>
    <row r="1250" customFormat="false" ht="12.75" hidden="false" customHeight="true" outlineLevel="0" collapsed="false">
      <c r="A1250" s="10" t="n">
        <v>152</v>
      </c>
      <c r="B1250" s="2" t="n">
        <v>241</v>
      </c>
      <c r="C1250" s="2" t="n">
        <f aca="false">BILANCA!D246</f>
        <v>0</v>
      </c>
      <c r="D1250" s="2" t="n">
        <f aca="false">BILANCA!E246</f>
        <v>0</v>
      </c>
      <c r="E1250" s="2" t="n">
        <v>0</v>
      </c>
      <c r="F1250" s="2" t="n">
        <v>0</v>
      </c>
      <c r="G1250" s="3" t="n">
        <f aca="false">B1250/1000*C1250+B1250/500*D1250</f>
        <v>0</v>
      </c>
      <c r="H1250" s="3" t="n">
        <f aca="false">ABS(C1250-ROUND(C1250,0))+ABS(D1250-ROUND(D1250,0))</f>
        <v>0</v>
      </c>
      <c r="I1250" s="11"/>
      <c r="J1250" s="4"/>
      <c r="K1250" s="5"/>
      <c r="L1250" s="5"/>
      <c r="M1250" s="5"/>
      <c r="N1250" s="5"/>
      <c r="O1250" s="5"/>
      <c r="P1250" s="5"/>
      <c r="Q1250" s="5"/>
      <c r="R1250" s="5"/>
      <c r="S1250" s="5"/>
      <c r="T1250" s="5"/>
      <c r="U1250" s="5"/>
      <c r="V1250" s="5"/>
      <c r="W1250" s="5"/>
      <c r="X1250" s="5"/>
      <c r="Y1250" s="5"/>
      <c r="Z1250" s="5"/>
    </row>
    <row r="1251" customFormat="false" ht="12.75" hidden="false" customHeight="true" outlineLevel="0" collapsed="false">
      <c r="A1251" s="10" t="n">
        <v>152</v>
      </c>
      <c r="B1251" s="2" t="n">
        <v>242</v>
      </c>
      <c r="C1251" s="2" t="n">
        <f aca="false">BILANCA!D247</f>
        <v>0</v>
      </c>
      <c r="D1251" s="2" t="n">
        <f aca="false">BILANCA!E247</f>
        <v>0</v>
      </c>
      <c r="E1251" s="2" t="n">
        <v>0</v>
      </c>
      <c r="F1251" s="2" t="n">
        <v>0</v>
      </c>
      <c r="G1251" s="3" t="n">
        <f aca="false">B1251/1000*C1251+B1251/500*D1251</f>
        <v>0</v>
      </c>
      <c r="H1251" s="3" t="n">
        <f aca="false">ABS(C1251-ROUND(C1251,0))+ABS(D1251-ROUND(D1251,0))</f>
        <v>0</v>
      </c>
      <c r="I1251" s="11"/>
      <c r="J1251" s="4"/>
      <c r="K1251" s="5"/>
      <c r="L1251" s="5"/>
      <c r="M1251" s="5"/>
      <c r="N1251" s="5"/>
      <c r="O1251" s="5"/>
      <c r="P1251" s="5"/>
      <c r="Q1251" s="5"/>
      <c r="R1251" s="5"/>
      <c r="S1251" s="5"/>
      <c r="T1251" s="5"/>
      <c r="U1251" s="5"/>
      <c r="V1251" s="5"/>
      <c r="W1251" s="5"/>
      <c r="X1251" s="5"/>
      <c r="Y1251" s="5"/>
      <c r="Z1251" s="5"/>
    </row>
    <row r="1252" customFormat="false" ht="12.75" hidden="false" customHeight="true" outlineLevel="0" collapsed="false">
      <c r="A1252" s="10" t="n">
        <v>152</v>
      </c>
      <c r="B1252" s="2" t="n">
        <v>243</v>
      </c>
      <c r="C1252" s="2" t="n">
        <f aca="false">BILANCA!D248</f>
        <v>0</v>
      </c>
      <c r="D1252" s="2" t="n">
        <f aca="false">BILANCA!E248</f>
        <v>0</v>
      </c>
      <c r="E1252" s="2" t="n">
        <v>0</v>
      </c>
      <c r="F1252" s="2" t="n">
        <v>0</v>
      </c>
      <c r="G1252" s="3" t="n">
        <f aca="false">B1252/1000*C1252+B1252/500*D1252</f>
        <v>0</v>
      </c>
      <c r="H1252" s="3" t="n">
        <f aca="false">ABS(C1252-ROUND(C1252,0))+ABS(D1252-ROUND(D1252,0))</f>
        <v>0</v>
      </c>
      <c r="I1252" s="11"/>
      <c r="J1252" s="4"/>
      <c r="K1252" s="5"/>
      <c r="L1252" s="5"/>
      <c r="M1252" s="5"/>
      <c r="N1252" s="5"/>
      <c r="O1252" s="5"/>
      <c r="P1252" s="5"/>
      <c r="Q1252" s="5"/>
      <c r="R1252" s="5"/>
      <c r="S1252" s="5"/>
      <c r="T1252" s="5"/>
      <c r="U1252" s="5"/>
      <c r="V1252" s="5"/>
      <c r="W1252" s="5"/>
      <c r="X1252" s="5"/>
      <c r="Y1252" s="5"/>
      <c r="Z1252" s="5"/>
    </row>
    <row r="1253" customFormat="false" ht="12.75" hidden="false" customHeight="true" outlineLevel="0" collapsed="false">
      <c r="A1253" s="10" t="n">
        <v>152</v>
      </c>
      <c r="B1253" s="2" t="n">
        <v>244</v>
      </c>
      <c r="C1253" s="2" t="n">
        <f aca="false">BILANCA!D249</f>
        <v>0</v>
      </c>
      <c r="D1253" s="2" t="n">
        <f aca="false">BILANCA!E249</f>
        <v>0</v>
      </c>
      <c r="E1253" s="2" t="n">
        <v>0</v>
      </c>
      <c r="F1253" s="2" t="n">
        <v>0</v>
      </c>
      <c r="G1253" s="3" t="n">
        <f aca="false">B1253/1000*C1253+B1253/500*D1253</f>
        <v>0</v>
      </c>
      <c r="H1253" s="3" t="n">
        <f aca="false">ABS(C1253-ROUND(C1253,0))+ABS(D1253-ROUND(D1253,0))</f>
        <v>0</v>
      </c>
      <c r="I1253" s="11"/>
      <c r="J1253" s="4"/>
      <c r="K1253" s="5"/>
      <c r="L1253" s="5"/>
      <c r="M1253" s="5"/>
      <c r="N1253" s="5"/>
      <c r="O1253" s="5"/>
      <c r="P1253" s="5"/>
      <c r="Q1253" s="5"/>
      <c r="R1253" s="5"/>
      <c r="S1253" s="5"/>
      <c r="T1253" s="5"/>
      <c r="U1253" s="5"/>
      <c r="V1253" s="5"/>
      <c r="W1253" s="5"/>
      <c r="X1253" s="5"/>
      <c r="Y1253" s="5"/>
      <c r="Z1253" s="5"/>
    </row>
    <row r="1254" customFormat="false" ht="12.75" hidden="false" customHeight="true" outlineLevel="0" collapsed="false">
      <c r="A1254" s="10" t="n">
        <v>152</v>
      </c>
      <c r="B1254" s="2" t="n">
        <v>245</v>
      </c>
      <c r="C1254" s="2" t="n">
        <f aca="false">BILANCA!D250</f>
        <v>0</v>
      </c>
      <c r="D1254" s="2" t="n">
        <f aca="false">BILANCA!E250</f>
        <v>0</v>
      </c>
      <c r="E1254" s="2" t="n">
        <v>0</v>
      </c>
      <c r="F1254" s="2" t="n">
        <v>0</v>
      </c>
      <c r="G1254" s="3" t="n">
        <f aca="false">B1254/1000*C1254+B1254/500*D1254</f>
        <v>0</v>
      </c>
      <c r="H1254" s="3" t="n">
        <f aca="false">ABS(C1254-ROUND(C1254,0))+ABS(D1254-ROUND(D1254,0))</f>
        <v>0</v>
      </c>
      <c r="I1254" s="11"/>
      <c r="J1254" s="4"/>
      <c r="K1254" s="5"/>
      <c r="L1254" s="5"/>
      <c r="M1254" s="5"/>
      <c r="N1254" s="5"/>
      <c r="O1254" s="5"/>
      <c r="P1254" s="5"/>
      <c r="Q1254" s="5"/>
      <c r="R1254" s="5"/>
      <c r="S1254" s="5"/>
      <c r="T1254" s="5"/>
      <c r="U1254" s="5"/>
      <c r="V1254" s="5"/>
      <c r="W1254" s="5"/>
      <c r="X1254" s="5"/>
      <c r="Y1254" s="5"/>
      <c r="Z1254" s="5"/>
    </row>
    <row r="1255" customFormat="false" ht="12.75" hidden="false" customHeight="true" outlineLevel="0" collapsed="false">
      <c r="A1255" s="10" t="n">
        <v>152</v>
      </c>
      <c r="B1255" s="2" t="n">
        <v>246</v>
      </c>
      <c r="C1255" s="2" t="n">
        <f aca="false">BILANCA!D251</f>
        <v>0</v>
      </c>
      <c r="D1255" s="2" t="n">
        <f aca="false">BILANCA!E251</f>
        <v>0</v>
      </c>
      <c r="E1255" s="2" t="n">
        <v>0</v>
      </c>
      <c r="F1255" s="2" t="n">
        <v>0</v>
      </c>
      <c r="G1255" s="3" t="n">
        <f aca="false">B1255/1000*C1255+B1255/500*D1255</f>
        <v>0</v>
      </c>
      <c r="H1255" s="3" t="n">
        <f aca="false">ABS(C1255-ROUND(C1255,0))+ABS(D1255-ROUND(D1255,0))</f>
        <v>0</v>
      </c>
      <c r="I1255" s="11"/>
      <c r="J1255" s="4"/>
      <c r="K1255" s="5"/>
      <c r="L1255" s="5"/>
      <c r="M1255" s="5"/>
      <c r="N1255" s="5"/>
      <c r="O1255" s="5"/>
      <c r="P1255" s="5"/>
      <c r="Q1255" s="5"/>
      <c r="R1255" s="5"/>
      <c r="S1255" s="5"/>
      <c r="T1255" s="5"/>
      <c r="U1255" s="5"/>
      <c r="V1255" s="5"/>
      <c r="W1255" s="5"/>
      <c r="X1255" s="5"/>
      <c r="Y1255" s="5"/>
      <c r="Z1255" s="5"/>
    </row>
    <row r="1256" customFormat="false" ht="12.75" hidden="false" customHeight="true" outlineLevel="0" collapsed="false">
      <c r="A1256" s="10" t="n">
        <v>152</v>
      </c>
      <c r="B1256" s="2" t="n">
        <v>247</v>
      </c>
      <c r="C1256" s="2" t="n">
        <f aca="false">BILANCA!D252</f>
        <v>0</v>
      </c>
      <c r="D1256" s="2" t="n">
        <f aca="false">BILANCA!E252</f>
        <v>0</v>
      </c>
      <c r="E1256" s="2" t="n">
        <v>0</v>
      </c>
      <c r="F1256" s="2" t="n">
        <v>0</v>
      </c>
      <c r="G1256" s="3" t="n">
        <f aca="false">B1256/1000*C1256+B1256/500*D1256</f>
        <v>0</v>
      </c>
      <c r="H1256" s="3" t="n">
        <f aca="false">ABS(C1256-ROUND(C1256,0))+ABS(D1256-ROUND(D1256,0))</f>
        <v>0</v>
      </c>
      <c r="I1256" s="11"/>
      <c r="J1256" s="4"/>
      <c r="K1256" s="5"/>
      <c r="L1256" s="5"/>
      <c r="M1256" s="5"/>
      <c r="N1256" s="5"/>
      <c r="O1256" s="5"/>
      <c r="P1256" s="5"/>
      <c r="Q1256" s="5"/>
      <c r="R1256" s="5"/>
      <c r="S1256" s="5"/>
      <c r="T1256" s="5"/>
      <c r="U1256" s="5"/>
      <c r="V1256" s="5"/>
      <c r="W1256" s="5"/>
      <c r="X1256" s="5"/>
      <c r="Y1256" s="5"/>
      <c r="Z1256" s="5"/>
    </row>
    <row r="1257" customFormat="false" ht="12.75" hidden="false" customHeight="true" outlineLevel="0" collapsed="false">
      <c r="A1257" s="10" t="n">
        <v>152</v>
      </c>
      <c r="B1257" s="2" t="n">
        <v>248</v>
      </c>
      <c r="C1257" s="2" t="n">
        <f aca="false">BILANCA!D253</f>
        <v>0</v>
      </c>
      <c r="D1257" s="2" t="n">
        <f aca="false">BILANCA!E253</f>
        <v>0</v>
      </c>
      <c r="E1257" s="2" t="n">
        <v>0</v>
      </c>
      <c r="F1257" s="2" t="n">
        <v>0</v>
      </c>
      <c r="G1257" s="3" t="n">
        <f aca="false">B1257/1000*C1257+B1257/500*D1257</f>
        <v>0</v>
      </c>
      <c r="H1257" s="3" t="n">
        <f aca="false">ABS(C1257-ROUND(C1257,0))+ABS(D1257-ROUND(D1257,0))</f>
        <v>0</v>
      </c>
      <c r="I1257" s="11"/>
      <c r="J1257" s="4"/>
      <c r="K1257" s="5"/>
      <c r="L1257" s="5"/>
      <c r="M1257" s="5"/>
      <c r="N1257" s="5"/>
      <c r="O1257" s="5"/>
      <c r="P1257" s="5"/>
      <c r="Q1257" s="5"/>
      <c r="R1257" s="5"/>
      <c r="S1257" s="5"/>
      <c r="T1257" s="5"/>
      <c r="U1257" s="5"/>
      <c r="V1257" s="5"/>
      <c r="W1257" s="5"/>
      <c r="X1257" s="5"/>
      <c r="Y1257" s="5"/>
      <c r="Z1257" s="5"/>
    </row>
    <row r="1258" customFormat="false" ht="12.75" hidden="false" customHeight="true" outlineLevel="0" collapsed="false">
      <c r="A1258" s="10" t="n">
        <v>152</v>
      </c>
      <c r="B1258" s="2" t="n">
        <v>249</v>
      </c>
      <c r="C1258" s="2" t="n">
        <f aca="false">BILANCA!D254</f>
        <v>0</v>
      </c>
      <c r="D1258" s="2" t="n">
        <f aca="false">BILANCA!E254</f>
        <v>0</v>
      </c>
      <c r="E1258" s="2" t="n">
        <v>0</v>
      </c>
      <c r="F1258" s="2" t="n">
        <v>0</v>
      </c>
      <c r="G1258" s="3" t="n">
        <f aca="false">B1258/1000*C1258+B1258/500*D1258</f>
        <v>0</v>
      </c>
      <c r="H1258" s="3" t="n">
        <f aca="false">ABS(C1258-ROUND(C1258,0))+ABS(D1258-ROUND(D1258,0))</f>
        <v>0</v>
      </c>
      <c r="I1258" s="11"/>
      <c r="J1258" s="4"/>
      <c r="K1258" s="5"/>
      <c r="L1258" s="5"/>
      <c r="M1258" s="5"/>
      <c r="N1258" s="5"/>
      <c r="O1258" s="5"/>
      <c r="P1258" s="5"/>
      <c r="Q1258" s="5"/>
      <c r="R1258" s="5"/>
      <c r="S1258" s="5"/>
      <c r="T1258" s="5"/>
      <c r="U1258" s="5"/>
      <c r="V1258" s="5"/>
      <c r="W1258" s="5"/>
      <c r="X1258" s="5"/>
      <c r="Y1258" s="5"/>
      <c r="Z1258" s="5"/>
    </row>
    <row r="1259" customFormat="false" ht="12.75" hidden="false" customHeight="true" outlineLevel="0" collapsed="false">
      <c r="A1259" s="10" t="n">
        <v>152</v>
      </c>
      <c r="B1259" s="2" t="n">
        <v>250</v>
      </c>
      <c r="C1259" s="2" t="n">
        <f aca="false">BILANCA!D255</f>
        <v>0</v>
      </c>
      <c r="D1259" s="2" t="n">
        <f aca="false">BILANCA!E255</f>
        <v>0</v>
      </c>
      <c r="E1259" s="2" t="n">
        <v>0</v>
      </c>
      <c r="F1259" s="2" t="n">
        <v>0</v>
      </c>
      <c r="G1259" s="3" t="n">
        <f aca="false">B1259/1000*C1259+B1259/500*D1259</f>
        <v>0</v>
      </c>
      <c r="H1259" s="3" t="n">
        <f aca="false">ABS(C1259-ROUND(C1259,0))+ABS(D1259-ROUND(D1259,0))</f>
        <v>0</v>
      </c>
      <c r="I1259" s="11"/>
      <c r="J1259" s="4"/>
      <c r="K1259" s="5"/>
      <c r="L1259" s="5"/>
      <c r="M1259" s="5"/>
      <c r="N1259" s="5"/>
      <c r="O1259" s="5"/>
      <c r="P1259" s="5"/>
      <c r="Q1259" s="5"/>
      <c r="R1259" s="5"/>
      <c r="S1259" s="5"/>
      <c r="T1259" s="5"/>
      <c r="U1259" s="5"/>
      <c r="V1259" s="5"/>
      <c r="W1259" s="5"/>
      <c r="X1259" s="5"/>
      <c r="Y1259" s="5"/>
      <c r="Z1259" s="5"/>
    </row>
    <row r="1260" customFormat="false" ht="12.75" hidden="false" customHeight="true" outlineLevel="0" collapsed="false">
      <c r="A1260" s="10" t="n">
        <v>152</v>
      </c>
      <c r="B1260" s="2" t="n">
        <v>251</v>
      </c>
      <c r="C1260" s="2" t="n">
        <f aca="false">BILANCA!D256</f>
        <v>0</v>
      </c>
      <c r="D1260" s="2" t="n">
        <f aca="false">BILANCA!E256</f>
        <v>0</v>
      </c>
      <c r="E1260" s="2" t="n">
        <v>0</v>
      </c>
      <c r="F1260" s="2" t="n">
        <v>0</v>
      </c>
      <c r="G1260" s="3" t="n">
        <f aca="false">B1260/1000*C1260+B1260/500*D1260</f>
        <v>0</v>
      </c>
      <c r="H1260" s="3" t="n">
        <f aca="false">ABS(C1260-ROUND(C1260,0))+ABS(D1260-ROUND(D1260,0))</f>
        <v>0</v>
      </c>
      <c r="I1260" s="11"/>
      <c r="J1260" s="4"/>
      <c r="K1260" s="5"/>
      <c r="L1260" s="5"/>
      <c r="M1260" s="5"/>
      <c r="N1260" s="5"/>
      <c r="O1260" s="5"/>
      <c r="P1260" s="5"/>
      <c r="Q1260" s="5"/>
      <c r="R1260" s="5"/>
      <c r="S1260" s="5"/>
      <c r="T1260" s="5"/>
      <c r="U1260" s="5"/>
      <c r="V1260" s="5"/>
      <c r="W1260" s="5"/>
      <c r="X1260" s="5"/>
      <c r="Y1260" s="5"/>
      <c r="Z1260" s="5"/>
    </row>
    <row r="1261" customFormat="false" ht="12.75" hidden="false" customHeight="true" outlineLevel="0" collapsed="false">
      <c r="A1261" s="10" t="n">
        <v>152</v>
      </c>
      <c r="B1261" s="2" t="n">
        <v>252</v>
      </c>
      <c r="C1261" s="2" t="n">
        <f aca="false">BILANCA!D257</f>
        <v>0</v>
      </c>
      <c r="D1261" s="2" t="n">
        <f aca="false">BILANCA!E257</f>
        <v>0</v>
      </c>
      <c r="E1261" s="2" t="n">
        <v>0</v>
      </c>
      <c r="F1261" s="2" t="n">
        <v>0</v>
      </c>
      <c r="G1261" s="3" t="n">
        <f aca="false">B1261/1000*C1261+B1261/500*D1261</f>
        <v>0</v>
      </c>
      <c r="H1261" s="3" t="n">
        <f aca="false">ABS(C1261-ROUND(C1261,0))+ABS(D1261-ROUND(D1261,0))</f>
        <v>0</v>
      </c>
      <c r="I1261" s="11"/>
      <c r="J1261" s="4"/>
      <c r="K1261" s="5"/>
      <c r="L1261" s="5"/>
      <c r="M1261" s="5"/>
      <c r="N1261" s="5"/>
      <c r="O1261" s="5"/>
      <c r="P1261" s="5"/>
      <c r="Q1261" s="5"/>
      <c r="R1261" s="5"/>
      <c r="S1261" s="5"/>
      <c r="T1261" s="5"/>
      <c r="U1261" s="5"/>
      <c r="V1261" s="5"/>
      <c r="W1261" s="5"/>
      <c r="X1261" s="5"/>
      <c r="Y1261" s="5"/>
      <c r="Z1261" s="5"/>
    </row>
    <row r="1262" customFormat="false" ht="12.75" hidden="false" customHeight="true" outlineLevel="0" collapsed="false">
      <c r="A1262" s="10" t="n">
        <v>152</v>
      </c>
      <c r="B1262" s="2" t="n">
        <v>253</v>
      </c>
      <c r="C1262" s="2" t="n">
        <f aca="false">BILANCA!D258</f>
        <v>0</v>
      </c>
      <c r="D1262" s="2" t="n">
        <f aca="false">BILANCA!E258</f>
        <v>0</v>
      </c>
      <c r="E1262" s="2" t="n">
        <v>0</v>
      </c>
      <c r="F1262" s="2" t="n">
        <v>0</v>
      </c>
      <c r="G1262" s="3" t="n">
        <f aca="false">B1262/1000*C1262+B1262/500*D1262</f>
        <v>0</v>
      </c>
      <c r="H1262" s="3" t="n">
        <f aca="false">ABS(C1262-ROUND(C1262,0))+ABS(D1262-ROUND(D1262,0))</f>
        <v>0</v>
      </c>
      <c r="I1262" s="11"/>
      <c r="J1262" s="4"/>
      <c r="K1262" s="5"/>
      <c r="L1262" s="5"/>
      <c r="M1262" s="5"/>
      <c r="N1262" s="5"/>
      <c r="O1262" s="5"/>
      <c r="P1262" s="5"/>
      <c r="Q1262" s="5"/>
      <c r="R1262" s="5"/>
      <c r="S1262" s="5"/>
      <c r="T1262" s="5"/>
      <c r="U1262" s="5"/>
      <c r="V1262" s="5"/>
      <c r="W1262" s="5"/>
      <c r="X1262" s="5"/>
      <c r="Y1262" s="5"/>
      <c r="Z1262" s="5"/>
    </row>
    <row r="1263" customFormat="false" ht="12.75" hidden="false" customHeight="true" outlineLevel="0" collapsed="false">
      <c r="A1263" s="10" t="n">
        <v>152</v>
      </c>
      <c r="B1263" s="2" t="n">
        <v>254</v>
      </c>
      <c r="C1263" s="2" t="n">
        <f aca="false">BILANCA!D259</f>
        <v>0</v>
      </c>
      <c r="D1263" s="2" t="n">
        <f aca="false">BILANCA!E259</f>
        <v>0</v>
      </c>
      <c r="E1263" s="2" t="n">
        <v>0</v>
      </c>
      <c r="F1263" s="2" t="n">
        <v>0</v>
      </c>
      <c r="G1263" s="3" t="n">
        <f aca="false">B1263/1000*C1263+B1263/500*D1263</f>
        <v>0</v>
      </c>
      <c r="H1263" s="3" t="n">
        <f aca="false">ABS(C1263-ROUND(C1263,0))+ABS(D1263-ROUND(D1263,0))</f>
        <v>0</v>
      </c>
      <c r="I1263" s="11"/>
      <c r="J1263" s="4"/>
      <c r="K1263" s="5"/>
      <c r="L1263" s="5"/>
      <c r="M1263" s="5"/>
      <c r="N1263" s="5"/>
      <c r="O1263" s="5"/>
      <c r="P1263" s="5"/>
      <c r="Q1263" s="5"/>
      <c r="R1263" s="5"/>
      <c r="S1263" s="5"/>
      <c r="T1263" s="5"/>
      <c r="U1263" s="5"/>
      <c r="V1263" s="5"/>
      <c r="W1263" s="5"/>
      <c r="X1263" s="5"/>
      <c r="Y1263" s="5"/>
      <c r="Z1263" s="5"/>
    </row>
    <row r="1264" customFormat="false" ht="12.75" hidden="false" customHeight="true" outlineLevel="0" collapsed="false">
      <c r="A1264" s="10" t="n">
        <v>152</v>
      </c>
      <c r="B1264" s="2" t="n">
        <v>255</v>
      </c>
      <c r="C1264" s="2" t="n">
        <f aca="false">BILANCA!D260</f>
        <v>0</v>
      </c>
      <c r="D1264" s="2" t="n">
        <f aca="false">BILANCA!E260</f>
        <v>0</v>
      </c>
      <c r="E1264" s="2" t="n">
        <v>0</v>
      </c>
      <c r="F1264" s="2" t="n">
        <v>0</v>
      </c>
      <c r="G1264" s="3" t="n">
        <f aca="false">B1264/1000*C1264+B1264/500*D1264</f>
        <v>0</v>
      </c>
      <c r="H1264" s="3" t="n">
        <f aca="false">ABS(C1264-ROUND(C1264,0))+ABS(D1264-ROUND(D1264,0))</f>
        <v>0</v>
      </c>
      <c r="I1264" s="11"/>
      <c r="J1264" s="4"/>
      <c r="K1264" s="5"/>
      <c r="L1264" s="5"/>
      <c r="M1264" s="5"/>
      <c r="N1264" s="5"/>
      <c r="O1264" s="5"/>
      <c r="P1264" s="5"/>
      <c r="Q1264" s="5"/>
      <c r="R1264" s="5"/>
      <c r="S1264" s="5"/>
      <c r="T1264" s="5"/>
      <c r="U1264" s="5"/>
      <c r="V1264" s="5"/>
      <c r="W1264" s="5"/>
      <c r="X1264" s="5"/>
      <c r="Y1264" s="5"/>
      <c r="Z1264" s="5"/>
    </row>
    <row r="1265" customFormat="false" ht="12.75" hidden="false" customHeight="true" outlineLevel="0" collapsed="false">
      <c r="A1265" s="10" t="n">
        <v>152</v>
      </c>
      <c r="B1265" s="2" t="n">
        <v>256</v>
      </c>
      <c r="C1265" s="2" t="n">
        <f aca="false">BILANCA!D261</f>
        <v>0</v>
      </c>
      <c r="D1265" s="2" t="n">
        <f aca="false">BILANCA!E261</f>
        <v>0</v>
      </c>
      <c r="E1265" s="2" t="n">
        <v>0</v>
      </c>
      <c r="F1265" s="2" t="n">
        <v>0</v>
      </c>
      <c r="G1265" s="3" t="n">
        <f aca="false">B1265/1000*C1265+B1265/500*D1265</f>
        <v>0</v>
      </c>
      <c r="H1265" s="3" t="n">
        <f aca="false">ABS(C1265-ROUND(C1265,0))+ABS(D1265-ROUND(D1265,0))</f>
        <v>0</v>
      </c>
      <c r="I1265" s="11"/>
      <c r="J1265" s="4"/>
      <c r="K1265" s="5"/>
      <c r="L1265" s="5"/>
      <c r="M1265" s="5"/>
      <c r="N1265" s="5"/>
      <c r="O1265" s="5"/>
      <c r="P1265" s="5"/>
      <c r="Q1265" s="5"/>
      <c r="R1265" s="5"/>
      <c r="S1265" s="5"/>
      <c r="T1265" s="5"/>
      <c r="U1265" s="5"/>
      <c r="V1265" s="5"/>
      <c r="W1265" s="5"/>
      <c r="X1265" s="5"/>
      <c r="Y1265" s="5"/>
      <c r="Z1265" s="5"/>
    </row>
    <row r="1266" customFormat="false" ht="12.75" hidden="false" customHeight="true" outlineLevel="0" collapsed="false">
      <c r="A1266" s="10" t="n">
        <v>152</v>
      </c>
      <c r="B1266" s="2" t="n">
        <v>257</v>
      </c>
      <c r="C1266" s="2" t="n">
        <f aca="false">BILANCA!D262</f>
        <v>0</v>
      </c>
      <c r="D1266" s="2" t="n">
        <f aca="false">BILANCA!E262</f>
        <v>0</v>
      </c>
      <c r="E1266" s="2" t="n">
        <v>0</v>
      </c>
      <c r="F1266" s="2" t="n">
        <v>0</v>
      </c>
      <c r="G1266" s="3" t="n">
        <f aca="false">B1266/1000*C1266+B1266/500*D1266</f>
        <v>0</v>
      </c>
      <c r="H1266" s="3" t="n">
        <f aca="false">ABS(C1266-ROUND(C1266,0))+ABS(D1266-ROUND(D1266,0))</f>
        <v>0</v>
      </c>
      <c r="I1266" s="11"/>
      <c r="J1266" s="4"/>
      <c r="K1266" s="5"/>
      <c r="L1266" s="5"/>
      <c r="M1266" s="5"/>
      <c r="N1266" s="5"/>
      <c r="O1266" s="5"/>
      <c r="P1266" s="5"/>
      <c r="Q1266" s="5"/>
      <c r="R1266" s="5"/>
      <c r="S1266" s="5"/>
      <c r="T1266" s="5"/>
      <c r="U1266" s="5"/>
      <c r="V1266" s="5"/>
      <c r="W1266" s="5"/>
      <c r="X1266" s="5"/>
      <c r="Y1266" s="5"/>
      <c r="Z1266" s="5"/>
    </row>
    <row r="1267" customFormat="false" ht="12.75" hidden="false" customHeight="true" outlineLevel="0" collapsed="false">
      <c r="A1267" s="10" t="n">
        <v>152</v>
      </c>
      <c r="B1267" s="2" t="n">
        <v>258</v>
      </c>
      <c r="C1267" s="2" t="n">
        <f aca="false">BILANCA!D263</f>
        <v>0</v>
      </c>
      <c r="D1267" s="2" t="n">
        <f aca="false">BILANCA!E263</f>
        <v>0</v>
      </c>
      <c r="E1267" s="2" t="n">
        <v>0</v>
      </c>
      <c r="F1267" s="2" t="n">
        <v>0</v>
      </c>
      <c r="G1267" s="3" t="n">
        <f aca="false">B1267/1000*C1267+B1267/500*D1267</f>
        <v>0</v>
      </c>
      <c r="H1267" s="3" t="n">
        <f aca="false">ABS(C1267-ROUND(C1267,0))+ABS(D1267-ROUND(D1267,0))</f>
        <v>0</v>
      </c>
      <c r="I1267" s="11"/>
      <c r="J1267" s="4"/>
      <c r="K1267" s="5"/>
      <c r="L1267" s="5"/>
      <c r="M1267" s="5"/>
      <c r="N1267" s="5"/>
      <c r="O1267" s="5"/>
      <c r="P1267" s="5"/>
      <c r="Q1267" s="5"/>
      <c r="R1267" s="5"/>
      <c r="S1267" s="5"/>
      <c r="T1267" s="5"/>
      <c r="U1267" s="5"/>
      <c r="V1267" s="5"/>
      <c r="W1267" s="5"/>
      <c r="X1267" s="5"/>
      <c r="Y1267" s="5"/>
      <c r="Z1267" s="5"/>
    </row>
    <row r="1268" customFormat="false" ht="12.75" hidden="false" customHeight="true" outlineLevel="0" collapsed="false">
      <c r="A1268" s="10" t="n">
        <v>152</v>
      </c>
      <c r="B1268" s="2" t="n">
        <v>259</v>
      </c>
      <c r="C1268" s="2" t="n">
        <f aca="false">BILANCA!D264</f>
        <v>0</v>
      </c>
      <c r="D1268" s="2" t="n">
        <f aca="false">BILANCA!E264</f>
        <v>0</v>
      </c>
      <c r="E1268" s="2" t="n">
        <v>0</v>
      </c>
      <c r="F1268" s="2" t="n">
        <v>0</v>
      </c>
      <c r="G1268" s="3" t="n">
        <f aca="false">B1268/1000*C1268+B1268/500*D1268</f>
        <v>0</v>
      </c>
      <c r="H1268" s="3" t="n">
        <f aca="false">ABS(C1268-ROUND(C1268,0))+ABS(D1268-ROUND(D1268,0))</f>
        <v>0</v>
      </c>
      <c r="I1268" s="11"/>
      <c r="J1268" s="4"/>
      <c r="K1268" s="5"/>
      <c r="L1268" s="5"/>
      <c r="M1268" s="5"/>
      <c r="N1268" s="5"/>
      <c r="O1268" s="5"/>
      <c r="P1268" s="5"/>
      <c r="Q1268" s="5"/>
      <c r="R1268" s="5"/>
      <c r="S1268" s="5"/>
      <c r="T1268" s="5"/>
      <c r="U1268" s="5"/>
      <c r="V1268" s="5"/>
      <c r="W1268" s="5"/>
      <c r="X1268" s="5"/>
      <c r="Y1268" s="5"/>
      <c r="Z1268" s="5"/>
    </row>
    <row r="1269" customFormat="false" ht="12.75" hidden="false" customHeight="true" outlineLevel="0" collapsed="false">
      <c r="A1269" s="10" t="n">
        <v>152</v>
      </c>
      <c r="B1269" s="2" t="n">
        <v>260</v>
      </c>
      <c r="C1269" s="2" t="n">
        <f aca="false">BILANCA!D265</f>
        <v>0</v>
      </c>
      <c r="D1269" s="2" t="n">
        <f aca="false">BILANCA!E265</f>
        <v>0</v>
      </c>
      <c r="E1269" s="2" t="n">
        <v>0</v>
      </c>
      <c r="F1269" s="2" t="n">
        <v>0</v>
      </c>
      <c r="G1269" s="3" t="n">
        <f aca="false">B1269/1000*C1269+B1269/500*D1269</f>
        <v>0</v>
      </c>
      <c r="H1269" s="3" t="n">
        <f aca="false">ABS(C1269-ROUND(C1269,0))+ABS(D1269-ROUND(D1269,0))</f>
        <v>0</v>
      </c>
      <c r="I1269" s="11"/>
      <c r="J1269" s="4"/>
      <c r="K1269" s="5"/>
      <c r="L1269" s="5"/>
      <c r="M1269" s="5"/>
      <c r="N1269" s="5"/>
      <c r="O1269" s="5"/>
      <c r="P1269" s="5"/>
      <c r="Q1269" s="5"/>
      <c r="R1269" s="5"/>
      <c r="S1269" s="5"/>
      <c r="T1269" s="5"/>
      <c r="U1269" s="5"/>
      <c r="V1269" s="5"/>
      <c r="W1269" s="5"/>
      <c r="X1269" s="5"/>
      <c r="Y1269" s="5"/>
      <c r="Z1269" s="5"/>
    </row>
    <row r="1270" customFormat="false" ht="12.75" hidden="false" customHeight="true" outlineLevel="0" collapsed="false">
      <c r="A1270" s="10" t="n">
        <v>152</v>
      </c>
      <c r="B1270" s="2" t="n">
        <v>261</v>
      </c>
      <c r="C1270" s="2" t="n">
        <f aca="false">BILANCA!D266</f>
        <v>0</v>
      </c>
      <c r="D1270" s="2" t="n">
        <f aca="false">BILANCA!E266</f>
        <v>0</v>
      </c>
      <c r="E1270" s="2" t="n">
        <v>0</v>
      </c>
      <c r="F1270" s="2" t="n">
        <v>0</v>
      </c>
      <c r="G1270" s="3" t="n">
        <f aca="false">B1270/1000*C1270+B1270/500*D1270</f>
        <v>0</v>
      </c>
      <c r="H1270" s="3" t="n">
        <f aca="false">ABS(C1270-ROUND(C1270,0))+ABS(D1270-ROUND(D1270,0))</f>
        <v>0</v>
      </c>
      <c r="I1270" s="11"/>
      <c r="J1270" s="4"/>
      <c r="K1270" s="5"/>
      <c r="L1270" s="5"/>
      <c r="M1270" s="5"/>
      <c r="N1270" s="5"/>
      <c r="O1270" s="5"/>
      <c r="P1270" s="5"/>
      <c r="Q1270" s="5"/>
      <c r="R1270" s="5"/>
      <c r="S1270" s="5"/>
      <c r="T1270" s="5"/>
      <c r="U1270" s="5"/>
      <c r="V1270" s="5"/>
      <c r="W1270" s="5"/>
      <c r="X1270" s="5"/>
      <c r="Y1270" s="5"/>
      <c r="Z1270" s="5"/>
    </row>
    <row r="1271" customFormat="false" ht="12.75" hidden="false" customHeight="true" outlineLevel="0" collapsed="false">
      <c r="A1271" s="10" t="n">
        <v>152</v>
      </c>
      <c r="B1271" s="2" t="n">
        <v>262</v>
      </c>
      <c r="C1271" s="2" t="n">
        <f aca="false">BILANCA!D267</f>
        <v>0</v>
      </c>
      <c r="D1271" s="2" t="n">
        <f aca="false">BILANCA!E267</f>
        <v>0</v>
      </c>
      <c r="E1271" s="2" t="n">
        <v>0</v>
      </c>
      <c r="F1271" s="2" t="n">
        <v>0</v>
      </c>
      <c r="G1271" s="3" t="n">
        <f aca="false">B1271/1000*C1271+B1271/500*D1271</f>
        <v>0</v>
      </c>
      <c r="H1271" s="3" t="n">
        <f aca="false">ABS(C1271-ROUND(C1271,0))+ABS(D1271-ROUND(D1271,0))</f>
        <v>0</v>
      </c>
      <c r="I1271" s="11"/>
      <c r="J1271" s="4"/>
      <c r="K1271" s="5"/>
      <c r="L1271" s="5"/>
      <c r="M1271" s="5"/>
      <c r="N1271" s="5"/>
      <c r="O1271" s="5"/>
      <c r="P1271" s="5"/>
      <c r="Q1271" s="5"/>
      <c r="R1271" s="5"/>
      <c r="S1271" s="5"/>
      <c r="T1271" s="5"/>
      <c r="U1271" s="5"/>
      <c r="V1271" s="5"/>
      <c r="W1271" s="5"/>
      <c r="X1271" s="5"/>
      <c r="Y1271" s="5"/>
      <c r="Z1271" s="5"/>
    </row>
    <row r="1272" customFormat="false" ht="12.75" hidden="false" customHeight="true" outlineLevel="0" collapsed="false">
      <c r="A1272" s="10" t="n">
        <v>152</v>
      </c>
      <c r="B1272" s="2" t="n">
        <v>263</v>
      </c>
      <c r="C1272" s="2" t="n">
        <f aca="false">BILANCA!D268</f>
        <v>0</v>
      </c>
      <c r="D1272" s="2" t="n">
        <f aca="false">BILANCA!E268</f>
        <v>0</v>
      </c>
      <c r="E1272" s="2" t="n">
        <v>0</v>
      </c>
      <c r="F1272" s="2" t="n">
        <v>0</v>
      </c>
      <c r="G1272" s="3" t="n">
        <f aca="false">B1272/1000*C1272+B1272/500*D1272</f>
        <v>0</v>
      </c>
      <c r="H1272" s="3" t="n">
        <f aca="false">ABS(C1272-ROUND(C1272,0))+ABS(D1272-ROUND(D1272,0))</f>
        <v>0</v>
      </c>
      <c r="I1272" s="11"/>
      <c r="J1272" s="4"/>
      <c r="K1272" s="5"/>
      <c r="L1272" s="5"/>
      <c r="M1272" s="5"/>
      <c r="N1272" s="5"/>
      <c r="O1272" s="5"/>
      <c r="P1272" s="5"/>
      <c r="Q1272" s="5"/>
      <c r="R1272" s="5"/>
      <c r="S1272" s="5"/>
      <c r="T1272" s="5"/>
      <c r="U1272" s="5"/>
      <c r="V1272" s="5"/>
      <c r="W1272" s="5"/>
      <c r="X1272" s="5"/>
      <c r="Y1272" s="5"/>
      <c r="Z1272" s="5"/>
    </row>
    <row r="1273" customFormat="false" ht="12.75" hidden="false" customHeight="true" outlineLevel="0" collapsed="false">
      <c r="A1273" s="10" t="n">
        <v>152</v>
      </c>
      <c r="B1273" s="2" t="n">
        <v>264</v>
      </c>
      <c r="C1273" s="2" t="n">
        <f aca="false">BILANCA!D269</f>
        <v>0</v>
      </c>
      <c r="D1273" s="2" t="n">
        <f aca="false">BILANCA!E269</f>
        <v>0</v>
      </c>
      <c r="E1273" s="2" t="n">
        <v>0</v>
      </c>
      <c r="F1273" s="2" t="n">
        <v>0</v>
      </c>
      <c r="G1273" s="3" t="n">
        <f aca="false">B1273/1000*C1273+B1273/500*D1273</f>
        <v>0</v>
      </c>
      <c r="H1273" s="3" t="n">
        <f aca="false">ABS(C1273-ROUND(C1273,0))+ABS(D1273-ROUND(D1273,0))</f>
        <v>0</v>
      </c>
      <c r="I1273" s="11"/>
      <c r="J1273" s="4"/>
      <c r="K1273" s="5"/>
      <c r="L1273" s="5"/>
      <c r="M1273" s="5"/>
      <c r="N1273" s="5"/>
      <c r="O1273" s="5"/>
      <c r="P1273" s="5"/>
      <c r="Q1273" s="5"/>
      <c r="R1273" s="5"/>
      <c r="S1273" s="5"/>
      <c r="T1273" s="5"/>
      <c r="U1273" s="5"/>
      <c r="V1273" s="5"/>
      <c r="W1273" s="5"/>
      <c r="X1273" s="5"/>
      <c r="Y1273" s="5"/>
      <c r="Z1273" s="5"/>
    </row>
    <row r="1274" customFormat="false" ht="12.75" hidden="false" customHeight="true" outlineLevel="0" collapsed="false">
      <c r="A1274" s="10" t="n">
        <v>152</v>
      </c>
      <c r="B1274" s="2" t="n">
        <v>265</v>
      </c>
      <c r="C1274" s="2" t="n">
        <f aca="false">BILANCA!D270</f>
        <v>0</v>
      </c>
      <c r="D1274" s="2" t="n">
        <f aca="false">BILANCA!E270</f>
        <v>0</v>
      </c>
      <c r="E1274" s="2" t="n">
        <v>0</v>
      </c>
      <c r="F1274" s="2" t="n">
        <v>0</v>
      </c>
      <c r="G1274" s="3" t="n">
        <f aca="false">B1274/1000*C1274+B1274/500*D1274</f>
        <v>0</v>
      </c>
      <c r="H1274" s="3" t="n">
        <f aca="false">ABS(C1274-ROUND(C1274,0))+ABS(D1274-ROUND(D1274,0))</f>
        <v>0</v>
      </c>
      <c r="I1274" s="11"/>
      <c r="J1274" s="4"/>
      <c r="K1274" s="5"/>
      <c r="L1274" s="5"/>
      <c r="M1274" s="5"/>
      <c r="N1274" s="5"/>
      <c r="O1274" s="5"/>
      <c r="P1274" s="5"/>
      <c r="Q1274" s="5"/>
      <c r="R1274" s="5"/>
      <c r="S1274" s="5"/>
      <c r="T1274" s="5"/>
      <c r="U1274" s="5"/>
      <c r="V1274" s="5"/>
      <c r="W1274" s="5"/>
      <c r="X1274" s="5"/>
      <c r="Y1274" s="5"/>
      <c r="Z1274" s="5"/>
    </row>
    <row r="1275" customFormat="false" ht="12.75" hidden="false" customHeight="true" outlineLevel="0" collapsed="false">
      <c r="A1275" s="10" t="n">
        <v>152</v>
      </c>
      <c r="B1275" s="2" t="n">
        <v>266</v>
      </c>
      <c r="C1275" s="2" t="n">
        <f aca="false">BILANCA!D271</f>
        <v>0</v>
      </c>
      <c r="D1275" s="2" t="n">
        <f aca="false">BILANCA!E271</f>
        <v>0</v>
      </c>
      <c r="E1275" s="2" t="n">
        <v>0</v>
      </c>
      <c r="F1275" s="2" t="n">
        <v>0</v>
      </c>
      <c r="G1275" s="3" t="n">
        <f aca="false">B1275/1000*C1275+B1275/500*D1275</f>
        <v>0</v>
      </c>
      <c r="H1275" s="3" t="n">
        <f aca="false">ABS(C1275-ROUND(C1275,0))+ABS(D1275-ROUND(D1275,0))</f>
        <v>0</v>
      </c>
      <c r="I1275" s="11"/>
      <c r="J1275" s="4"/>
      <c r="K1275" s="5"/>
      <c r="L1275" s="5"/>
      <c r="M1275" s="5"/>
      <c r="N1275" s="5"/>
      <c r="O1275" s="5"/>
      <c r="P1275" s="5"/>
      <c r="Q1275" s="5"/>
      <c r="R1275" s="5"/>
      <c r="S1275" s="5"/>
      <c r="T1275" s="5"/>
      <c r="U1275" s="5"/>
      <c r="V1275" s="5"/>
      <c r="W1275" s="5"/>
      <c r="X1275" s="5"/>
      <c r="Y1275" s="5"/>
      <c r="Z1275" s="5"/>
    </row>
    <row r="1276" customFormat="false" ht="12.75" hidden="false" customHeight="true" outlineLevel="0" collapsed="false">
      <c r="A1276" s="10" t="n">
        <v>152</v>
      </c>
      <c r="B1276" s="2" t="n">
        <v>267</v>
      </c>
      <c r="C1276" s="2" t="n">
        <f aca="false">BILANCA!D272</f>
        <v>0</v>
      </c>
      <c r="D1276" s="2" t="n">
        <f aca="false">BILANCA!E272</f>
        <v>0</v>
      </c>
      <c r="E1276" s="2" t="n">
        <v>0</v>
      </c>
      <c r="F1276" s="2" t="n">
        <v>0</v>
      </c>
      <c r="G1276" s="3" t="n">
        <f aca="false">B1276/1000*C1276+B1276/500*D1276</f>
        <v>0</v>
      </c>
      <c r="H1276" s="3" t="n">
        <f aca="false">ABS(C1276-ROUND(C1276,0))+ABS(D1276-ROUND(D1276,0))</f>
        <v>0</v>
      </c>
      <c r="I1276" s="11"/>
      <c r="J1276" s="4"/>
      <c r="K1276" s="5"/>
      <c r="L1276" s="5"/>
      <c r="M1276" s="5"/>
      <c r="N1276" s="5"/>
      <c r="O1276" s="5"/>
      <c r="P1276" s="5"/>
      <c r="Q1276" s="5"/>
      <c r="R1276" s="5"/>
      <c r="S1276" s="5"/>
      <c r="T1276" s="5"/>
      <c r="U1276" s="5"/>
      <c r="V1276" s="5"/>
      <c r="W1276" s="5"/>
      <c r="X1276" s="5"/>
      <c r="Y1276" s="5"/>
      <c r="Z1276" s="5"/>
    </row>
    <row r="1277" customFormat="false" ht="12.75" hidden="false" customHeight="true" outlineLevel="0" collapsed="false">
      <c r="A1277" s="10" t="n">
        <v>152</v>
      </c>
      <c r="B1277" s="2" t="n">
        <v>268</v>
      </c>
      <c r="C1277" s="2" t="n">
        <f aca="false">BILANCA!D273</f>
        <v>0</v>
      </c>
      <c r="D1277" s="2" t="n">
        <f aca="false">BILANCA!E273</f>
        <v>0</v>
      </c>
      <c r="E1277" s="2" t="n">
        <v>0</v>
      </c>
      <c r="F1277" s="2" t="n">
        <v>0</v>
      </c>
      <c r="G1277" s="3" t="n">
        <f aca="false">B1277/1000*C1277+B1277/500*D1277</f>
        <v>0</v>
      </c>
      <c r="H1277" s="3" t="n">
        <f aca="false">ABS(C1277-ROUND(C1277,0))+ABS(D1277-ROUND(D1277,0))</f>
        <v>0</v>
      </c>
      <c r="I1277" s="11"/>
      <c r="J1277" s="4"/>
      <c r="K1277" s="5"/>
      <c r="L1277" s="5"/>
      <c r="M1277" s="5"/>
      <c r="N1277" s="5"/>
      <c r="O1277" s="5"/>
      <c r="P1277" s="5"/>
      <c r="Q1277" s="5"/>
      <c r="R1277" s="5"/>
      <c r="S1277" s="5"/>
      <c r="T1277" s="5"/>
      <c r="U1277" s="5"/>
      <c r="V1277" s="5"/>
      <c r="W1277" s="5"/>
      <c r="X1277" s="5"/>
      <c r="Y1277" s="5"/>
      <c r="Z1277" s="5"/>
    </row>
    <row r="1278" customFormat="false" ht="12.75" hidden="false" customHeight="true" outlineLevel="0" collapsed="false">
      <c r="A1278" s="10" t="n">
        <v>152</v>
      </c>
      <c r="B1278" s="2" t="n">
        <v>269</v>
      </c>
      <c r="C1278" s="2" t="n">
        <f aca="false">BILANCA!D274</f>
        <v>0</v>
      </c>
      <c r="D1278" s="2" t="n">
        <f aca="false">BILANCA!E274</f>
        <v>0</v>
      </c>
      <c r="E1278" s="2" t="n">
        <v>0</v>
      </c>
      <c r="F1278" s="2" t="n">
        <v>0</v>
      </c>
      <c r="G1278" s="3" t="n">
        <f aca="false">B1278/1000*C1278+B1278/500*D1278</f>
        <v>0</v>
      </c>
      <c r="H1278" s="3" t="n">
        <f aca="false">ABS(C1278-ROUND(C1278,0))+ABS(D1278-ROUND(D1278,0))</f>
        <v>0</v>
      </c>
      <c r="I1278" s="11"/>
      <c r="J1278" s="4"/>
      <c r="K1278" s="5"/>
      <c r="L1278" s="5"/>
      <c r="M1278" s="5"/>
      <c r="N1278" s="5"/>
      <c r="O1278" s="5"/>
      <c r="P1278" s="5"/>
      <c r="Q1278" s="5"/>
      <c r="R1278" s="5"/>
      <c r="S1278" s="5"/>
      <c r="T1278" s="5"/>
      <c r="U1278" s="5"/>
      <c r="V1278" s="5"/>
      <c r="W1278" s="5"/>
      <c r="X1278" s="5"/>
      <c r="Y1278" s="5"/>
      <c r="Z1278" s="5"/>
    </row>
    <row r="1279" customFormat="false" ht="12.75" hidden="false" customHeight="true" outlineLevel="0" collapsed="false">
      <c r="A1279" s="10" t="n">
        <v>152</v>
      </c>
      <c r="B1279" s="2" t="n">
        <v>270</v>
      </c>
      <c r="C1279" s="2" t="n">
        <f aca="false">BILANCA!D275</f>
        <v>0</v>
      </c>
      <c r="D1279" s="2" t="n">
        <f aca="false">BILANCA!E275</f>
        <v>0</v>
      </c>
      <c r="E1279" s="2" t="n">
        <v>0</v>
      </c>
      <c r="F1279" s="2" t="n">
        <v>0</v>
      </c>
      <c r="G1279" s="3" t="n">
        <f aca="false">B1279/1000*C1279+B1279/500*D1279</f>
        <v>0</v>
      </c>
      <c r="H1279" s="3" t="n">
        <f aca="false">ABS(C1279-ROUND(C1279,0))+ABS(D1279-ROUND(D1279,0))</f>
        <v>0</v>
      </c>
      <c r="I1279" s="11"/>
      <c r="J1279" s="4"/>
      <c r="K1279" s="5"/>
      <c r="L1279" s="5"/>
      <c r="M1279" s="5"/>
      <c r="N1279" s="5"/>
      <c r="O1279" s="5"/>
      <c r="P1279" s="5"/>
      <c r="Q1279" s="5"/>
      <c r="R1279" s="5"/>
      <c r="S1279" s="5"/>
      <c r="T1279" s="5"/>
      <c r="U1279" s="5"/>
      <c r="V1279" s="5"/>
      <c r="W1279" s="5"/>
      <c r="X1279" s="5"/>
      <c r="Y1279" s="5"/>
      <c r="Z1279" s="5"/>
    </row>
    <row r="1280" customFormat="false" ht="12.75" hidden="false" customHeight="true" outlineLevel="0" collapsed="false">
      <c r="A1280" s="10" t="n">
        <v>152</v>
      </c>
      <c r="B1280" s="2" t="n">
        <v>271</v>
      </c>
      <c r="C1280" s="2" t="n">
        <f aca="false">BILANCA!D276</f>
        <v>0</v>
      </c>
      <c r="D1280" s="2" t="n">
        <f aca="false">BILANCA!E276</f>
        <v>0</v>
      </c>
      <c r="E1280" s="2" t="n">
        <v>0</v>
      </c>
      <c r="F1280" s="2" t="n">
        <v>0</v>
      </c>
      <c r="G1280" s="3" t="n">
        <f aca="false">B1280/1000*C1280+B1280/500*D1280</f>
        <v>0</v>
      </c>
      <c r="H1280" s="3" t="n">
        <f aca="false">ABS(C1280-ROUND(C1280,0))+ABS(D1280-ROUND(D1280,0))</f>
        <v>0</v>
      </c>
      <c r="I1280" s="11"/>
      <c r="J1280" s="4"/>
      <c r="K1280" s="5"/>
      <c r="L1280" s="5"/>
      <c r="M1280" s="5"/>
      <c r="N1280" s="5"/>
      <c r="O1280" s="5"/>
      <c r="P1280" s="5"/>
      <c r="Q1280" s="5"/>
      <c r="R1280" s="5"/>
      <c r="S1280" s="5"/>
      <c r="T1280" s="5"/>
      <c r="U1280" s="5"/>
      <c r="V1280" s="5"/>
      <c r="W1280" s="5"/>
      <c r="X1280" s="5"/>
      <c r="Y1280" s="5"/>
      <c r="Z1280" s="5"/>
    </row>
    <row r="1281" customFormat="false" ht="12.75" hidden="false" customHeight="true" outlineLevel="0" collapsed="false">
      <c r="A1281" s="10" t="n">
        <v>152</v>
      </c>
      <c r="B1281" s="2" t="n">
        <v>272</v>
      </c>
      <c r="C1281" s="2" t="n">
        <f aca="false">BILANCA!D277</f>
        <v>0</v>
      </c>
      <c r="D1281" s="2" t="n">
        <f aca="false">BILANCA!E277</f>
        <v>0</v>
      </c>
      <c r="E1281" s="2" t="n">
        <v>0</v>
      </c>
      <c r="F1281" s="2" t="n">
        <v>0</v>
      </c>
      <c r="G1281" s="3" t="n">
        <f aca="false">B1281/1000*C1281+B1281/500*D1281</f>
        <v>0</v>
      </c>
      <c r="H1281" s="3" t="n">
        <f aca="false">ABS(C1281-ROUND(C1281,0))+ABS(D1281-ROUND(D1281,0))</f>
        <v>0</v>
      </c>
      <c r="I1281" s="11"/>
      <c r="J1281" s="4"/>
      <c r="K1281" s="5"/>
      <c r="L1281" s="5"/>
      <c r="M1281" s="5"/>
      <c r="N1281" s="5"/>
      <c r="O1281" s="5"/>
      <c r="P1281" s="5"/>
      <c r="Q1281" s="5"/>
      <c r="R1281" s="5"/>
      <c r="S1281" s="5"/>
      <c r="T1281" s="5"/>
      <c r="U1281" s="5"/>
      <c r="V1281" s="5"/>
      <c r="W1281" s="5"/>
      <c r="X1281" s="5"/>
      <c r="Y1281" s="5"/>
      <c r="Z1281" s="5"/>
    </row>
    <row r="1282" customFormat="false" ht="12.75" hidden="false" customHeight="true" outlineLevel="0" collapsed="false">
      <c r="A1282" s="10" t="n">
        <v>152</v>
      </c>
      <c r="B1282" s="2" t="n">
        <v>273</v>
      </c>
      <c r="C1282" s="2" t="n">
        <f aca="false">BILANCA!D278</f>
        <v>0</v>
      </c>
      <c r="D1282" s="2" t="n">
        <f aca="false">BILANCA!E278</f>
        <v>0</v>
      </c>
      <c r="E1282" s="2" t="n">
        <v>0</v>
      </c>
      <c r="F1282" s="2" t="n">
        <v>0</v>
      </c>
      <c r="G1282" s="3" t="n">
        <f aca="false">B1282/1000*C1282+B1282/500*D1282</f>
        <v>0</v>
      </c>
      <c r="H1282" s="3" t="n">
        <f aca="false">ABS(C1282-ROUND(C1282,0))+ABS(D1282-ROUND(D1282,0))</f>
        <v>0</v>
      </c>
      <c r="I1282" s="11"/>
      <c r="J1282" s="4"/>
      <c r="K1282" s="5"/>
      <c r="L1282" s="5"/>
      <c r="M1282" s="5"/>
      <c r="N1282" s="5"/>
      <c r="O1282" s="5"/>
      <c r="P1282" s="5"/>
      <c r="Q1282" s="5"/>
      <c r="R1282" s="5"/>
      <c r="S1282" s="5"/>
      <c r="T1282" s="5"/>
      <c r="U1282" s="5"/>
      <c r="V1282" s="5"/>
      <c r="W1282" s="5"/>
      <c r="X1282" s="5"/>
      <c r="Y1282" s="5"/>
      <c r="Z1282" s="5"/>
    </row>
    <row r="1283" customFormat="false" ht="12.75" hidden="false" customHeight="true" outlineLevel="0" collapsed="false">
      <c r="A1283" s="10" t="n">
        <v>152</v>
      </c>
      <c r="B1283" s="2" t="n">
        <v>274</v>
      </c>
      <c r="C1283" s="2" t="n">
        <f aca="false">BILANCA!D279</f>
        <v>0</v>
      </c>
      <c r="D1283" s="2" t="n">
        <f aca="false">BILANCA!E279</f>
        <v>0</v>
      </c>
      <c r="E1283" s="2" t="n">
        <v>0</v>
      </c>
      <c r="F1283" s="2" t="n">
        <v>0</v>
      </c>
      <c r="G1283" s="3" t="n">
        <f aca="false">B1283/1000*C1283+B1283/500*D1283</f>
        <v>0</v>
      </c>
      <c r="H1283" s="3" t="n">
        <f aca="false">ABS(C1283-ROUND(C1283,0))+ABS(D1283-ROUND(D1283,0))</f>
        <v>0</v>
      </c>
      <c r="I1283" s="11"/>
      <c r="J1283" s="4"/>
      <c r="K1283" s="5"/>
      <c r="L1283" s="5"/>
      <c r="M1283" s="5"/>
      <c r="N1283" s="5"/>
      <c r="O1283" s="5"/>
      <c r="P1283" s="5"/>
      <c r="Q1283" s="5"/>
      <c r="R1283" s="5"/>
      <c r="S1283" s="5"/>
      <c r="T1283" s="5"/>
      <c r="U1283" s="5"/>
      <c r="V1283" s="5"/>
      <c r="W1283" s="5"/>
      <c r="X1283" s="5"/>
      <c r="Y1283" s="5"/>
      <c r="Z1283" s="5"/>
    </row>
    <row r="1284" customFormat="false" ht="12.75" hidden="false" customHeight="true" outlineLevel="0" collapsed="false">
      <c r="A1284" s="10" t="n">
        <v>152</v>
      </c>
      <c r="B1284" s="2" t="n">
        <v>275</v>
      </c>
      <c r="C1284" s="2" t="n">
        <f aca="false">BILANCA!D280</f>
        <v>0</v>
      </c>
      <c r="D1284" s="2" t="n">
        <f aca="false">BILANCA!E280</f>
        <v>0</v>
      </c>
      <c r="E1284" s="2" t="n">
        <v>0</v>
      </c>
      <c r="F1284" s="2" t="n">
        <v>0</v>
      </c>
      <c r="G1284" s="3" t="n">
        <f aca="false">B1284/1000*C1284+B1284/500*D1284</f>
        <v>0</v>
      </c>
      <c r="H1284" s="3" t="n">
        <f aca="false">ABS(C1284-ROUND(C1284,0))+ABS(D1284-ROUND(D1284,0))</f>
        <v>0</v>
      </c>
      <c r="I1284" s="11"/>
      <c r="J1284" s="4"/>
      <c r="K1284" s="5"/>
      <c r="L1284" s="5"/>
      <c r="M1284" s="5"/>
      <c r="N1284" s="5"/>
      <c r="O1284" s="5"/>
      <c r="P1284" s="5"/>
      <c r="Q1284" s="5"/>
      <c r="R1284" s="5"/>
      <c r="S1284" s="5"/>
      <c r="T1284" s="5"/>
      <c r="U1284" s="5"/>
      <c r="V1284" s="5"/>
      <c r="W1284" s="5"/>
      <c r="X1284" s="5"/>
      <c r="Y1284" s="5"/>
      <c r="Z1284" s="5"/>
    </row>
    <row r="1285" customFormat="false" ht="12.75" hidden="false" customHeight="true" outlineLevel="0" collapsed="false">
      <c r="A1285" s="10" t="n">
        <v>152</v>
      </c>
      <c r="B1285" s="2" t="n">
        <v>276</v>
      </c>
      <c r="C1285" s="2" t="n">
        <f aca="false">BILANCA!D281</f>
        <v>0</v>
      </c>
      <c r="D1285" s="2" t="n">
        <f aca="false">BILANCA!E281</f>
        <v>0</v>
      </c>
      <c r="E1285" s="2" t="n">
        <v>0</v>
      </c>
      <c r="F1285" s="2" t="n">
        <v>0</v>
      </c>
      <c r="G1285" s="3" t="n">
        <f aca="false">B1285/1000*C1285+B1285/500*D1285</f>
        <v>0</v>
      </c>
      <c r="H1285" s="3" t="n">
        <f aca="false">ABS(C1285-ROUND(C1285,0))+ABS(D1285-ROUND(D1285,0))</f>
        <v>0</v>
      </c>
      <c r="I1285" s="11"/>
      <c r="J1285" s="4"/>
      <c r="K1285" s="5"/>
      <c r="L1285" s="5"/>
      <c r="M1285" s="5"/>
      <c r="N1285" s="5"/>
      <c r="O1285" s="5"/>
      <c r="P1285" s="5"/>
      <c r="Q1285" s="5"/>
      <c r="R1285" s="5"/>
      <c r="S1285" s="5"/>
      <c r="T1285" s="5"/>
      <c r="U1285" s="5"/>
      <c r="V1285" s="5"/>
      <c r="W1285" s="5"/>
      <c r="X1285" s="5"/>
      <c r="Y1285" s="5"/>
      <c r="Z1285" s="5"/>
    </row>
    <row r="1286" customFormat="false" ht="12.75" hidden="false" customHeight="true" outlineLevel="0" collapsed="false">
      <c r="A1286" s="10" t="n">
        <v>152</v>
      </c>
      <c r="B1286" s="2" t="n">
        <v>277</v>
      </c>
      <c r="C1286" s="2" t="n">
        <f aca="false">BILANCA!D282</f>
        <v>0</v>
      </c>
      <c r="D1286" s="2" t="n">
        <f aca="false">BILANCA!E282</f>
        <v>0</v>
      </c>
      <c r="E1286" s="2" t="n">
        <v>0</v>
      </c>
      <c r="F1286" s="2" t="n">
        <v>0</v>
      </c>
      <c r="G1286" s="3" t="n">
        <f aca="false">B1286/1000*C1286+B1286/500*D1286</f>
        <v>0</v>
      </c>
      <c r="H1286" s="3" t="n">
        <f aca="false">ABS(C1286-ROUND(C1286,0))+ABS(D1286-ROUND(D1286,0))</f>
        <v>0</v>
      </c>
      <c r="I1286" s="11"/>
      <c r="J1286" s="4"/>
      <c r="K1286" s="5"/>
      <c r="L1286" s="5"/>
      <c r="M1286" s="5"/>
      <c r="N1286" s="5"/>
      <c r="O1286" s="5"/>
      <c r="P1286" s="5"/>
      <c r="Q1286" s="5"/>
      <c r="R1286" s="5"/>
      <c r="S1286" s="5"/>
      <c r="T1286" s="5"/>
      <c r="U1286" s="5"/>
      <c r="V1286" s="5"/>
      <c r="W1286" s="5"/>
      <c r="X1286" s="5"/>
      <c r="Y1286" s="5"/>
      <c r="Z1286" s="5"/>
    </row>
    <row r="1287" customFormat="false" ht="12.75" hidden="false" customHeight="true" outlineLevel="0" collapsed="false">
      <c r="A1287" s="10" t="n">
        <v>152</v>
      </c>
      <c r="B1287" s="2" t="n">
        <v>278</v>
      </c>
      <c r="C1287" s="2" t="n">
        <f aca="false">BILANCA!D283</f>
        <v>0</v>
      </c>
      <c r="D1287" s="2" t="n">
        <f aca="false">BILANCA!E283</f>
        <v>0</v>
      </c>
      <c r="E1287" s="2" t="n">
        <v>0</v>
      </c>
      <c r="F1287" s="2" t="n">
        <v>0</v>
      </c>
      <c r="G1287" s="3" t="n">
        <f aca="false">B1287/1000*C1287+B1287/500*D1287</f>
        <v>0</v>
      </c>
      <c r="H1287" s="3" t="n">
        <f aca="false">ABS(C1287-ROUND(C1287,0))+ABS(D1287-ROUND(D1287,0))</f>
        <v>0</v>
      </c>
      <c r="I1287" s="11"/>
      <c r="J1287" s="4"/>
      <c r="K1287" s="5"/>
      <c r="L1287" s="5"/>
      <c r="M1287" s="5"/>
      <c r="N1287" s="5"/>
      <c r="O1287" s="5"/>
      <c r="P1287" s="5"/>
      <c r="Q1287" s="5"/>
      <c r="R1287" s="5"/>
      <c r="S1287" s="5"/>
      <c r="T1287" s="5"/>
      <c r="U1287" s="5"/>
      <c r="V1287" s="5"/>
      <c r="W1287" s="5"/>
      <c r="X1287" s="5"/>
      <c r="Y1287" s="5"/>
      <c r="Z1287" s="5"/>
    </row>
    <row r="1288" customFormat="false" ht="12.75" hidden="false" customHeight="true" outlineLevel="0" collapsed="false">
      <c r="A1288" s="10" t="n">
        <v>152</v>
      </c>
      <c r="B1288" s="2" t="n">
        <v>279</v>
      </c>
      <c r="C1288" s="2" t="n">
        <f aca="false">BILANCA!D284</f>
        <v>0</v>
      </c>
      <c r="D1288" s="2" t="n">
        <f aca="false">BILANCA!E284</f>
        <v>0</v>
      </c>
      <c r="E1288" s="2" t="n">
        <v>0</v>
      </c>
      <c r="F1288" s="2" t="n">
        <v>0</v>
      </c>
      <c r="G1288" s="3" t="n">
        <f aca="false">B1288/1000*C1288+B1288/500*D1288</f>
        <v>0</v>
      </c>
      <c r="H1288" s="3" t="n">
        <f aca="false">ABS(C1288-ROUND(C1288,0))+ABS(D1288-ROUND(D1288,0))</f>
        <v>0</v>
      </c>
      <c r="I1288" s="11"/>
      <c r="J1288" s="4"/>
      <c r="K1288" s="5"/>
      <c r="L1288" s="5"/>
      <c r="M1288" s="5"/>
      <c r="N1288" s="5"/>
      <c r="O1288" s="5"/>
      <c r="P1288" s="5"/>
      <c r="Q1288" s="5"/>
      <c r="R1288" s="5"/>
      <c r="S1288" s="5"/>
      <c r="T1288" s="5"/>
      <c r="U1288" s="5"/>
      <c r="V1288" s="5"/>
      <c r="W1288" s="5"/>
      <c r="X1288" s="5"/>
      <c r="Y1288" s="5"/>
      <c r="Z1288" s="5"/>
    </row>
    <row r="1289" customFormat="false" ht="12.75" hidden="false" customHeight="true" outlineLevel="0" collapsed="false">
      <c r="A1289" s="10" t="n">
        <v>152</v>
      </c>
      <c r="B1289" s="2" t="n">
        <v>280</v>
      </c>
      <c r="C1289" s="2" t="n">
        <f aca="false">BILANCA!D285</f>
        <v>0</v>
      </c>
      <c r="D1289" s="2" t="n">
        <f aca="false">BILANCA!E285</f>
        <v>0</v>
      </c>
      <c r="E1289" s="2" t="n">
        <v>0</v>
      </c>
      <c r="F1289" s="2" t="n">
        <v>0</v>
      </c>
      <c r="G1289" s="3" t="n">
        <f aca="false">B1289/1000*C1289+B1289/500*D1289</f>
        <v>0</v>
      </c>
      <c r="H1289" s="3" t="n">
        <f aca="false">ABS(C1289-ROUND(C1289,0))+ABS(D1289-ROUND(D1289,0))</f>
        <v>0</v>
      </c>
      <c r="I1289" s="11"/>
      <c r="J1289" s="4"/>
      <c r="K1289" s="5"/>
      <c r="L1289" s="5"/>
      <c r="M1289" s="5"/>
      <c r="N1289" s="5"/>
      <c r="O1289" s="5"/>
      <c r="P1289" s="5"/>
      <c r="Q1289" s="5"/>
      <c r="R1289" s="5"/>
      <c r="S1289" s="5"/>
      <c r="T1289" s="5"/>
      <c r="U1289" s="5"/>
      <c r="V1289" s="5"/>
      <c r="W1289" s="5"/>
      <c r="X1289" s="5"/>
      <c r="Y1289" s="5"/>
      <c r="Z1289" s="5"/>
    </row>
    <row r="1290" customFormat="false" ht="12.75" hidden="false" customHeight="true" outlineLevel="0" collapsed="false">
      <c r="A1290" s="10" t="n">
        <v>152</v>
      </c>
      <c r="B1290" s="2" t="n">
        <v>281</v>
      </c>
      <c r="C1290" s="2" t="n">
        <f aca="false">BILANCA!D286</f>
        <v>0</v>
      </c>
      <c r="D1290" s="2" t="n">
        <f aca="false">BILANCA!E286</f>
        <v>0</v>
      </c>
      <c r="E1290" s="2" t="n">
        <v>0</v>
      </c>
      <c r="F1290" s="2" t="n">
        <v>0</v>
      </c>
      <c r="G1290" s="3" t="n">
        <f aca="false">B1290/1000*C1290+B1290/500*D1290</f>
        <v>0</v>
      </c>
      <c r="H1290" s="3" t="n">
        <f aca="false">ABS(C1290-ROUND(C1290,0))+ABS(D1290-ROUND(D1290,0))</f>
        <v>0</v>
      </c>
      <c r="I1290" s="11"/>
      <c r="J1290" s="4"/>
      <c r="K1290" s="5"/>
      <c r="L1290" s="5"/>
      <c r="M1290" s="5"/>
      <c r="N1290" s="5"/>
      <c r="O1290" s="5"/>
      <c r="P1290" s="5"/>
      <c r="Q1290" s="5"/>
      <c r="R1290" s="5"/>
      <c r="S1290" s="5"/>
      <c r="T1290" s="5"/>
      <c r="U1290" s="5"/>
      <c r="V1290" s="5"/>
      <c r="W1290" s="5"/>
      <c r="X1290" s="5"/>
      <c r="Y1290" s="5"/>
      <c r="Z1290" s="5"/>
    </row>
    <row r="1291" customFormat="false" ht="12.75" hidden="false" customHeight="true" outlineLevel="0" collapsed="false">
      <c r="A1291" s="10" t="n">
        <v>152</v>
      </c>
      <c r="B1291" s="2" t="n">
        <v>282</v>
      </c>
      <c r="C1291" s="2" t="n">
        <f aca="false">BILANCA!D287</f>
        <v>0</v>
      </c>
      <c r="D1291" s="2" t="n">
        <f aca="false">BILANCA!E287</f>
        <v>0</v>
      </c>
      <c r="E1291" s="2" t="n">
        <v>0</v>
      </c>
      <c r="F1291" s="2" t="n">
        <v>0</v>
      </c>
      <c r="G1291" s="3" t="n">
        <f aca="false">B1291/1000*C1291+B1291/500*D1291</f>
        <v>0</v>
      </c>
      <c r="H1291" s="3" t="n">
        <f aca="false">ABS(C1291-ROUND(C1291,0))+ABS(D1291-ROUND(D1291,0))</f>
        <v>0</v>
      </c>
      <c r="I1291" s="11"/>
      <c r="J1291" s="4"/>
      <c r="K1291" s="5"/>
      <c r="L1291" s="5"/>
      <c r="M1291" s="5"/>
      <c r="N1291" s="5"/>
      <c r="O1291" s="5"/>
      <c r="P1291" s="5"/>
      <c r="Q1291" s="5"/>
      <c r="R1291" s="5"/>
      <c r="S1291" s="5"/>
      <c r="T1291" s="5"/>
      <c r="U1291" s="5"/>
      <c r="V1291" s="5"/>
      <c r="W1291" s="5"/>
      <c r="X1291" s="5"/>
      <c r="Y1291" s="5"/>
      <c r="Z1291" s="5"/>
    </row>
    <row r="1292" customFormat="false" ht="12.75" hidden="false" customHeight="true" outlineLevel="0" collapsed="false">
      <c r="A1292" s="10" t="n">
        <v>152</v>
      </c>
      <c r="B1292" s="2" t="n">
        <v>283</v>
      </c>
      <c r="C1292" s="2" t="n">
        <f aca="false">BILANCA!D288</f>
        <v>0</v>
      </c>
      <c r="D1292" s="2" t="n">
        <f aca="false">BILANCA!E288</f>
        <v>0</v>
      </c>
      <c r="E1292" s="2" t="n">
        <v>0</v>
      </c>
      <c r="F1292" s="2" t="n">
        <v>0</v>
      </c>
      <c r="G1292" s="3" t="n">
        <f aca="false">B1292/1000*C1292+B1292/500*D1292</f>
        <v>0</v>
      </c>
      <c r="H1292" s="3" t="n">
        <f aca="false">ABS(C1292-ROUND(C1292,0))+ABS(D1292-ROUND(D1292,0))</f>
        <v>0</v>
      </c>
      <c r="I1292" s="11"/>
      <c r="J1292" s="4"/>
      <c r="K1292" s="5"/>
      <c r="L1292" s="5"/>
      <c r="M1292" s="5"/>
      <c r="N1292" s="5"/>
      <c r="O1292" s="5"/>
      <c r="P1292" s="5"/>
      <c r="Q1292" s="5"/>
      <c r="R1292" s="5"/>
      <c r="S1292" s="5"/>
      <c r="T1292" s="5"/>
      <c r="U1292" s="5"/>
      <c r="V1292" s="5"/>
      <c r="W1292" s="5"/>
      <c r="X1292" s="5"/>
      <c r="Y1292" s="5"/>
      <c r="Z1292" s="5"/>
    </row>
    <row r="1293" customFormat="false" ht="12.75" hidden="false" customHeight="true" outlineLevel="0" collapsed="false">
      <c r="A1293" s="10" t="n">
        <v>152</v>
      </c>
      <c r="B1293" s="2" t="n">
        <v>284</v>
      </c>
      <c r="C1293" s="2" t="n">
        <f aca="false">BILANCA!D289</f>
        <v>0</v>
      </c>
      <c r="D1293" s="2" t="n">
        <f aca="false">BILANCA!E289</f>
        <v>0</v>
      </c>
      <c r="E1293" s="2" t="n">
        <v>0</v>
      </c>
      <c r="F1293" s="2" t="n">
        <v>0</v>
      </c>
      <c r="G1293" s="3" t="n">
        <f aca="false">B1293/1000*C1293+B1293/500*D1293</f>
        <v>0</v>
      </c>
      <c r="H1293" s="3" t="n">
        <f aca="false">ABS(C1293-ROUND(C1293,0))+ABS(D1293-ROUND(D1293,0))</f>
        <v>0</v>
      </c>
      <c r="I1293" s="11"/>
      <c r="J1293" s="4"/>
      <c r="K1293" s="5"/>
      <c r="L1293" s="5"/>
      <c r="M1293" s="5"/>
      <c r="N1293" s="5"/>
      <c r="O1293" s="5"/>
      <c r="P1293" s="5"/>
      <c r="Q1293" s="5"/>
      <c r="R1293" s="5"/>
      <c r="S1293" s="5"/>
      <c r="T1293" s="5"/>
      <c r="U1293" s="5"/>
      <c r="V1293" s="5"/>
      <c r="W1293" s="5"/>
      <c r="X1293" s="5"/>
      <c r="Y1293" s="5"/>
      <c r="Z1293" s="5"/>
    </row>
    <row r="1294" customFormat="false" ht="12.75" hidden="false" customHeight="true" outlineLevel="0" collapsed="false">
      <c r="A1294" s="10" t="n">
        <v>152</v>
      </c>
      <c r="B1294" s="2" t="n">
        <v>285</v>
      </c>
      <c r="C1294" s="2" t="n">
        <f aca="false">BILANCA!D290</f>
        <v>0</v>
      </c>
      <c r="D1294" s="2" t="n">
        <f aca="false">BILANCA!E290</f>
        <v>0</v>
      </c>
      <c r="E1294" s="2" t="n">
        <v>0</v>
      </c>
      <c r="F1294" s="2" t="n">
        <v>0</v>
      </c>
      <c r="G1294" s="3" t="n">
        <f aca="false">B1294/1000*C1294+B1294/500*D1294</f>
        <v>0</v>
      </c>
      <c r="H1294" s="3" t="n">
        <f aca="false">ABS(C1294-ROUND(C1294,0))+ABS(D1294-ROUND(D1294,0))</f>
        <v>0</v>
      </c>
      <c r="I1294" s="11"/>
      <c r="J1294" s="4"/>
      <c r="K1294" s="5"/>
      <c r="L1294" s="5"/>
      <c r="M1294" s="5"/>
      <c r="N1294" s="5"/>
      <c r="O1294" s="5"/>
      <c r="P1294" s="5"/>
      <c r="Q1294" s="5"/>
      <c r="R1294" s="5"/>
      <c r="S1294" s="5"/>
      <c r="T1294" s="5"/>
      <c r="U1294" s="5"/>
      <c r="V1294" s="5"/>
      <c r="W1294" s="5"/>
      <c r="X1294" s="5"/>
      <c r="Y1294" s="5"/>
      <c r="Z1294" s="5"/>
    </row>
    <row r="1295" customFormat="false" ht="12.75" hidden="false" customHeight="true" outlineLevel="0" collapsed="false">
      <c r="A1295" s="10" t="n">
        <v>152</v>
      </c>
      <c r="B1295" s="2" t="n">
        <v>286</v>
      </c>
      <c r="C1295" s="2" t="n">
        <f aca="false">BILANCA!D291</f>
        <v>0</v>
      </c>
      <c r="D1295" s="2" t="n">
        <f aca="false">BILANCA!E291</f>
        <v>0</v>
      </c>
      <c r="E1295" s="2" t="n">
        <v>0</v>
      </c>
      <c r="F1295" s="2" t="n">
        <v>0</v>
      </c>
      <c r="G1295" s="3" t="n">
        <f aca="false">B1295/1000*C1295+B1295/500*D1295</f>
        <v>0</v>
      </c>
      <c r="H1295" s="3" t="n">
        <f aca="false">ABS(C1295-ROUND(C1295,0))+ABS(D1295-ROUND(D1295,0))</f>
        <v>0</v>
      </c>
      <c r="I1295" s="11"/>
      <c r="J1295" s="4"/>
      <c r="K1295" s="5"/>
      <c r="L1295" s="5"/>
      <c r="M1295" s="5"/>
      <c r="N1295" s="5"/>
      <c r="O1295" s="5"/>
      <c r="P1295" s="5"/>
      <c r="Q1295" s="5"/>
      <c r="R1295" s="5"/>
      <c r="S1295" s="5"/>
      <c r="T1295" s="5"/>
      <c r="U1295" s="5"/>
      <c r="V1295" s="5"/>
      <c r="W1295" s="5"/>
      <c r="X1295" s="5"/>
      <c r="Y1295" s="5"/>
      <c r="Z1295" s="5"/>
    </row>
    <row r="1296" customFormat="false" ht="12.75" hidden="false" customHeight="true" outlineLevel="0" collapsed="false">
      <c r="A1296" s="10" t="n">
        <v>152</v>
      </c>
      <c r="B1296" s="2" t="n">
        <v>287</v>
      </c>
      <c r="C1296" s="2" t="n">
        <f aca="false">BILANCA!D292</f>
        <v>0</v>
      </c>
      <c r="D1296" s="2" t="n">
        <f aca="false">BILANCA!E292</f>
        <v>0</v>
      </c>
      <c r="E1296" s="2" t="n">
        <v>0</v>
      </c>
      <c r="F1296" s="2" t="n">
        <v>0</v>
      </c>
      <c r="G1296" s="3" t="n">
        <f aca="false">B1296/1000*C1296+B1296/500*D1296</f>
        <v>0</v>
      </c>
      <c r="H1296" s="3" t="n">
        <f aca="false">ABS(C1296-ROUND(C1296,0))+ABS(D1296-ROUND(D1296,0))</f>
        <v>0</v>
      </c>
      <c r="I1296" s="11"/>
      <c r="J1296" s="4"/>
      <c r="K1296" s="5"/>
      <c r="L1296" s="5"/>
      <c r="M1296" s="5"/>
      <c r="N1296" s="5"/>
      <c r="O1296" s="5"/>
      <c r="P1296" s="5"/>
      <c r="Q1296" s="5"/>
      <c r="R1296" s="5"/>
      <c r="S1296" s="5"/>
      <c r="T1296" s="5"/>
      <c r="U1296" s="5"/>
      <c r="V1296" s="5"/>
      <c r="W1296" s="5"/>
      <c r="X1296" s="5"/>
      <c r="Y1296" s="5"/>
      <c r="Z1296" s="5"/>
    </row>
    <row r="1297" customFormat="false" ht="12.75" hidden="false" customHeight="true" outlineLevel="0" collapsed="false">
      <c r="A1297" s="10" t="n">
        <v>152</v>
      </c>
      <c r="B1297" s="2" t="n">
        <v>288</v>
      </c>
      <c r="C1297" s="2" t="n">
        <f aca="false">BILANCA!D293</f>
        <v>0</v>
      </c>
      <c r="D1297" s="2" t="n">
        <f aca="false">BILANCA!E293</f>
        <v>0</v>
      </c>
      <c r="E1297" s="2" t="n">
        <v>0</v>
      </c>
      <c r="F1297" s="2" t="n">
        <v>0</v>
      </c>
      <c r="G1297" s="3" t="n">
        <f aca="false">B1297/1000*C1297+B1297/500*D1297</f>
        <v>0</v>
      </c>
      <c r="H1297" s="3" t="n">
        <f aca="false">ABS(C1297-ROUND(C1297,0))+ABS(D1297-ROUND(D1297,0))</f>
        <v>0</v>
      </c>
      <c r="I1297" s="11"/>
      <c r="J1297" s="4"/>
      <c r="K1297" s="5"/>
      <c r="L1297" s="5"/>
      <c r="M1297" s="5"/>
      <c r="N1297" s="5"/>
      <c r="O1297" s="5"/>
      <c r="P1297" s="5"/>
      <c r="Q1297" s="5"/>
      <c r="R1297" s="5"/>
      <c r="S1297" s="5"/>
      <c r="T1297" s="5"/>
      <c r="U1297" s="5"/>
      <c r="V1297" s="5"/>
      <c r="W1297" s="5"/>
      <c r="X1297" s="5"/>
      <c r="Y1297" s="5"/>
      <c r="Z1297" s="5"/>
    </row>
    <row r="1298" customFormat="false" ht="12.75" hidden="false" customHeight="true" outlineLevel="0" collapsed="false">
      <c r="A1298" s="10" t="n">
        <v>152</v>
      </c>
      <c r="B1298" s="2" t="n">
        <v>289</v>
      </c>
      <c r="C1298" s="2" t="n">
        <f aca="false">BILANCA!D294</f>
        <v>0</v>
      </c>
      <c r="D1298" s="2" t="n">
        <f aca="false">BILANCA!E294</f>
        <v>0</v>
      </c>
      <c r="E1298" s="2" t="n">
        <v>0</v>
      </c>
      <c r="F1298" s="2" t="n">
        <v>0</v>
      </c>
      <c r="G1298" s="3" t="n">
        <f aca="false">B1298/1000*C1298+B1298/500*D1298</f>
        <v>0</v>
      </c>
      <c r="H1298" s="3" t="n">
        <f aca="false">ABS(C1298-ROUND(C1298,0))+ABS(D1298-ROUND(D1298,0))</f>
        <v>0</v>
      </c>
      <c r="I1298" s="11"/>
      <c r="J1298" s="4"/>
      <c r="K1298" s="5"/>
      <c r="L1298" s="5"/>
      <c r="M1298" s="5"/>
      <c r="N1298" s="5"/>
      <c r="O1298" s="5"/>
      <c r="P1298" s="5"/>
      <c r="Q1298" s="5"/>
      <c r="R1298" s="5"/>
      <c r="S1298" s="5"/>
      <c r="T1298" s="5"/>
      <c r="U1298" s="5"/>
      <c r="V1298" s="5"/>
      <c r="W1298" s="5"/>
      <c r="X1298" s="5"/>
      <c r="Y1298" s="5"/>
      <c r="Z1298" s="5"/>
    </row>
    <row r="1299" customFormat="false" ht="12.75" hidden="false" customHeight="true" outlineLevel="0" collapsed="false">
      <c r="A1299" s="10" t="n">
        <v>152</v>
      </c>
      <c r="B1299" s="2" t="n">
        <v>290</v>
      </c>
      <c r="C1299" s="2" t="n">
        <f aca="false">BILANCA!D295</f>
        <v>0</v>
      </c>
      <c r="D1299" s="2" t="n">
        <f aca="false">BILANCA!E295</f>
        <v>0</v>
      </c>
      <c r="E1299" s="2" t="n">
        <v>0</v>
      </c>
      <c r="F1299" s="2" t="n">
        <v>0</v>
      </c>
      <c r="G1299" s="3" t="n">
        <f aca="false">B1299/1000*C1299+B1299/500*D1299</f>
        <v>0</v>
      </c>
      <c r="H1299" s="3" t="n">
        <f aca="false">ABS(C1299-ROUND(C1299,0))+ABS(D1299-ROUND(D1299,0))</f>
        <v>0</v>
      </c>
      <c r="I1299" s="11"/>
      <c r="J1299" s="4"/>
      <c r="K1299" s="5"/>
      <c r="L1299" s="5"/>
      <c r="M1299" s="5"/>
      <c r="N1299" s="5"/>
      <c r="O1299" s="5"/>
      <c r="P1299" s="5"/>
      <c r="Q1299" s="5"/>
      <c r="R1299" s="5"/>
      <c r="S1299" s="5"/>
      <c r="T1299" s="5"/>
      <c r="U1299" s="5"/>
      <c r="V1299" s="5"/>
      <c r="W1299" s="5"/>
      <c r="X1299" s="5"/>
      <c r="Y1299" s="5"/>
      <c r="Z1299" s="5"/>
    </row>
    <row r="1300" customFormat="false" ht="12.75" hidden="false" customHeight="true" outlineLevel="0" collapsed="false">
      <c r="A1300" s="10" t="n">
        <v>152</v>
      </c>
      <c r="B1300" s="2" t="n">
        <v>291</v>
      </c>
      <c r="C1300" s="2" t="n">
        <f aca="false">BILANCA!D296</f>
        <v>0</v>
      </c>
      <c r="D1300" s="2" t="n">
        <f aca="false">BILANCA!E296</f>
        <v>0</v>
      </c>
      <c r="E1300" s="2" t="n">
        <v>0</v>
      </c>
      <c r="F1300" s="2" t="n">
        <v>0</v>
      </c>
      <c r="G1300" s="3" t="n">
        <f aca="false">B1300/1000*C1300+B1300/500*D1300</f>
        <v>0</v>
      </c>
      <c r="H1300" s="3" t="n">
        <f aca="false">ABS(C1300-ROUND(C1300,0))+ABS(D1300-ROUND(D1300,0))</f>
        <v>0</v>
      </c>
      <c r="I1300" s="11"/>
      <c r="J1300" s="4"/>
      <c r="K1300" s="5"/>
      <c r="L1300" s="5"/>
      <c r="M1300" s="5"/>
      <c r="N1300" s="5"/>
      <c r="O1300" s="5"/>
      <c r="P1300" s="5"/>
      <c r="Q1300" s="5"/>
      <c r="R1300" s="5"/>
      <c r="S1300" s="5"/>
      <c r="T1300" s="5"/>
      <c r="U1300" s="5"/>
      <c r="V1300" s="5"/>
      <c r="W1300" s="5"/>
      <c r="X1300" s="5"/>
      <c r="Y1300" s="5"/>
      <c r="Z1300" s="5"/>
    </row>
    <row r="1301" customFormat="false" ht="12.75" hidden="false" customHeight="true" outlineLevel="0" collapsed="false">
      <c r="A1301" s="10" t="n">
        <v>152</v>
      </c>
      <c r="B1301" s="2" t="n">
        <v>292</v>
      </c>
      <c r="C1301" s="2" t="n">
        <f aca="false">BILANCA!D297</f>
        <v>0</v>
      </c>
      <c r="D1301" s="2" t="n">
        <f aca="false">BILANCA!E297</f>
        <v>0</v>
      </c>
      <c r="E1301" s="2" t="n">
        <v>0</v>
      </c>
      <c r="F1301" s="2" t="n">
        <v>0</v>
      </c>
      <c r="G1301" s="3" t="n">
        <f aca="false">B1301/1000*C1301+B1301/500*D1301</f>
        <v>0</v>
      </c>
      <c r="H1301" s="3" t="n">
        <f aca="false">ABS(C1301-ROUND(C1301,0))+ABS(D1301-ROUND(D1301,0))</f>
        <v>0</v>
      </c>
      <c r="I1301" s="11"/>
      <c r="J1301" s="4"/>
      <c r="K1301" s="5"/>
      <c r="L1301" s="5"/>
      <c r="M1301" s="5"/>
      <c r="N1301" s="5"/>
      <c r="O1301" s="5"/>
      <c r="P1301" s="5"/>
      <c r="Q1301" s="5"/>
      <c r="R1301" s="5"/>
      <c r="S1301" s="5"/>
      <c r="T1301" s="5"/>
      <c r="U1301" s="5"/>
      <c r="V1301" s="5"/>
      <c r="W1301" s="5"/>
      <c r="X1301" s="5"/>
      <c r="Y1301" s="5"/>
      <c r="Z1301" s="5"/>
    </row>
    <row r="1302" customFormat="false" ht="12.75" hidden="false" customHeight="true" outlineLevel="0" collapsed="false">
      <c r="A1302" s="10" t="n">
        <v>152</v>
      </c>
      <c r="B1302" s="2" t="n">
        <v>293</v>
      </c>
      <c r="C1302" s="2" t="n">
        <f aca="false">BILANCA!D299</f>
        <v>0</v>
      </c>
      <c r="D1302" s="2" t="n">
        <f aca="false">BILANCA!E299</f>
        <v>0</v>
      </c>
      <c r="E1302" s="2" t="n">
        <v>0</v>
      </c>
      <c r="F1302" s="2" t="n">
        <v>0</v>
      </c>
      <c r="G1302" s="3" t="n">
        <f aca="false">B1302/1000*C1302+B1302/500*D1302</f>
        <v>0</v>
      </c>
      <c r="H1302" s="3" t="n">
        <f aca="false">ABS(C1302-ROUND(C1302,0))+ABS(D1302-ROUND(D1302,0))</f>
        <v>0</v>
      </c>
      <c r="I1302" s="11"/>
      <c r="J1302" s="4"/>
      <c r="K1302" s="5"/>
      <c r="L1302" s="5"/>
      <c r="M1302" s="5"/>
      <c r="N1302" s="5"/>
      <c r="O1302" s="5"/>
      <c r="P1302" s="5"/>
      <c r="Q1302" s="5"/>
      <c r="R1302" s="5"/>
      <c r="S1302" s="5"/>
      <c r="T1302" s="5"/>
      <c r="U1302" s="5"/>
      <c r="V1302" s="5"/>
      <c r="W1302" s="5"/>
      <c r="X1302" s="5"/>
      <c r="Y1302" s="5"/>
      <c r="Z1302" s="5"/>
    </row>
    <row r="1303" customFormat="false" ht="12.75" hidden="false" customHeight="true" outlineLevel="0" collapsed="false">
      <c r="A1303" s="10" t="n">
        <v>152</v>
      </c>
      <c r="B1303" s="2" t="n">
        <v>294</v>
      </c>
      <c r="C1303" s="2" t="n">
        <f aca="false">BILANCA!D300</f>
        <v>0</v>
      </c>
      <c r="D1303" s="2" t="n">
        <f aca="false">BILANCA!E300</f>
        <v>0</v>
      </c>
      <c r="E1303" s="2" t="n">
        <v>0</v>
      </c>
      <c r="F1303" s="2" t="n">
        <v>0</v>
      </c>
      <c r="G1303" s="3" t="n">
        <f aca="false">B1303/1000*C1303+B1303/500*D1303</f>
        <v>0</v>
      </c>
      <c r="H1303" s="3" t="n">
        <f aca="false">ABS(C1303-ROUND(C1303,0))+ABS(D1303-ROUND(D1303,0))</f>
        <v>0</v>
      </c>
      <c r="I1303" s="11"/>
      <c r="J1303" s="4"/>
      <c r="K1303" s="5"/>
      <c r="L1303" s="5"/>
      <c r="M1303" s="5"/>
      <c r="N1303" s="5"/>
      <c r="O1303" s="5"/>
      <c r="P1303" s="5"/>
      <c r="Q1303" s="5"/>
      <c r="R1303" s="5"/>
      <c r="S1303" s="5"/>
      <c r="T1303" s="5"/>
      <c r="U1303" s="5"/>
      <c r="V1303" s="5"/>
      <c r="W1303" s="5"/>
      <c r="X1303" s="5"/>
      <c r="Y1303" s="5"/>
      <c r="Z1303" s="5"/>
    </row>
    <row r="1304" customFormat="false" ht="12.75" hidden="false" customHeight="true" outlineLevel="0" collapsed="false">
      <c r="A1304" s="10" t="n">
        <v>152</v>
      </c>
      <c r="B1304" s="2" t="n">
        <v>295</v>
      </c>
      <c r="C1304" s="2" t="n">
        <f aca="false">BILANCA!D301</f>
        <v>0</v>
      </c>
      <c r="D1304" s="2" t="n">
        <f aca="false">BILANCA!E301</f>
        <v>0</v>
      </c>
      <c r="E1304" s="2" t="n">
        <v>0</v>
      </c>
      <c r="F1304" s="2" t="n">
        <v>0</v>
      </c>
      <c r="G1304" s="3" t="n">
        <f aca="false">B1304/1000*C1304+B1304/500*D1304</f>
        <v>0</v>
      </c>
      <c r="H1304" s="3" t="n">
        <f aca="false">ABS(C1304-ROUND(C1304,0))+ABS(D1304-ROUND(D1304,0))</f>
        <v>0</v>
      </c>
      <c r="I1304" s="11"/>
      <c r="J1304" s="4"/>
      <c r="K1304" s="5"/>
      <c r="L1304" s="5"/>
      <c r="M1304" s="5"/>
      <c r="N1304" s="5"/>
      <c r="O1304" s="5"/>
      <c r="P1304" s="5"/>
      <c r="Q1304" s="5"/>
      <c r="R1304" s="5"/>
      <c r="S1304" s="5"/>
      <c r="T1304" s="5"/>
      <c r="U1304" s="5"/>
      <c r="V1304" s="5"/>
      <c r="W1304" s="5"/>
      <c r="X1304" s="5"/>
      <c r="Y1304" s="5"/>
      <c r="Z1304" s="5"/>
    </row>
    <row r="1305" customFormat="false" ht="12.75" hidden="false" customHeight="true" outlineLevel="0" collapsed="false">
      <c r="A1305" s="10" t="n">
        <v>152</v>
      </c>
      <c r="B1305" s="2" t="n">
        <v>296</v>
      </c>
      <c r="C1305" s="2" t="n">
        <f aca="false">BILANCA!D302</f>
        <v>0</v>
      </c>
      <c r="D1305" s="2" t="n">
        <f aca="false">BILANCA!E302</f>
        <v>0</v>
      </c>
      <c r="E1305" s="2" t="n">
        <v>0</v>
      </c>
      <c r="F1305" s="2" t="n">
        <v>0</v>
      </c>
      <c r="G1305" s="3" t="n">
        <f aca="false">B1305/1000*C1305+B1305/500*D1305</f>
        <v>0</v>
      </c>
      <c r="H1305" s="3" t="n">
        <f aca="false">ABS(C1305-ROUND(C1305,0))+ABS(D1305-ROUND(D1305,0))</f>
        <v>0</v>
      </c>
      <c r="I1305" s="11"/>
      <c r="J1305" s="4"/>
      <c r="K1305" s="5"/>
      <c r="L1305" s="5"/>
      <c r="M1305" s="5"/>
      <c r="N1305" s="5"/>
      <c r="O1305" s="5"/>
      <c r="P1305" s="5"/>
      <c r="Q1305" s="5"/>
      <c r="R1305" s="5"/>
      <c r="S1305" s="5"/>
      <c r="T1305" s="5"/>
      <c r="U1305" s="5"/>
      <c r="V1305" s="5"/>
      <c r="W1305" s="5"/>
      <c r="X1305" s="5"/>
      <c r="Y1305" s="5"/>
      <c r="Z1305" s="5"/>
    </row>
    <row r="1306" customFormat="false" ht="12.75" hidden="false" customHeight="true" outlineLevel="0" collapsed="false">
      <c r="A1306" s="10" t="n">
        <v>152</v>
      </c>
      <c r="B1306" s="2" t="n">
        <v>297</v>
      </c>
      <c r="C1306" s="2" t="n">
        <f aca="false">BILANCA!D303</f>
        <v>0</v>
      </c>
      <c r="D1306" s="2" t="n">
        <f aca="false">BILANCA!E303</f>
        <v>0</v>
      </c>
      <c r="E1306" s="2" t="n">
        <v>0</v>
      </c>
      <c r="F1306" s="2" t="n">
        <v>0</v>
      </c>
      <c r="G1306" s="3" t="n">
        <f aca="false">B1306/1000*C1306+B1306/500*D1306</f>
        <v>0</v>
      </c>
      <c r="H1306" s="3" t="n">
        <f aca="false">ABS(C1306-ROUND(C1306,0))+ABS(D1306-ROUND(D1306,0))</f>
        <v>0</v>
      </c>
      <c r="I1306" s="11"/>
      <c r="J1306" s="4"/>
      <c r="K1306" s="5"/>
      <c r="L1306" s="5"/>
      <c r="M1306" s="5"/>
      <c r="N1306" s="5"/>
      <c r="O1306" s="5"/>
      <c r="P1306" s="5"/>
      <c r="Q1306" s="5"/>
      <c r="R1306" s="5"/>
      <c r="S1306" s="5"/>
      <c r="T1306" s="5"/>
      <c r="U1306" s="5"/>
      <c r="V1306" s="5"/>
      <c r="W1306" s="5"/>
      <c r="X1306" s="5"/>
      <c r="Y1306" s="5"/>
      <c r="Z1306" s="5"/>
    </row>
    <row r="1307" customFormat="false" ht="12.75" hidden="false" customHeight="true" outlineLevel="0" collapsed="false">
      <c r="A1307" s="10" t="n">
        <v>152</v>
      </c>
      <c r="B1307" s="2" t="n">
        <v>298</v>
      </c>
      <c r="C1307" s="2" t="n">
        <f aca="false">BILANCA!D304</f>
        <v>0</v>
      </c>
      <c r="D1307" s="2" t="n">
        <f aca="false">BILANCA!E304</f>
        <v>0</v>
      </c>
      <c r="E1307" s="2" t="n">
        <v>0</v>
      </c>
      <c r="F1307" s="2" t="n">
        <v>0</v>
      </c>
      <c r="G1307" s="3" t="n">
        <f aca="false">B1307/1000*C1307+B1307/500*D1307</f>
        <v>0</v>
      </c>
      <c r="H1307" s="3" t="n">
        <f aca="false">ABS(C1307-ROUND(C1307,0))+ABS(D1307-ROUND(D1307,0))</f>
        <v>0</v>
      </c>
      <c r="I1307" s="11"/>
      <c r="J1307" s="4"/>
      <c r="K1307" s="5"/>
      <c r="L1307" s="5"/>
      <c r="M1307" s="5"/>
      <c r="N1307" s="5"/>
      <c r="O1307" s="5"/>
      <c r="P1307" s="5"/>
      <c r="Q1307" s="5"/>
      <c r="R1307" s="5"/>
      <c r="S1307" s="5"/>
      <c r="T1307" s="5"/>
      <c r="U1307" s="5"/>
      <c r="V1307" s="5"/>
      <c r="W1307" s="5"/>
      <c r="X1307" s="5"/>
      <c r="Y1307" s="5"/>
      <c r="Z1307" s="5"/>
    </row>
    <row r="1308" customFormat="false" ht="12.75" hidden="false" customHeight="true" outlineLevel="0" collapsed="false">
      <c r="A1308" s="10" t="n">
        <v>152</v>
      </c>
      <c r="B1308" s="2" t="n">
        <v>299</v>
      </c>
      <c r="C1308" s="2" t="n">
        <f aca="false">BILANCA!D305</f>
        <v>0</v>
      </c>
      <c r="D1308" s="2" t="n">
        <f aca="false">BILANCA!E305</f>
        <v>0</v>
      </c>
      <c r="E1308" s="2" t="n">
        <v>0</v>
      </c>
      <c r="F1308" s="2" t="n">
        <v>0</v>
      </c>
      <c r="G1308" s="3" t="n">
        <f aca="false">B1308/1000*C1308+B1308/500*D1308</f>
        <v>0</v>
      </c>
      <c r="H1308" s="3" t="n">
        <f aca="false">ABS(C1308-ROUND(C1308,0))+ABS(D1308-ROUND(D1308,0))</f>
        <v>0</v>
      </c>
      <c r="I1308" s="11"/>
      <c r="J1308" s="4"/>
      <c r="K1308" s="5"/>
      <c r="L1308" s="5"/>
      <c r="M1308" s="5"/>
      <c r="N1308" s="5"/>
      <c r="O1308" s="5"/>
      <c r="P1308" s="5"/>
      <c r="Q1308" s="5"/>
      <c r="R1308" s="5"/>
      <c r="S1308" s="5"/>
      <c r="T1308" s="5"/>
      <c r="U1308" s="5"/>
      <c r="V1308" s="5"/>
      <c r="W1308" s="5"/>
      <c r="X1308" s="5"/>
      <c r="Y1308" s="5"/>
      <c r="Z1308" s="5"/>
    </row>
    <row r="1309" customFormat="false" ht="12.75" hidden="false" customHeight="true" outlineLevel="0" collapsed="false">
      <c r="A1309" s="10" t="n">
        <v>152</v>
      </c>
      <c r="B1309" s="2" t="n">
        <v>300</v>
      </c>
      <c r="C1309" s="2" t="n">
        <f aca="false">BILANCA!D306</f>
        <v>0</v>
      </c>
      <c r="D1309" s="2" t="n">
        <f aca="false">BILANCA!E306</f>
        <v>0</v>
      </c>
      <c r="E1309" s="2" t="n">
        <v>0</v>
      </c>
      <c r="F1309" s="2" t="n">
        <v>0</v>
      </c>
      <c r="G1309" s="3" t="n">
        <f aca="false">B1309/1000*C1309+B1309/500*D1309</f>
        <v>0</v>
      </c>
      <c r="H1309" s="3" t="n">
        <f aca="false">ABS(C1309-ROUND(C1309,0))+ABS(D1309-ROUND(D1309,0))</f>
        <v>0</v>
      </c>
      <c r="I1309" s="11"/>
      <c r="J1309" s="4"/>
      <c r="K1309" s="5"/>
      <c r="L1309" s="5"/>
      <c r="M1309" s="5"/>
      <c r="N1309" s="5"/>
      <c r="O1309" s="5"/>
      <c r="P1309" s="5"/>
      <c r="Q1309" s="5"/>
      <c r="R1309" s="5"/>
      <c r="S1309" s="5"/>
      <c r="T1309" s="5"/>
      <c r="U1309" s="5"/>
      <c r="V1309" s="5"/>
      <c r="W1309" s="5"/>
      <c r="X1309" s="5"/>
      <c r="Y1309" s="5"/>
      <c r="Z1309" s="5"/>
    </row>
    <row r="1310" customFormat="false" ht="12.75" hidden="false" customHeight="true" outlineLevel="0" collapsed="false">
      <c r="A1310" s="10" t="n">
        <v>152</v>
      </c>
      <c r="B1310" s="2" t="n">
        <v>301</v>
      </c>
      <c r="C1310" s="2" t="n">
        <f aca="false">BILANCA!D307</f>
        <v>0</v>
      </c>
      <c r="D1310" s="2" t="n">
        <f aca="false">BILANCA!E307</f>
        <v>0</v>
      </c>
      <c r="E1310" s="2" t="n">
        <v>0</v>
      </c>
      <c r="F1310" s="2" t="n">
        <v>0</v>
      </c>
      <c r="G1310" s="3" t="n">
        <f aca="false">B1310/1000*C1310+B1310/500*D1310</f>
        <v>0</v>
      </c>
      <c r="H1310" s="3" t="n">
        <f aca="false">ABS(C1310-ROUND(C1310,0))+ABS(D1310-ROUND(D1310,0))</f>
        <v>0</v>
      </c>
      <c r="I1310" s="11"/>
      <c r="J1310" s="4"/>
      <c r="K1310" s="5"/>
      <c r="L1310" s="5"/>
      <c r="M1310" s="5"/>
      <c r="N1310" s="5"/>
      <c r="O1310" s="5"/>
      <c r="P1310" s="5"/>
      <c r="Q1310" s="5"/>
      <c r="R1310" s="5"/>
      <c r="S1310" s="5"/>
      <c r="T1310" s="5"/>
      <c r="U1310" s="5"/>
      <c r="V1310" s="5"/>
      <c r="W1310" s="5"/>
      <c r="X1310" s="5"/>
      <c r="Y1310" s="5"/>
      <c r="Z1310" s="5"/>
    </row>
    <row r="1311" customFormat="false" ht="12.75" hidden="false" customHeight="true" outlineLevel="0" collapsed="false">
      <c r="A1311" s="10" t="n">
        <v>152</v>
      </c>
      <c r="B1311" s="2" t="n">
        <v>302</v>
      </c>
      <c r="C1311" s="2" t="n">
        <f aca="false">BILANCA!D308</f>
        <v>0</v>
      </c>
      <c r="D1311" s="2" t="n">
        <f aca="false">BILANCA!E308</f>
        <v>0</v>
      </c>
      <c r="E1311" s="2" t="n">
        <v>0</v>
      </c>
      <c r="F1311" s="2" t="n">
        <v>0</v>
      </c>
      <c r="G1311" s="3" t="n">
        <f aca="false">B1311/1000*C1311+B1311/500*D1311</f>
        <v>0</v>
      </c>
      <c r="H1311" s="3" t="n">
        <f aca="false">ABS(C1311-ROUND(C1311,0))+ABS(D1311-ROUND(D1311,0))</f>
        <v>0</v>
      </c>
      <c r="I1311" s="11"/>
      <c r="J1311" s="4"/>
      <c r="K1311" s="5"/>
      <c r="L1311" s="5"/>
      <c r="M1311" s="5"/>
      <c r="N1311" s="5"/>
      <c r="O1311" s="5"/>
      <c r="P1311" s="5"/>
      <c r="Q1311" s="5"/>
      <c r="R1311" s="5"/>
      <c r="S1311" s="5"/>
      <c r="T1311" s="5"/>
      <c r="U1311" s="5"/>
      <c r="V1311" s="5"/>
      <c r="W1311" s="5"/>
      <c r="X1311" s="5"/>
      <c r="Y1311" s="5"/>
      <c r="Z1311" s="5"/>
    </row>
    <row r="1312" customFormat="false" ht="12.75" hidden="false" customHeight="true" outlineLevel="0" collapsed="false">
      <c r="A1312" s="10" t="n">
        <v>152</v>
      </c>
      <c r="B1312" s="2" t="n">
        <v>303</v>
      </c>
      <c r="C1312" s="2" t="n">
        <f aca="false">BILANCA!D309</f>
        <v>0</v>
      </c>
      <c r="D1312" s="2" t="n">
        <f aca="false">BILANCA!E309</f>
        <v>0</v>
      </c>
      <c r="E1312" s="2" t="n">
        <v>0</v>
      </c>
      <c r="F1312" s="2" t="n">
        <v>0</v>
      </c>
      <c r="G1312" s="3" t="n">
        <f aca="false">B1312/1000*C1312+B1312/500*D1312</f>
        <v>0</v>
      </c>
      <c r="H1312" s="3" t="n">
        <f aca="false">ABS(C1312-ROUND(C1312,0))+ABS(D1312-ROUND(D1312,0))</f>
        <v>0</v>
      </c>
      <c r="I1312" s="11"/>
      <c r="J1312" s="4"/>
      <c r="K1312" s="5"/>
      <c r="L1312" s="5"/>
      <c r="M1312" s="5"/>
      <c r="N1312" s="5"/>
      <c r="O1312" s="5"/>
      <c r="P1312" s="5"/>
      <c r="Q1312" s="5"/>
      <c r="R1312" s="5"/>
      <c r="S1312" s="5"/>
      <c r="T1312" s="5"/>
      <c r="U1312" s="5"/>
      <c r="V1312" s="5"/>
      <c r="W1312" s="5"/>
      <c r="X1312" s="5"/>
      <c r="Y1312" s="5"/>
      <c r="Z1312" s="5"/>
    </row>
    <row r="1313" customFormat="false" ht="12.75" hidden="false" customHeight="true" outlineLevel="0" collapsed="false">
      <c r="A1313" s="10" t="n">
        <v>152</v>
      </c>
      <c r="B1313" s="2" t="n">
        <v>304</v>
      </c>
      <c r="C1313" s="2" t="n">
        <f aca="false">BILANCA!D310</f>
        <v>0</v>
      </c>
      <c r="D1313" s="2" t="n">
        <f aca="false">BILANCA!E310</f>
        <v>0</v>
      </c>
      <c r="E1313" s="2" t="n">
        <v>0</v>
      </c>
      <c r="F1313" s="2" t="n">
        <v>0</v>
      </c>
      <c r="G1313" s="3" t="n">
        <f aca="false">B1313/1000*C1313+B1313/500*D1313</f>
        <v>0</v>
      </c>
      <c r="H1313" s="3" t="n">
        <f aca="false">ABS(C1313-ROUND(C1313,0))+ABS(D1313-ROUND(D1313,0))</f>
        <v>0</v>
      </c>
      <c r="I1313" s="11"/>
      <c r="J1313" s="4"/>
      <c r="K1313" s="5"/>
      <c r="L1313" s="5"/>
      <c r="M1313" s="5"/>
      <c r="N1313" s="5"/>
      <c r="O1313" s="5"/>
      <c r="P1313" s="5"/>
      <c r="Q1313" s="5"/>
      <c r="R1313" s="5"/>
      <c r="S1313" s="5"/>
      <c r="T1313" s="5"/>
      <c r="U1313" s="5"/>
      <c r="V1313" s="5"/>
      <c r="W1313" s="5"/>
      <c r="X1313" s="5"/>
      <c r="Y1313" s="5"/>
      <c r="Z1313" s="5"/>
    </row>
    <row r="1314" customFormat="false" ht="12.75" hidden="false" customHeight="true" outlineLevel="0" collapsed="false">
      <c r="A1314" s="10" t="n">
        <v>152</v>
      </c>
      <c r="B1314" s="2" t="n">
        <v>305</v>
      </c>
      <c r="C1314" s="2" t="n">
        <f aca="false">BILANCA!D311</f>
        <v>0</v>
      </c>
      <c r="D1314" s="2" t="n">
        <f aca="false">BILANCA!E311</f>
        <v>0</v>
      </c>
      <c r="E1314" s="2" t="n">
        <v>0</v>
      </c>
      <c r="F1314" s="2" t="n">
        <v>0</v>
      </c>
      <c r="G1314" s="3" t="n">
        <f aca="false">B1314/1000*C1314+B1314/500*D1314</f>
        <v>0</v>
      </c>
      <c r="H1314" s="3" t="n">
        <f aca="false">ABS(C1314-ROUND(C1314,0))+ABS(D1314-ROUND(D1314,0))</f>
        <v>0</v>
      </c>
      <c r="I1314" s="11"/>
      <c r="J1314" s="4"/>
      <c r="K1314" s="5"/>
      <c r="L1314" s="5"/>
      <c r="M1314" s="5"/>
      <c r="N1314" s="5"/>
      <c r="O1314" s="5"/>
      <c r="P1314" s="5"/>
      <c r="Q1314" s="5"/>
      <c r="R1314" s="5"/>
      <c r="S1314" s="5"/>
      <c r="T1314" s="5"/>
      <c r="U1314" s="5"/>
      <c r="V1314" s="5"/>
      <c r="W1314" s="5"/>
      <c r="X1314" s="5"/>
      <c r="Y1314" s="5"/>
      <c r="Z1314" s="5"/>
    </row>
    <row r="1315" customFormat="false" ht="12.75" hidden="false" customHeight="true" outlineLevel="0" collapsed="false">
      <c r="A1315" s="10" t="n">
        <v>152</v>
      </c>
      <c r="B1315" s="2" t="n">
        <v>306</v>
      </c>
      <c r="C1315" s="2" t="n">
        <f aca="false">BILANCA!D312</f>
        <v>0</v>
      </c>
      <c r="D1315" s="2" t="n">
        <f aca="false">BILANCA!E312</f>
        <v>0</v>
      </c>
      <c r="E1315" s="2" t="n">
        <v>0</v>
      </c>
      <c r="F1315" s="2" t="n">
        <v>0</v>
      </c>
      <c r="G1315" s="3" t="n">
        <f aca="false">B1315/1000*C1315+B1315/500*D1315</f>
        <v>0</v>
      </c>
      <c r="H1315" s="3" t="n">
        <f aca="false">ABS(C1315-ROUND(C1315,0))+ABS(D1315-ROUND(D1315,0))</f>
        <v>0</v>
      </c>
      <c r="I1315" s="11"/>
      <c r="J1315" s="4"/>
      <c r="K1315" s="5"/>
      <c r="L1315" s="5"/>
      <c r="M1315" s="5"/>
      <c r="N1315" s="5"/>
      <c r="O1315" s="5"/>
      <c r="P1315" s="5"/>
      <c r="Q1315" s="5"/>
      <c r="R1315" s="5"/>
      <c r="S1315" s="5"/>
      <c r="T1315" s="5"/>
      <c r="U1315" s="5"/>
      <c r="V1315" s="5"/>
      <c r="W1315" s="5"/>
      <c r="X1315" s="5"/>
      <c r="Y1315" s="5"/>
      <c r="Z1315" s="5"/>
    </row>
    <row r="1316" customFormat="false" ht="12.75" hidden="false" customHeight="true" outlineLevel="0" collapsed="false">
      <c r="A1316" s="10" t="n">
        <v>152</v>
      </c>
      <c r="B1316" s="2" t="n">
        <v>307</v>
      </c>
      <c r="C1316" s="2" t="n">
        <f aca="false">BILANCA!D313</f>
        <v>0</v>
      </c>
      <c r="D1316" s="2" t="n">
        <f aca="false">BILANCA!E313</f>
        <v>0</v>
      </c>
      <c r="E1316" s="2" t="n">
        <v>0</v>
      </c>
      <c r="F1316" s="2" t="n">
        <v>0</v>
      </c>
      <c r="G1316" s="3" t="n">
        <f aca="false">B1316/1000*C1316+B1316/500*D1316</f>
        <v>0</v>
      </c>
      <c r="H1316" s="3" t="n">
        <f aca="false">ABS(C1316-ROUND(C1316,0))+ABS(D1316-ROUND(D1316,0))</f>
        <v>0</v>
      </c>
      <c r="I1316" s="11"/>
      <c r="J1316" s="4"/>
      <c r="K1316" s="5"/>
      <c r="L1316" s="5"/>
      <c r="M1316" s="5"/>
      <c r="N1316" s="5"/>
      <c r="O1316" s="5"/>
      <c r="P1316" s="5"/>
      <c r="Q1316" s="5"/>
      <c r="R1316" s="5"/>
      <c r="S1316" s="5"/>
      <c r="T1316" s="5"/>
      <c r="U1316" s="5"/>
      <c r="V1316" s="5"/>
      <c r="W1316" s="5"/>
      <c r="X1316" s="5"/>
      <c r="Y1316" s="5"/>
      <c r="Z1316" s="5"/>
    </row>
    <row r="1317" customFormat="false" ht="12.75" hidden="false" customHeight="true" outlineLevel="0" collapsed="false">
      <c r="A1317" s="10" t="n">
        <v>152</v>
      </c>
      <c r="B1317" s="2" t="n">
        <v>308</v>
      </c>
      <c r="C1317" s="2" t="n">
        <f aca="false">BILANCA!D314</f>
        <v>0</v>
      </c>
      <c r="D1317" s="2" t="n">
        <f aca="false">BILANCA!E314</f>
        <v>0</v>
      </c>
      <c r="E1317" s="2" t="n">
        <v>0</v>
      </c>
      <c r="F1317" s="2" t="n">
        <v>0</v>
      </c>
      <c r="G1317" s="3" t="n">
        <f aca="false">B1317/1000*C1317+B1317/500*D1317</f>
        <v>0</v>
      </c>
      <c r="H1317" s="3" t="n">
        <f aca="false">ABS(C1317-ROUND(C1317,0))+ABS(D1317-ROUND(D1317,0))</f>
        <v>0</v>
      </c>
      <c r="I1317" s="11"/>
      <c r="J1317" s="4"/>
      <c r="K1317" s="5"/>
      <c r="L1317" s="5"/>
      <c r="M1317" s="5"/>
      <c r="N1317" s="5"/>
      <c r="O1317" s="5"/>
      <c r="P1317" s="5"/>
      <c r="Q1317" s="5"/>
      <c r="R1317" s="5"/>
      <c r="S1317" s="5"/>
      <c r="T1317" s="5"/>
      <c r="U1317" s="5"/>
      <c r="V1317" s="5"/>
      <c r="W1317" s="5"/>
      <c r="X1317" s="5"/>
      <c r="Y1317" s="5"/>
      <c r="Z1317" s="5"/>
    </row>
    <row r="1318" customFormat="false" ht="12.75" hidden="false" customHeight="true" outlineLevel="0" collapsed="false">
      <c r="A1318" s="10" t="n">
        <v>152</v>
      </c>
      <c r="B1318" s="2" t="n">
        <v>309</v>
      </c>
      <c r="C1318" s="2" t="n">
        <f aca="false">BILANCA!D315</f>
        <v>0</v>
      </c>
      <c r="D1318" s="2" t="n">
        <f aca="false">BILANCA!E315</f>
        <v>0</v>
      </c>
      <c r="E1318" s="2" t="n">
        <v>0</v>
      </c>
      <c r="F1318" s="2" t="n">
        <v>0</v>
      </c>
      <c r="G1318" s="3" t="n">
        <f aca="false">B1318/1000*C1318+B1318/500*D1318</f>
        <v>0</v>
      </c>
      <c r="H1318" s="3" t="n">
        <f aca="false">ABS(C1318-ROUND(C1318,0))+ABS(D1318-ROUND(D1318,0))</f>
        <v>0</v>
      </c>
      <c r="I1318" s="11"/>
      <c r="J1318" s="4"/>
      <c r="K1318" s="5"/>
      <c r="L1318" s="5"/>
      <c r="M1318" s="5"/>
      <c r="N1318" s="5"/>
      <c r="O1318" s="5"/>
      <c r="P1318" s="5"/>
      <c r="Q1318" s="5"/>
      <c r="R1318" s="5"/>
      <c r="S1318" s="5"/>
      <c r="T1318" s="5"/>
      <c r="U1318" s="5"/>
      <c r="V1318" s="5"/>
      <c r="W1318" s="5"/>
      <c r="X1318" s="5"/>
      <c r="Y1318" s="5"/>
      <c r="Z1318" s="5"/>
    </row>
    <row r="1319" customFormat="false" ht="12.75" hidden="false" customHeight="true" outlineLevel="0" collapsed="false">
      <c r="A1319" s="10" t="n">
        <v>152</v>
      </c>
      <c r="B1319" s="2" t="n">
        <v>310</v>
      </c>
      <c r="C1319" s="2" t="n">
        <f aca="false">BILANCA!D316</f>
        <v>0</v>
      </c>
      <c r="D1319" s="2" t="n">
        <f aca="false">BILANCA!E316</f>
        <v>0</v>
      </c>
      <c r="E1319" s="2" t="n">
        <v>0</v>
      </c>
      <c r="F1319" s="2" t="n">
        <v>0</v>
      </c>
      <c r="G1319" s="3" t="n">
        <f aca="false">B1319/1000*C1319+B1319/500*D1319</f>
        <v>0</v>
      </c>
      <c r="H1319" s="3" t="n">
        <f aca="false">ABS(C1319-ROUND(C1319,0))+ABS(D1319-ROUND(D1319,0))</f>
        <v>0</v>
      </c>
      <c r="I1319" s="11"/>
      <c r="J1319" s="4"/>
      <c r="K1319" s="5"/>
      <c r="L1319" s="5"/>
      <c r="M1319" s="5"/>
      <c r="N1319" s="5"/>
      <c r="O1319" s="5"/>
      <c r="P1319" s="5"/>
      <c r="Q1319" s="5"/>
      <c r="R1319" s="5"/>
      <c r="S1319" s="5"/>
      <c r="T1319" s="5"/>
      <c r="U1319" s="5"/>
      <c r="V1319" s="5"/>
      <c r="W1319" s="5"/>
      <c r="X1319" s="5"/>
      <c r="Y1319" s="5"/>
      <c r="Z1319" s="5"/>
    </row>
    <row r="1320" customFormat="false" ht="12.75" hidden="false" customHeight="true" outlineLevel="0" collapsed="false">
      <c r="A1320" s="10" t="n">
        <v>152</v>
      </c>
      <c r="B1320" s="2" t="n">
        <v>311</v>
      </c>
      <c r="C1320" s="2" t="n">
        <f aca="false">BILANCA!D317</f>
        <v>0</v>
      </c>
      <c r="D1320" s="2" t="n">
        <f aca="false">BILANCA!E317</f>
        <v>0</v>
      </c>
      <c r="E1320" s="2" t="n">
        <v>0</v>
      </c>
      <c r="F1320" s="2" t="n">
        <v>0</v>
      </c>
      <c r="G1320" s="3" t="n">
        <f aca="false">B1320/1000*C1320+B1320/500*D1320</f>
        <v>0</v>
      </c>
      <c r="H1320" s="3" t="n">
        <f aca="false">ABS(C1320-ROUND(C1320,0))+ABS(D1320-ROUND(D1320,0))</f>
        <v>0</v>
      </c>
      <c r="I1320" s="11"/>
      <c r="J1320" s="4"/>
      <c r="K1320" s="5"/>
      <c r="L1320" s="5"/>
      <c r="M1320" s="5"/>
      <c r="N1320" s="5"/>
      <c r="O1320" s="5"/>
      <c r="P1320" s="5"/>
      <c r="Q1320" s="5"/>
      <c r="R1320" s="5"/>
      <c r="S1320" s="5"/>
      <c r="T1320" s="5"/>
      <c r="U1320" s="5"/>
      <c r="V1320" s="5"/>
      <c r="W1320" s="5"/>
      <c r="X1320" s="5"/>
      <c r="Y1320" s="5"/>
      <c r="Z1320" s="5"/>
    </row>
    <row r="1321" customFormat="false" ht="12.75" hidden="false" customHeight="true" outlineLevel="0" collapsed="false">
      <c r="A1321" s="10" t="n">
        <v>152</v>
      </c>
      <c r="B1321" s="2" t="n">
        <v>312</v>
      </c>
      <c r="C1321" s="2" t="n">
        <f aca="false">BILANCA!D318</f>
        <v>0</v>
      </c>
      <c r="D1321" s="2" t="n">
        <f aca="false">BILANCA!E318</f>
        <v>0</v>
      </c>
      <c r="E1321" s="2" t="n">
        <v>0</v>
      </c>
      <c r="F1321" s="2" t="n">
        <v>0</v>
      </c>
      <c r="G1321" s="3" t="n">
        <f aca="false">B1321/1000*C1321+B1321/500*D1321</f>
        <v>0</v>
      </c>
      <c r="H1321" s="3" t="n">
        <f aca="false">ABS(C1321-ROUND(C1321,0))+ABS(D1321-ROUND(D1321,0))</f>
        <v>0</v>
      </c>
      <c r="I1321" s="11"/>
      <c r="J1321" s="4"/>
      <c r="K1321" s="5"/>
      <c r="L1321" s="5"/>
      <c r="M1321" s="5"/>
      <c r="N1321" s="5"/>
      <c r="O1321" s="5"/>
      <c r="P1321" s="5"/>
      <c r="Q1321" s="5"/>
      <c r="R1321" s="5"/>
      <c r="S1321" s="5"/>
      <c r="T1321" s="5"/>
      <c r="U1321" s="5"/>
      <c r="V1321" s="5"/>
      <c r="W1321" s="5"/>
      <c r="X1321" s="5"/>
      <c r="Y1321" s="5"/>
      <c r="Z1321" s="5"/>
    </row>
    <row r="1322" customFormat="false" ht="12.75" hidden="false" customHeight="true" outlineLevel="0" collapsed="false">
      <c r="A1322" s="10" t="n">
        <v>152</v>
      </c>
      <c r="B1322" s="2" t="n">
        <v>313</v>
      </c>
      <c r="C1322" s="2" t="n">
        <f aca="false">BILANCA!D319</f>
        <v>0</v>
      </c>
      <c r="D1322" s="2" t="n">
        <f aca="false">BILANCA!E319</f>
        <v>0</v>
      </c>
      <c r="E1322" s="2" t="n">
        <v>0</v>
      </c>
      <c r="F1322" s="2" t="n">
        <v>0</v>
      </c>
      <c r="G1322" s="3" t="n">
        <f aca="false">B1322/1000*C1322+B1322/500*D1322</f>
        <v>0</v>
      </c>
      <c r="H1322" s="3" t="n">
        <f aca="false">ABS(C1322-ROUND(C1322,0))+ABS(D1322-ROUND(D1322,0))</f>
        <v>0</v>
      </c>
      <c r="I1322" s="11"/>
      <c r="J1322" s="4"/>
      <c r="K1322" s="5"/>
      <c r="L1322" s="5"/>
      <c r="M1322" s="5"/>
      <c r="N1322" s="5"/>
      <c r="O1322" s="5"/>
      <c r="P1322" s="5"/>
      <c r="Q1322" s="5"/>
      <c r="R1322" s="5"/>
      <c r="S1322" s="5"/>
      <c r="T1322" s="5"/>
      <c r="U1322" s="5"/>
      <c r="V1322" s="5"/>
      <c r="W1322" s="5"/>
      <c r="X1322" s="5"/>
      <c r="Y1322" s="5"/>
      <c r="Z1322" s="5"/>
    </row>
    <row r="1323" customFormat="false" ht="12.75" hidden="false" customHeight="true" outlineLevel="0" collapsed="false">
      <c r="A1323" s="10" t="n">
        <v>152</v>
      </c>
      <c r="B1323" s="2" t="n">
        <v>314</v>
      </c>
      <c r="C1323" s="2" t="n">
        <f aca="false">BILANCA!D320</f>
        <v>0</v>
      </c>
      <c r="D1323" s="2" t="n">
        <f aca="false">BILANCA!E320</f>
        <v>0</v>
      </c>
      <c r="E1323" s="2" t="n">
        <v>0</v>
      </c>
      <c r="F1323" s="2" t="n">
        <v>0</v>
      </c>
      <c r="G1323" s="3" t="n">
        <f aca="false">B1323/1000*C1323+B1323/500*D1323</f>
        <v>0</v>
      </c>
      <c r="H1323" s="3" t="n">
        <f aca="false">ABS(C1323-ROUND(C1323,0))+ABS(D1323-ROUND(D1323,0))</f>
        <v>0</v>
      </c>
      <c r="I1323" s="11"/>
      <c r="J1323" s="4"/>
      <c r="K1323" s="5"/>
      <c r="L1323" s="5"/>
      <c r="M1323" s="5"/>
      <c r="N1323" s="5"/>
      <c r="O1323" s="5"/>
      <c r="P1323" s="5"/>
      <c r="Q1323" s="5"/>
      <c r="R1323" s="5"/>
      <c r="S1323" s="5"/>
      <c r="T1323" s="5"/>
      <c r="U1323" s="5"/>
      <c r="V1323" s="5"/>
      <c r="W1323" s="5"/>
      <c r="X1323" s="5"/>
      <c r="Y1323" s="5"/>
      <c r="Z1323" s="5"/>
    </row>
    <row r="1324" customFormat="false" ht="12.75" hidden="false" customHeight="true" outlineLevel="0" collapsed="false">
      <c r="A1324" s="10" t="n">
        <v>152</v>
      </c>
      <c r="B1324" s="2" t="n">
        <v>315</v>
      </c>
      <c r="C1324" s="2" t="n">
        <f aca="false">BILANCA!D321</f>
        <v>0</v>
      </c>
      <c r="D1324" s="2" t="n">
        <f aca="false">BILANCA!E321</f>
        <v>0</v>
      </c>
      <c r="E1324" s="2" t="n">
        <v>0</v>
      </c>
      <c r="F1324" s="2" t="n">
        <v>0</v>
      </c>
      <c r="G1324" s="3" t="n">
        <f aca="false">B1324/1000*C1324+B1324/500*D1324</f>
        <v>0</v>
      </c>
      <c r="H1324" s="3" t="n">
        <f aca="false">ABS(C1324-ROUND(C1324,0))+ABS(D1324-ROUND(D1324,0))</f>
        <v>0</v>
      </c>
      <c r="I1324" s="11"/>
      <c r="J1324" s="4"/>
      <c r="K1324" s="5"/>
      <c r="L1324" s="5"/>
      <c r="M1324" s="5"/>
      <c r="N1324" s="5"/>
      <c r="O1324" s="5"/>
      <c r="P1324" s="5"/>
      <c r="Q1324" s="5"/>
      <c r="R1324" s="5"/>
      <c r="S1324" s="5"/>
      <c r="T1324" s="5"/>
      <c r="U1324" s="5"/>
      <c r="V1324" s="5"/>
      <c r="W1324" s="5"/>
      <c r="X1324" s="5"/>
      <c r="Y1324" s="5"/>
      <c r="Z1324" s="5"/>
    </row>
    <row r="1325" customFormat="false" ht="12.75" hidden="false" customHeight="true" outlineLevel="0" collapsed="false">
      <c r="A1325" s="10" t="n">
        <v>152</v>
      </c>
      <c r="B1325" s="2" t="n">
        <v>316</v>
      </c>
      <c r="C1325" s="2" t="n">
        <f aca="false">BILANCA!D322</f>
        <v>0</v>
      </c>
      <c r="D1325" s="2" t="n">
        <f aca="false">BILANCA!E322</f>
        <v>0</v>
      </c>
      <c r="E1325" s="2" t="n">
        <v>0</v>
      </c>
      <c r="F1325" s="2" t="n">
        <v>0</v>
      </c>
      <c r="G1325" s="3" t="n">
        <f aca="false">B1325/1000*C1325+B1325/500*D1325</f>
        <v>0</v>
      </c>
      <c r="H1325" s="3" t="n">
        <f aca="false">ABS(C1325-ROUND(C1325,0))+ABS(D1325-ROUND(D1325,0))</f>
        <v>0</v>
      </c>
      <c r="I1325" s="11"/>
      <c r="J1325" s="4"/>
      <c r="K1325" s="5"/>
      <c r="L1325" s="5"/>
      <c r="M1325" s="5"/>
      <c r="N1325" s="5"/>
      <c r="O1325" s="5"/>
      <c r="P1325" s="5"/>
      <c r="Q1325" s="5"/>
      <c r="R1325" s="5"/>
      <c r="S1325" s="5"/>
      <c r="T1325" s="5"/>
      <c r="U1325" s="5"/>
      <c r="V1325" s="5"/>
      <c r="W1325" s="5"/>
      <c r="X1325" s="5"/>
      <c r="Y1325" s="5"/>
      <c r="Z1325" s="5"/>
    </row>
    <row r="1326" customFormat="false" ht="12.75" hidden="false" customHeight="true" outlineLevel="0" collapsed="false">
      <c r="A1326" s="10" t="n">
        <v>152</v>
      </c>
      <c r="B1326" s="2" t="n">
        <v>317</v>
      </c>
      <c r="C1326" s="2" t="n">
        <f aca="false">BILANCA!D323</f>
        <v>0</v>
      </c>
      <c r="D1326" s="2" t="n">
        <f aca="false">BILANCA!E323</f>
        <v>0</v>
      </c>
      <c r="E1326" s="2" t="n">
        <v>0</v>
      </c>
      <c r="F1326" s="2" t="n">
        <v>0</v>
      </c>
      <c r="G1326" s="3" t="n">
        <f aca="false">B1326/1000*C1326+B1326/500*D1326</f>
        <v>0</v>
      </c>
      <c r="H1326" s="3" t="n">
        <f aca="false">ABS(C1326-ROUND(C1326,0))+ABS(D1326-ROUND(D1326,0))</f>
        <v>0</v>
      </c>
      <c r="I1326" s="11"/>
      <c r="J1326" s="4"/>
      <c r="K1326" s="5"/>
      <c r="L1326" s="5"/>
      <c r="M1326" s="5"/>
      <c r="N1326" s="5"/>
      <c r="O1326" s="5"/>
      <c r="P1326" s="5"/>
      <c r="Q1326" s="5"/>
      <c r="R1326" s="5"/>
      <c r="S1326" s="5"/>
      <c r="T1326" s="5"/>
      <c r="U1326" s="5"/>
      <c r="V1326" s="5"/>
      <c r="W1326" s="5"/>
      <c r="X1326" s="5"/>
      <c r="Y1326" s="5"/>
      <c r="Z1326" s="5"/>
    </row>
    <row r="1327" customFormat="false" ht="12.75" hidden="false" customHeight="true" outlineLevel="0" collapsed="false">
      <c r="A1327" s="10" t="n">
        <v>152</v>
      </c>
      <c r="B1327" s="2" t="n">
        <v>318</v>
      </c>
      <c r="C1327" s="2" t="n">
        <f aca="false">BILANCA!D324</f>
        <v>0</v>
      </c>
      <c r="D1327" s="2" t="n">
        <f aca="false">BILANCA!E324</f>
        <v>0</v>
      </c>
      <c r="E1327" s="2" t="n">
        <v>0</v>
      </c>
      <c r="F1327" s="2" t="n">
        <v>0</v>
      </c>
      <c r="G1327" s="3" t="n">
        <f aca="false">B1327/1000*C1327+B1327/500*D1327</f>
        <v>0</v>
      </c>
      <c r="H1327" s="3" t="n">
        <f aca="false">ABS(C1327-ROUND(C1327,0))+ABS(D1327-ROUND(D1327,0))</f>
        <v>0</v>
      </c>
      <c r="I1327" s="11"/>
      <c r="J1327" s="4"/>
      <c r="K1327" s="5"/>
      <c r="L1327" s="5"/>
      <c r="M1327" s="5"/>
      <c r="N1327" s="5"/>
      <c r="O1327" s="5"/>
      <c r="P1327" s="5"/>
      <c r="Q1327" s="5"/>
      <c r="R1327" s="5"/>
      <c r="S1327" s="5"/>
      <c r="T1327" s="5"/>
      <c r="U1327" s="5"/>
      <c r="V1327" s="5"/>
      <c r="W1327" s="5"/>
      <c r="X1327" s="5"/>
      <c r="Y1327" s="5"/>
      <c r="Z1327" s="5"/>
    </row>
    <row r="1328" customFormat="false" ht="12.75" hidden="false" customHeight="true" outlineLevel="0" collapsed="false">
      <c r="A1328" s="10" t="n">
        <v>152</v>
      </c>
      <c r="B1328" s="2" t="n">
        <v>319</v>
      </c>
      <c r="C1328" s="2" t="n">
        <f aca="false">BILANCA!D325</f>
        <v>0</v>
      </c>
      <c r="D1328" s="2" t="n">
        <f aca="false">BILANCA!E325</f>
        <v>0</v>
      </c>
      <c r="E1328" s="2" t="n">
        <v>0</v>
      </c>
      <c r="F1328" s="2" t="n">
        <v>0</v>
      </c>
      <c r="G1328" s="3" t="n">
        <f aca="false">B1328/1000*C1328+B1328/500*D1328</f>
        <v>0</v>
      </c>
      <c r="H1328" s="3" t="n">
        <f aca="false">ABS(C1328-ROUND(C1328,0))+ABS(D1328-ROUND(D1328,0))</f>
        <v>0</v>
      </c>
      <c r="I1328" s="11"/>
      <c r="J1328" s="4"/>
      <c r="K1328" s="5"/>
      <c r="L1328" s="5"/>
      <c r="M1328" s="5"/>
      <c r="N1328" s="5"/>
      <c r="O1328" s="5"/>
      <c r="P1328" s="5"/>
      <c r="Q1328" s="5"/>
      <c r="R1328" s="5"/>
      <c r="S1328" s="5"/>
      <c r="T1328" s="5"/>
      <c r="U1328" s="5"/>
      <c r="V1328" s="5"/>
      <c r="W1328" s="5"/>
      <c r="X1328" s="5"/>
      <c r="Y1328" s="5"/>
      <c r="Z1328" s="5"/>
    </row>
    <row r="1329" customFormat="false" ht="12.75" hidden="false" customHeight="true" outlineLevel="0" collapsed="false">
      <c r="A1329" s="10" t="n">
        <v>152</v>
      </c>
      <c r="B1329" s="2" t="n">
        <v>320</v>
      </c>
      <c r="C1329" s="2" t="n">
        <f aca="false">BILANCA!D326</f>
        <v>0</v>
      </c>
      <c r="D1329" s="2" t="n">
        <f aca="false">BILANCA!E326</f>
        <v>0</v>
      </c>
      <c r="E1329" s="2" t="n">
        <v>0</v>
      </c>
      <c r="F1329" s="2" t="n">
        <v>0</v>
      </c>
      <c r="G1329" s="3" t="n">
        <f aca="false">B1329/1000*C1329+B1329/500*D1329</f>
        <v>0</v>
      </c>
      <c r="H1329" s="3" t="n">
        <f aca="false">ABS(C1329-ROUND(C1329,0))+ABS(D1329-ROUND(D1329,0))</f>
        <v>0</v>
      </c>
      <c r="I1329" s="11"/>
      <c r="J1329" s="4"/>
      <c r="K1329" s="5"/>
      <c r="L1329" s="5"/>
      <c r="M1329" s="5"/>
      <c r="N1329" s="5"/>
      <c r="O1329" s="5"/>
      <c r="P1329" s="5"/>
      <c r="Q1329" s="5"/>
      <c r="R1329" s="5"/>
      <c r="S1329" s="5"/>
      <c r="T1329" s="5"/>
      <c r="U1329" s="5"/>
      <c r="V1329" s="5"/>
      <c r="W1329" s="5"/>
      <c r="X1329" s="5"/>
      <c r="Y1329" s="5"/>
      <c r="Z1329" s="5"/>
    </row>
    <row r="1330" customFormat="false" ht="12.75" hidden="false" customHeight="true" outlineLevel="0" collapsed="false">
      <c r="A1330" s="10" t="n">
        <v>152</v>
      </c>
      <c r="B1330" s="2" t="n">
        <v>321</v>
      </c>
      <c r="C1330" s="2" t="n">
        <f aca="false">BILANCA!D327</f>
        <v>0</v>
      </c>
      <c r="D1330" s="2" t="n">
        <f aca="false">BILANCA!E327</f>
        <v>0</v>
      </c>
      <c r="E1330" s="2" t="n">
        <v>0</v>
      </c>
      <c r="F1330" s="2" t="n">
        <v>0</v>
      </c>
      <c r="G1330" s="3" t="n">
        <f aca="false">B1330/1000*C1330+B1330/500*D1330</f>
        <v>0</v>
      </c>
      <c r="H1330" s="3" t="n">
        <f aca="false">ABS(C1330-ROUND(C1330,0))+ABS(D1330-ROUND(D1330,0))</f>
        <v>0</v>
      </c>
      <c r="I1330" s="11"/>
      <c r="J1330" s="4"/>
      <c r="K1330" s="5"/>
      <c r="L1330" s="5"/>
      <c r="M1330" s="5"/>
      <c r="N1330" s="5"/>
      <c r="O1330" s="5"/>
      <c r="P1330" s="5"/>
      <c r="Q1330" s="5"/>
      <c r="R1330" s="5"/>
      <c r="S1330" s="5"/>
      <c r="T1330" s="5"/>
      <c r="U1330" s="5"/>
      <c r="V1330" s="5"/>
      <c r="W1330" s="5"/>
      <c r="X1330" s="5"/>
      <c r="Y1330" s="5"/>
      <c r="Z1330" s="5"/>
    </row>
    <row r="1331" customFormat="false" ht="12.75" hidden="false" customHeight="true" outlineLevel="0" collapsed="false">
      <c r="A1331" s="10" t="n">
        <v>152</v>
      </c>
      <c r="B1331" s="2" t="n">
        <v>322</v>
      </c>
      <c r="C1331" s="2" t="n">
        <f aca="false">BILANCA!D328</f>
        <v>0</v>
      </c>
      <c r="D1331" s="2" t="n">
        <f aca="false">BILANCA!E328</f>
        <v>0</v>
      </c>
      <c r="E1331" s="2" t="n">
        <v>0</v>
      </c>
      <c r="F1331" s="2" t="n">
        <v>0</v>
      </c>
      <c r="G1331" s="3" t="n">
        <f aca="false">B1331/1000*C1331+B1331/500*D1331</f>
        <v>0</v>
      </c>
      <c r="H1331" s="3" t="n">
        <f aca="false">ABS(C1331-ROUND(C1331,0))+ABS(D1331-ROUND(D1331,0))</f>
        <v>0</v>
      </c>
      <c r="I1331" s="11"/>
      <c r="J1331" s="4"/>
      <c r="K1331" s="5"/>
      <c r="L1331" s="5"/>
      <c r="M1331" s="5"/>
      <c r="N1331" s="5"/>
      <c r="O1331" s="5"/>
      <c r="P1331" s="5"/>
      <c r="Q1331" s="5"/>
      <c r="R1331" s="5"/>
      <c r="S1331" s="5"/>
      <c r="T1331" s="5"/>
      <c r="U1331" s="5"/>
      <c r="V1331" s="5"/>
      <c r="W1331" s="5"/>
      <c r="X1331" s="5"/>
      <c r="Y1331" s="5"/>
      <c r="Z1331" s="5"/>
    </row>
    <row r="1332" customFormat="false" ht="12.75" hidden="false" customHeight="true" outlineLevel="0" collapsed="false">
      <c r="A1332" s="10" t="n">
        <v>152</v>
      </c>
      <c r="B1332" s="2" t="n">
        <v>323</v>
      </c>
      <c r="C1332" s="2" t="n">
        <f aca="false">BILANCA!D329</f>
        <v>0</v>
      </c>
      <c r="D1332" s="2" t="n">
        <f aca="false">BILANCA!E329</f>
        <v>0</v>
      </c>
      <c r="E1332" s="2" t="n">
        <v>0</v>
      </c>
      <c r="F1332" s="2" t="n">
        <v>0</v>
      </c>
      <c r="G1332" s="3" t="n">
        <f aca="false">B1332/1000*C1332+B1332/500*D1332</f>
        <v>0</v>
      </c>
      <c r="H1332" s="3" t="n">
        <f aca="false">ABS(C1332-ROUND(C1332,0))+ABS(D1332-ROUND(D1332,0))</f>
        <v>0</v>
      </c>
      <c r="I1332" s="11"/>
      <c r="J1332" s="4"/>
      <c r="K1332" s="5"/>
      <c r="L1332" s="5"/>
      <c r="M1332" s="5"/>
      <c r="N1332" s="5"/>
      <c r="O1332" s="5"/>
      <c r="P1332" s="5"/>
      <c r="Q1332" s="5"/>
      <c r="R1332" s="5"/>
      <c r="S1332" s="5"/>
      <c r="T1332" s="5"/>
      <c r="U1332" s="5"/>
      <c r="V1332" s="5"/>
      <c r="W1332" s="5"/>
      <c r="X1332" s="5"/>
      <c r="Y1332" s="5"/>
      <c r="Z1332" s="5"/>
    </row>
    <row r="1333" customFormat="false" ht="12.75" hidden="false" customHeight="true" outlineLevel="0" collapsed="false">
      <c r="A1333" s="10" t="n">
        <v>152</v>
      </c>
      <c r="B1333" s="2" t="n">
        <v>324</v>
      </c>
      <c r="C1333" s="2" t="n">
        <f aca="false">BILANCA!D330</f>
        <v>0</v>
      </c>
      <c r="D1333" s="2" t="n">
        <f aca="false">BILANCA!E330</f>
        <v>0</v>
      </c>
      <c r="E1333" s="2" t="n">
        <v>0</v>
      </c>
      <c r="F1333" s="2" t="n">
        <v>0</v>
      </c>
      <c r="G1333" s="3" t="n">
        <f aca="false">B1333/1000*C1333+B1333/500*D1333</f>
        <v>0</v>
      </c>
      <c r="H1333" s="3" t="n">
        <f aca="false">ABS(C1333-ROUND(C1333,0))+ABS(D1333-ROUND(D1333,0))</f>
        <v>0</v>
      </c>
      <c r="I1333" s="11"/>
      <c r="J1333" s="4"/>
      <c r="K1333" s="5"/>
      <c r="L1333" s="5"/>
      <c r="M1333" s="5"/>
      <c r="N1333" s="5"/>
      <c r="O1333" s="5"/>
      <c r="P1333" s="5"/>
      <c r="Q1333" s="5"/>
      <c r="R1333" s="5"/>
      <c r="S1333" s="5"/>
      <c r="T1333" s="5"/>
      <c r="U1333" s="5"/>
      <c r="V1333" s="5"/>
      <c r="W1333" s="5"/>
      <c r="X1333" s="5"/>
      <c r="Y1333" s="5"/>
      <c r="Z1333" s="5"/>
    </row>
    <row r="1334" customFormat="false" ht="12.75" hidden="false" customHeight="true" outlineLevel="0" collapsed="false">
      <c r="A1334" s="10" t="n">
        <v>152</v>
      </c>
      <c r="B1334" s="2" t="n">
        <v>325</v>
      </c>
      <c r="C1334" s="2" t="n">
        <f aca="false">BILANCA!D331</f>
        <v>0</v>
      </c>
      <c r="D1334" s="2" t="n">
        <f aca="false">BILANCA!E331</f>
        <v>0</v>
      </c>
      <c r="E1334" s="2" t="n">
        <v>0</v>
      </c>
      <c r="F1334" s="2" t="n">
        <v>0</v>
      </c>
      <c r="G1334" s="3" t="n">
        <f aca="false">B1334/1000*C1334+B1334/500*D1334</f>
        <v>0</v>
      </c>
      <c r="H1334" s="3" t="n">
        <f aca="false">ABS(C1334-ROUND(C1334,0))+ABS(D1334-ROUND(D1334,0))</f>
        <v>0</v>
      </c>
      <c r="I1334" s="11"/>
      <c r="J1334" s="4"/>
      <c r="K1334" s="5"/>
      <c r="L1334" s="5"/>
      <c r="M1334" s="5"/>
      <c r="N1334" s="5"/>
      <c r="O1334" s="5"/>
      <c r="P1334" s="5"/>
      <c r="Q1334" s="5"/>
      <c r="R1334" s="5"/>
      <c r="S1334" s="5"/>
      <c r="T1334" s="5"/>
      <c r="U1334" s="5"/>
      <c r="V1334" s="5"/>
      <c r="W1334" s="5"/>
      <c r="X1334" s="5"/>
      <c r="Y1334" s="5"/>
      <c r="Z1334" s="5"/>
    </row>
    <row r="1335" customFormat="false" ht="12.75" hidden="false" customHeight="true" outlineLevel="0" collapsed="false">
      <c r="A1335" s="10" t="n">
        <v>152</v>
      </c>
      <c r="B1335" s="2" t="n">
        <v>326</v>
      </c>
      <c r="C1335" s="2" t="n">
        <f aca="false">BILANCA!D332</f>
        <v>0</v>
      </c>
      <c r="D1335" s="2" t="n">
        <f aca="false">BILANCA!E332</f>
        <v>0</v>
      </c>
      <c r="E1335" s="2" t="n">
        <v>0</v>
      </c>
      <c r="F1335" s="2" t="n">
        <v>0</v>
      </c>
      <c r="G1335" s="3" t="n">
        <f aca="false">B1335/1000*C1335+B1335/500*D1335</f>
        <v>0</v>
      </c>
      <c r="H1335" s="3" t="n">
        <f aca="false">ABS(C1335-ROUND(C1335,0))+ABS(D1335-ROUND(D1335,0))</f>
        <v>0</v>
      </c>
      <c r="I1335" s="11"/>
      <c r="J1335" s="4"/>
      <c r="K1335" s="5"/>
      <c r="L1335" s="5"/>
      <c r="M1335" s="5"/>
      <c r="N1335" s="5"/>
      <c r="O1335" s="5"/>
      <c r="P1335" s="5"/>
      <c r="Q1335" s="5"/>
      <c r="R1335" s="5"/>
      <c r="S1335" s="5"/>
      <c r="T1335" s="5"/>
      <c r="U1335" s="5"/>
      <c r="V1335" s="5"/>
      <c r="W1335" s="5"/>
      <c r="X1335" s="5"/>
      <c r="Y1335" s="5"/>
      <c r="Z1335" s="5"/>
    </row>
    <row r="1336" customFormat="false" ht="12.75" hidden="false" customHeight="true" outlineLevel="0" collapsed="false">
      <c r="A1336" s="10" t="n">
        <v>152</v>
      </c>
      <c r="B1336" s="2" t="n">
        <v>327</v>
      </c>
      <c r="C1336" s="2" t="n">
        <f aca="false">BILANCA!D333</f>
        <v>0</v>
      </c>
      <c r="D1336" s="2" t="n">
        <f aca="false">BILANCA!E333</f>
        <v>0</v>
      </c>
      <c r="E1336" s="2" t="n">
        <v>0</v>
      </c>
      <c r="F1336" s="2" t="n">
        <v>0</v>
      </c>
      <c r="G1336" s="3" t="n">
        <f aca="false">B1336/1000*C1336+B1336/500*D1336</f>
        <v>0</v>
      </c>
      <c r="H1336" s="3" t="n">
        <f aca="false">ABS(C1336-ROUND(C1336,0))+ABS(D1336-ROUND(D1336,0))</f>
        <v>0</v>
      </c>
      <c r="I1336" s="11"/>
      <c r="J1336" s="4"/>
      <c r="K1336" s="5"/>
      <c r="L1336" s="5"/>
      <c r="M1336" s="5"/>
      <c r="N1336" s="5"/>
      <c r="O1336" s="5"/>
      <c r="P1336" s="5"/>
      <c r="Q1336" s="5"/>
      <c r="R1336" s="5"/>
      <c r="S1336" s="5"/>
      <c r="T1336" s="5"/>
      <c r="U1336" s="5"/>
      <c r="V1336" s="5"/>
      <c r="W1336" s="5"/>
      <c r="X1336" s="5"/>
      <c r="Y1336" s="5"/>
      <c r="Z1336" s="5"/>
    </row>
    <row r="1337" customFormat="false" ht="12.75" hidden="false" customHeight="true" outlineLevel="0" collapsed="false">
      <c r="A1337" s="10" t="n">
        <v>152</v>
      </c>
      <c r="B1337" s="2" t="n">
        <v>328</v>
      </c>
      <c r="C1337" s="2" t="n">
        <f aca="false">BILANCA!D334</f>
        <v>0</v>
      </c>
      <c r="D1337" s="2" t="n">
        <f aca="false">BILANCA!E334</f>
        <v>0</v>
      </c>
      <c r="E1337" s="2" t="n">
        <v>0</v>
      </c>
      <c r="F1337" s="2" t="n">
        <v>0</v>
      </c>
      <c r="G1337" s="3" t="n">
        <f aca="false">B1337/1000*C1337+B1337/500*D1337</f>
        <v>0</v>
      </c>
      <c r="H1337" s="3" t="n">
        <f aca="false">ABS(C1337-ROUND(C1337,0))+ABS(D1337-ROUND(D1337,0))</f>
        <v>0</v>
      </c>
      <c r="I1337" s="11"/>
      <c r="J1337" s="4"/>
      <c r="K1337" s="5"/>
      <c r="L1337" s="5"/>
      <c r="M1337" s="5"/>
      <c r="N1337" s="5"/>
      <c r="O1337" s="5"/>
      <c r="P1337" s="5"/>
      <c r="Q1337" s="5"/>
      <c r="R1337" s="5"/>
      <c r="S1337" s="5"/>
      <c r="T1337" s="5"/>
      <c r="U1337" s="5"/>
      <c r="V1337" s="5"/>
      <c r="W1337" s="5"/>
      <c r="X1337" s="5"/>
      <c r="Y1337" s="5"/>
      <c r="Z1337" s="5"/>
    </row>
    <row r="1338" customFormat="false" ht="12.75" hidden="false" customHeight="true" outlineLevel="0" collapsed="false">
      <c r="A1338" s="10" t="n">
        <v>152</v>
      </c>
      <c r="B1338" s="2" t="n">
        <v>329</v>
      </c>
      <c r="C1338" s="2" t="n">
        <f aca="false">BILANCA!D335</f>
        <v>0</v>
      </c>
      <c r="D1338" s="2" t="n">
        <f aca="false">BILANCA!E335</f>
        <v>0</v>
      </c>
      <c r="E1338" s="2" t="n">
        <v>0</v>
      </c>
      <c r="F1338" s="2" t="n">
        <v>0</v>
      </c>
      <c r="G1338" s="3" t="n">
        <f aca="false">B1338/1000*C1338+B1338/500*D1338</f>
        <v>0</v>
      </c>
      <c r="H1338" s="3" t="n">
        <f aca="false">ABS(C1338-ROUND(C1338,0))+ABS(D1338-ROUND(D1338,0))</f>
        <v>0</v>
      </c>
      <c r="I1338" s="11"/>
      <c r="J1338" s="4"/>
      <c r="K1338" s="5"/>
      <c r="L1338" s="5"/>
      <c r="M1338" s="5"/>
      <c r="N1338" s="5"/>
      <c r="O1338" s="5"/>
      <c r="P1338" s="5"/>
      <c r="Q1338" s="5"/>
      <c r="R1338" s="5"/>
      <c r="S1338" s="5"/>
      <c r="T1338" s="5"/>
      <c r="U1338" s="5"/>
      <c r="V1338" s="5"/>
      <c r="W1338" s="5"/>
      <c r="X1338" s="5"/>
      <c r="Y1338" s="5"/>
      <c r="Z1338" s="5"/>
    </row>
    <row r="1339" customFormat="false" ht="12.75" hidden="false" customHeight="true" outlineLevel="0" collapsed="false">
      <c r="A1339" s="10" t="n">
        <v>152</v>
      </c>
      <c r="B1339" s="2" t="n">
        <v>330</v>
      </c>
      <c r="C1339" s="2" t="n">
        <f aca="false">BILANCA!D336</f>
        <v>0</v>
      </c>
      <c r="D1339" s="2" t="n">
        <f aca="false">BILANCA!E336</f>
        <v>0</v>
      </c>
      <c r="E1339" s="2" t="n">
        <v>0</v>
      </c>
      <c r="F1339" s="2" t="n">
        <v>0</v>
      </c>
      <c r="G1339" s="3" t="n">
        <f aca="false">B1339/1000*C1339+B1339/500*D1339</f>
        <v>0</v>
      </c>
      <c r="H1339" s="3" t="n">
        <f aca="false">ABS(C1339-ROUND(C1339,0))+ABS(D1339-ROUND(D1339,0))</f>
        <v>0</v>
      </c>
      <c r="I1339" s="11"/>
      <c r="J1339" s="4"/>
      <c r="K1339" s="5"/>
      <c r="L1339" s="5"/>
      <c r="M1339" s="5"/>
      <c r="N1339" s="5"/>
      <c r="O1339" s="5"/>
      <c r="P1339" s="5"/>
      <c r="Q1339" s="5"/>
      <c r="R1339" s="5"/>
      <c r="S1339" s="5"/>
      <c r="T1339" s="5"/>
      <c r="U1339" s="5"/>
      <c r="V1339" s="5"/>
      <c r="W1339" s="5"/>
      <c r="X1339" s="5"/>
      <c r="Y1339" s="5"/>
      <c r="Z1339" s="5"/>
    </row>
    <row r="1340" customFormat="false" ht="12.75" hidden="false" customHeight="true" outlineLevel="0" collapsed="false">
      <c r="A1340" s="10" t="n">
        <v>152</v>
      </c>
      <c r="B1340" s="2" t="n">
        <v>331</v>
      </c>
      <c r="C1340" s="2" t="n">
        <f aca="false">BILANCA!D337</f>
        <v>0</v>
      </c>
      <c r="D1340" s="2" t="n">
        <f aca="false">BILANCA!E337</f>
        <v>0</v>
      </c>
      <c r="E1340" s="2" t="n">
        <v>0</v>
      </c>
      <c r="F1340" s="2" t="n">
        <v>0</v>
      </c>
      <c r="G1340" s="3" t="n">
        <f aca="false">B1340/1000*C1340+B1340/500*D1340</f>
        <v>0</v>
      </c>
      <c r="H1340" s="3" t="n">
        <f aca="false">ABS(C1340-ROUND(C1340,0))+ABS(D1340-ROUND(D1340,0))</f>
        <v>0</v>
      </c>
      <c r="I1340" s="11"/>
      <c r="J1340" s="4"/>
      <c r="K1340" s="5"/>
      <c r="L1340" s="5"/>
      <c r="M1340" s="5"/>
      <c r="N1340" s="5"/>
      <c r="O1340" s="5"/>
      <c r="P1340" s="5"/>
      <c r="Q1340" s="5"/>
      <c r="R1340" s="5"/>
      <c r="S1340" s="5"/>
      <c r="T1340" s="5"/>
      <c r="U1340" s="5"/>
      <c r="V1340" s="5"/>
      <c r="W1340" s="5"/>
      <c r="X1340" s="5"/>
      <c r="Y1340" s="5"/>
      <c r="Z1340" s="5"/>
    </row>
    <row r="1341" customFormat="false" ht="12.75" hidden="false" customHeight="true" outlineLevel="0" collapsed="false">
      <c r="A1341" s="10" t="n">
        <v>152</v>
      </c>
      <c r="B1341" s="2" t="n">
        <v>332</v>
      </c>
      <c r="C1341" s="2" t="n">
        <f aca="false">BILANCA!D338</f>
        <v>0</v>
      </c>
      <c r="D1341" s="2" t="n">
        <f aca="false">BILANCA!E338</f>
        <v>0</v>
      </c>
      <c r="E1341" s="2" t="n">
        <v>0</v>
      </c>
      <c r="F1341" s="2" t="n">
        <v>0</v>
      </c>
      <c r="G1341" s="3" t="n">
        <f aca="false">B1341/1000*C1341+B1341/500*D1341</f>
        <v>0</v>
      </c>
      <c r="H1341" s="3" t="n">
        <f aca="false">ABS(C1341-ROUND(C1341,0))+ABS(D1341-ROUND(D1341,0))</f>
        <v>0</v>
      </c>
      <c r="I1341" s="11"/>
      <c r="J1341" s="4"/>
      <c r="K1341" s="5"/>
      <c r="L1341" s="5"/>
      <c r="M1341" s="5"/>
      <c r="N1341" s="5"/>
      <c r="O1341" s="5"/>
      <c r="P1341" s="5"/>
      <c r="Q1341" s="5"/>
      <c r="R1341" s="5"/>
      <c r="S1341" s="5"/>
      <c r="T1341" s="5"/>
      <c r="U1341" s="5"/>
      <c r="V1341" s="5"/>
      <c r="W1341" s="5"/>
      <c r="X1341" s="5"/>
      <c r="Y1341" s="5"/>
      <c r="Z1341" s="5"/>
    </row>
    <row r="1342" customFormat="false" ht="12.75" hidden="false" customHeight="true" outlineLevel="0" collapsed="false">
      <c r="A1342" s="10" t="n">
        <v>152</v>
      </c>
      <c r="B1342" s="2" t="n">
        <v>333</v>
      </c>
      <c r="C1342" s="2" t="n">
        <f aca="false">BILANCA!D339</f>
        <v>0</v>
      </c>
      <c r="D1342" s="2" t="n">
        <f aca="false">BILANCA!E339</f>
        <v>0</v>
      </c>
      <c r="E1342" s="2" t="n">
        <v>0</v>
      </c>
      <c r="F1342" s="2" t="n">
        <v>0</v>
      </c>
      <c r="G1342" s="3" t="n">
        <f aca="false">B1342/1000*C1342+B1342/500*D1342</f>
        <v>0</v>
      </c>
      <c r="H1342" s="3" t="n">
        <f aca="false">ABS(C1342-ROUND(C1342,0))+ABS(D1342-ROUND(D1342,0))</f>
        <v>0</v>
      </c>
      <c r="I1342" s="11"/>
      <c r="J1342" s="4"/>
      <c r="K1342" s="5"/>
      <c r="L1342" s="5"/>
      <c r="M1342" s="5"/>
      <c r="N1342" s="5"/>
      <c r="O1342" s="5"/>
      <c r="P1342" s="5"/>
      <c r="Q1342" s="5"/>
      <c r="R1342" s="5"/>
      <c r="S1342" s="5"/>
      <c r="T1342" s="5"/>
      <c r="U1342" s="5"/>
      <c r="V1342" s="5"/>
      <c r="W1342" s="5"/>
      <c r="X1342" s="5"/>
      <c r="Y1342" s="5"/>
      <c r="Z1342" s="5"/>
    </row>
    <row r="1343" customFormat="false" ht="12.75" hidden="false" customHeight="true" outlineLevel="0" collapsed="false">
      <c r="A1343" s="10" t="n">
        <v>152</v>
      </c>
      <c r="B1343" s="2" t="n">
        <v>334</v>
      </c>
      <c r="C1343" s="2" t="n">
        <f aca="false">BILANCA!D340</f>
        <v>0</v>
      </c>
      <c r="D1343" s="2" t="n">
        <f aca="false">BILANCA!E340</f>
        <v>0</v>
      </c>
      <c r="E1343" s="2" t="n">
        <v>0</v>
      </c>
      <c r="F1343" s="2" t="n">
        <v>0</v>
      </c>
      <c r="G1343" s="3" t="n">
        <f aca="false">B1343/1000*C1343+B1343/500*D1343</f>
        <v>0</v>
      </c>
      <c r="H1343" s="3" t="n">
        <f aca="false">ABS(C1343-ROUND(C1343,0))+ABS(D1343-ROUND(D1343,0))</f>
        <v>0</v>
      </c>
      <c r="I1343" s="11"/>
      <c r="J1343" s="4"/>
      <c r="K1343" s="5"/>
      <c r="L1343" s="5"/>
      <c r="M1343" s="5"/>
      <c r="N1343" s="5"/>
      <c r="O1343" s="5"/>
      <c r="P1343" s="5"/>
      <c r="Q1343" s="5"/>
      <c r="R1343" s="5"/>
      <c r="S1343" s="5"/>
      <c r="T1343" s="5"/>
      <c r="U1343" s="5"/>
      <c r="V1343" s="5"/>
      <c r="W1343" s="5"/>
      <c r="X1343" s="5"/>
      <c r="Y1343" s="5"/>
      <c r="Z1343" s="5"/>
    </row>
    <row r="1344" customFormat="false" ht="12.75" hidden="false" customHeight="true" outlineLevel="0" collapsed="false">
      <c r="A1344" s="10" t="n">
        <v>152</v>
      </c>
      <c r="B1344" s="2" t="n">
        <v>335</v>
      </c>
      <c r="C1344" s="2" t="n">
        <f aca="false">BILANCA!D341</f>
        <v>0</v>
      </c>
      <c r="D1344" s="2" t="n">
        <f aca="false">BILANCA!E341</f>
        <v>0</v>
      </c>
      <c r="E1344" s="2" t="n">
        <v>0</v>
      </c>
      <c r="F1344" s="2" t="n">
        <v>0</v>
      </c>
      <c r="G1344" s="3" t="n">
        <f aca="false">B1344/1000*C1344+B1344/500*D1344</f>
        <v>0</v>
      </c>
      <c r="H1344" s="3" t="n">
        <f aca="false">ABS(C1344-ROUND(C1344,0))+ABS(D1344-ROUND(D1344,0))</f>
        <v>0</v>
      </c>
      <c r="I1344" s="11"/>
      <c r="J1344" s="4"/>
      <c r="K1344" s="5"/>
      <c r="L1344" s="5"/>
      <c r="M1344" s="5"/>
      <c r="N1344" s="5"/>
      <c r="O1344" s="5"/>
      <c r="P1344" s="5"/>
      <c r="Q1344" s="5"/>
      <c r="R1344" s="5"/>
      <c r="S1344" s="5"/>
      <c r="T1344" s="5"/>
      <c r="U1344" s="5"/>
      <c r="V1344" s="5"/>
      <c r="W1344" s="5"/>
      <c r="X1344" s="5"/>
      <c r="Y1344" s="5"/>
      <c r="Z1344" s="5"/>
    </row>
    <row r="1345" customFormat="false" ht="12.75" hidden="false" customHeight="true" outlineLevel="0" collapsed="false">
      <c r="A1345" s="10" t="n">
        <v>152</v>
      </c>
      <c r="B1345" s="2" t="n">
        <v>336</v>
      </c>
      <c r="C1345" s="2" t="n">
        <f aca="false">BILANCA!D342</f>
        <v>0</v>
      </c>
      <c r="D1345" s="2" t="n">
        <f aca="false">BILANCA!E342</f>
        <v>0</v>
      </c>
      <c r="E1345" s="2" t="n">
        <v>0</v>
      </c>
      <c r="F1345" s="2" t="n">
        <v>0</v>
      </c>
      <c r="G1345" s="3" t="n">
        <f aca="false">B1345/1000*C1345+B1345/500*D1345</f>
        <v>0</v>
      </c>
      <c r="H1345" s="3" t="n">
        <f aca="false">ABS(C1345-ROUND(C1345,0))+ABS(D1345-ROUND(D1345,0))</f>
        <v>0</v>
      </c>
      <c r="I1345" s="11"/>
      <c r="J1345" s="4"/>
      <c r="K1345" s="5"/>
      <c r="L1345" s="5"/>
      <c r="M1345" s="5"/>
      <c r="N1345" s="5"/>
      <c r="O1345" s="5"/>
      <c r="P1345" s="5"/>
      <c r="Q1345" s="5"/>
      <c r="R1345" s="5"/>
      <c r="S1345" s="5"/>
      <c r="T1345" s="5"/>
      <c r="U1345" s="5"/>
      <c r="V1345" s="5"/>
      <c r="W1345" s="5"/>
      <c r="X1345" s="5"/>
      <c r="Y1345" s="5"/>
      <c r="Z1345" s="5"/>
    </row>
    <row r="1346" customFormat="false" ht="12.75" hidden="false" customHeight="true" outlineLevel="0" collapsed="false">
      <c r="A1346" s="10" t="n">
        <v>152</v>
      </c>
      <c r="B1346" s="2" t="n">
        <v>337</v>
      </c>
      <c r="C1346" s="2" t="n">
        <f aca="false">BILANCA!D343</f>
        <v>0</v>
      </c>
      <c r="D1346" s="2" t="n">
        <f aca="false">BILANCA!E343</f>
        <v>0</v>
      </c>
      <c r="E1346" s="2" t="n">
        <v>0</v>
      </c>
      <c r="F1346" s="2" t="n">
        <v>0</v>
      </c>
      <c r="G1346" s="3" t="n">
        <f aca="false">B1346/1000*C1346+B1346/500*D1346</f>
        <v>0</v>
      </c>
      <c r="H1346" s="3" t="n">
        <f aca="false">ABS(C1346-ROUND(C1346,0))+ABS(D1346-ROUND(D1346,0))</f>
        <v>0</v>
      </c>
      <c r="I1346" s="11"/>
      <c r="J1346" s="4"/>
      <c r="K1346" s="5"/>
      <c r="L1346" s="5"/>
      <c r="M1346" s="5"/>
      <c r="N1346" s="5"/>
      <c r="O1346" s="5"/>
      <c r="P1346" s="5"/>
      <c r="Q1346" s="5"/>
      <c r="R1346" s="5"/>
      <c r="S1346" s="5"/>
      <c r="T1346" s="5"/>
      <c r="U1346" s="5"/>
      <c r="V1346" s="5"/>
      <c r="W1346" s="5"/>
      <c r="X1346" s="5"/>
      <c r="Y1346" s="5"/>
      <c r="Z1346" s="5"/>
    </row>
    <row r="1347" customFormat="false" ht="12.75" hidden="false" customHeight="true" outlineLevel="0" collapsed="false">
      <c r="A1347" s="10" t="n">
        <v>152</v>
      </c>
      <c r="B1347" s="2" t="n">
        <v>338</v>
      </c>
      <c r="C1347" s="2" t="n">
        <f aca="false">BILANCA!D344</f>
        <v>0</v>
      </c>
      <c r="D1347" s="2" t="n">
        <f aca="false">BILANCA!E344</f>
        <v>0</v>
      </c>
      <c r="E1347" s="2" t="n">
        <v>0</v>
      </c>
      <c r="F1347" s="2" t="n">
        <v>0</v>
      </c>
      <c r="G1347" s="3" t="n">
        <f aca="false">B1347/1000*C1347+B1347/500*D1347</f>
        <v>0</v>
      </c>
      <c r="H1347" s="3" t="n">
        <f aca="false">ABS(C1347-ROUND(C1347,0))+ABS(D1347-ROUND(D1347,0))</f>
        <v>0</v>
      </c>
      <c r="I1347" s="11"/>
      <c r="J1347" s="4"/>
      <c r="K1347" s="5"/>
      <c r="L1347" s="5"/>
      <c r="M1347" s="5"/>
      <c r="N1347" s="5"/>
      <c r="O1347" s="5"/>
      <c r="P1347" s="5"/>
      <c r="Q1347" s="5"/>
      <c r="R1347" s="5"/>
      <c r="S1347" s="5"/>
      <c r="T1347" s="5"/>
      <c r="U1347" s="5"/>
      <c r="V1347" s="5"/>
      <c r="W1347" s="5"/>
      <c r="X1347" s="5"/>
      <c r="Y1347" s="5"/>
      <c r="Z1347" s="5"/>
    </row>
    <row r="1348" customFormat="false" ht="12.75" hidden="false" customHeight="true" outlineLevel="0" collapsed="false">
      <c r="A1348" s="10" t="n">
        <v>152</v>
      </c>
      <c r="B1348" s="2" t="n">
        <v>339</v>
      </c>
      <c r="C1348" s="2" t="n">
        <f aca="false">BILANCA!D345</f>
        <v>0</v>
      </c>
      <c r="D1348" s="2" t="n">
        <f aca="false">BILANCA!E345</f>
        <v>0</v>
      </c>
      <c r="E1348" s="2" t="n">
        <v>0</v>
      </c>
      <c r="F1348" s="2" t="n">
        <v>0</v>
      </c>
      <c r="G1348" s="3" t="n">
        <f aca="false">B1348/1000*C1348+B1348/500*D1348</f>
        <v>0</v>
      </c>
      <c r="H1348" s="3" t="n">
        <f aca="false">ABS(C1348-ROUND(C1348,0))+ABS(D1348-ROUND(D1348,0))</f>
        <v>0</v>
      </c>
      <c r="I1348" s="11"/>
      <c r="J1348" s="4"/>
      <c r="K1348" s="5"/>
      <c r="L1348" s="5"/>
      <c r="M1348" s="5"/>
      <c r="N1348" s="5"/>
      <c r="O1348" s="5"/>
      <c r="P1348" s="5"/>
      <c r="Q1348" s="5"/>
      <c r="R1348" s="5"/>
      <c r="S1348" s="5"/>
      <c r="T1348" s="5"/>
      <c r="U1348" s="5"/>
      <c r="V1348" s="5"/>
      <c r="W1348" s="5"/>
      <c r="X1348" s="5"/>
      <c r="Y1348" s="5"/>
      <c r="Z1348" s="5"/>
    </row>
    <row r="1349" customFormat="false" ht="12.75" hidden="false" customHeight="true" outlineLevel="0" collapsed="false">
      <c r="A1349" s="10" t="n">
        <v>152</v>
      </c>
      <c r="B1349" s="2" t="n">
        <v>340</v>
      </c>
      <c r="C1349" s="2" t="n">
        <f aca="false">BILANCA!D346</f>
        <v>0</v>
      </c>
      <c r="D1349" s="2" t="n">
        <f aca="false">BILANCA!E346</f>
        <v>0</v>
      </c>
      <c r="E1349" s="2" t="n">
        <v>0</v>
      </c>
      <c r="F1349" s="2" t="n">
        <v>0</v>
      </c>
      <c r="G1349" s="3" t="n">
        <f aca="false">B1349/1000*C1349+B1349/500*D1349</f>
        <v>0</v>
      </c>
      <c r="H1349" s="3" t="n">
        <f aca="false">ABS(C1349-ROUND(C1349,0))+ABS(D1349-ROUND(D1349,0))</f>
        <v>0</v>
      </c>
      <c r="I1349" s="11"/>
      <c r="J1349" s="4"/>
      <c r="K1349" s="5"/>
      <c r="L1349" s="5"/>
      <c r="M1349" s="5"/>
      <c r="N1349" s="5"/>
      <c r="O1349" s="5"/>
      <c r="P1349" s="5"/>
      <c r="Q1349" s="5"/>
      <c r="R1349" s="5"/>
      <c r="S1349" s="5"/>
      <c r="T1349" s="5"/>
      <c r="U1349" s="5"/>
      <c r="V1349" s="5"/>
      <c r="W1349" s="5"/>
      <c r="X1349" s="5"/>
      <c r="Y1349" s="5"/>
      <c r="Z1349" s="5"/>
    </row>
    <row r="1350" customFormat="false" ht="12.75" hidden="false" customHeight="true" outlineLevel="0" collapsed="false">
      <c r="A1350" s="10" t="n">
        <v>152</v>
      </c>
      <c r="B1350" s="2" t="n">
        <v>341</v>
      </c>
      <c r="C1350" s="2" t="n">
        <f aca="false">BILANCA!D347</f>
        <v>0</v>
      </c>
      <c r="D1350" s="2" t="n">
        <f aca="false">BILANCA!E347</f>
        <v>0</v>
      </c>
      <c r="E1350" s="2" t="n">
        <v>0</v>
      </c>
      <c r="F1350" s="2" t="n">
        <v>0</v>
      </c>
      <c r="G1350" s="3" t="n">
        <f aca="false">B1350/1000*C1350+B1350/500*D1350</f>
        <v>0</v>
      </c>
      <c r="H1350" s="3" t="n">
        <f aca="false">ABS(C1350-ROUND(C1350,0))+ABS(D1350-ROUND(D1350,0))</f>
        <v>0</v>
      </c>
      <c r="I1350" s="11"/>
      <c r="J1350" s="4"/>
      <c r="K1350" s="5"/>
      <c r="L1350" s="5"/>
      <c r="M1350" s="5"/>
      <c r="N1350" s="5"/>
      <c r="O1350" s="5"/>
      <c r="P1350" s="5"/>
      <c r="Q1350" s="5"/>
      <c r="R1350" s="5"/>
      <c r="S1350" s="5"/>
      <c r="T1350" s="5"/>
      <c r="U1350" s="5"/>
      <c r="V1350" s="5"/>
      <c r="W1350" s="5"/>
      <c r="X1350" s="5"/>
      <c r="Y1350" s="5"/>
      <c r="Z1350" s="5"/>
    </row>
    <row r="1351" customFormat="false" ht="12.75" hidden="false" customHeight="true" outlineLevel="0" collapsed="false">
      <c r="A1351" s="10" t="n">
        <v>152</v>
      </c>
      <c r="B1351" s="2" t="n">
        <v>342</v>
      </c>
      <c r="C1351" s="2" t="n">
        <f aca="false">BILANCA!D348</f>
        <v>0</v>
      </c>
      <c r="D1351" s="2" t="n">
        <f aca="false">BILANCA!E348</f>
        <v>0</v>
      </c>
      <c r="E1351" s="2" t="n">
        <v>0</v>
      </c>
      <c r="F1351" s="2" t="n">
        <v>0</v>
      </c>
      <c r="G1351" s="3" t="n">
        <f aca="false">B1351/1000*C1351+B1351/500*D1351</f>
        <v>0</v>
      </c>
      <c r="H1351" s="3" t="n">
        <f aca="false">ABS(C1351-ROUND(C1351,0))+ABS(D1351-ROUND(D1351,0))</f>
        <v>0</v>
      </c>
      <c r="I1351" s="11"/>
      <c r="J1351" s="4"/>
      <c r="K1351" s="5"/>
      <c r="L1351" s="5"/>
      <c r="M1351" s="5"/>
      <c r="N1351" s="5"/>
      <c r="O1351" s="5"/>
      <c r="P1351" s="5"/>
      <c r="Q1351" s="5"/>
      <c r="R1351" s="5"/>
      <c r="S1351" s="5"/>
      <c r="T1351" s="5"/>
      <c r="U1351" s="5"/>
      <c r="V1351" s="5"/>
      <c r="W1351" s="5"/>
      <c r="X1351" s="5"/>
      <c r="Y1351" s="5"/>
      <c r="Z1351" s="5"/>
    </row>
    <row r="1352" customFormat="false" ht="12.75" hidden="false" customHeight="true" outlineLevel="0" collapsed="false">
      <c r="A1352" s="10" t="n">
        <v>152</v>
      </c>
      <c r="B1352" s="2" t="n">
        <v>343</v>
      </c>
      <c r="C1352" s="2" t="n">
        <f aca="false">BILANCA!D349</f>
        <v>0</v>
      </c>
      <c r="D1352" s="2" t="n">
        <f aca="false">BILANCA!E349</f>
        <v>0</v>
      </c>
      <c r="E1352" s="2" t="n">
        <v>0</v>
      </c>
      <c r="F1352" s="2" t="n">
        <v>0</v>
      </c>
      <c r="G1352" s="3" t="n">
        <f aca="false">B1352/1000*C1352+B1352/500*D1352</f>
        <v>0</v>
      </c>
      <c r="H1352" s="3" t="n">
        <f aca="false">ABS(C1352-ROUND(C1352,0))+ABS(D1352-ROUND(D1352,0))</f>
        <v>0</v>
      </c>
      <c r="I1352" s="11"/>
      <c r="J1352" s="4"/>
      <c r="K1352" s="5"/>
      <c r="L1352" s="5"/>
      <c r="M1352" s="5"/>
      <c r="N1352" s="5"/>
      <c r="O1352" s="5"/>
      <c r="P1352" s="5"/>
      <c r="Q1352" s="5"/>
      <c r="R1352" s="5"/>
      <c r="S1352" s="5"/>
      <c r="T1352" s="5"/>
      <c r="U1352" s="5"/>
      <c r="V1352" s="5"/>
      <c r="W1352" s="5"/>
      <c r="X1352" s="5"/>
      <c r="Y1352" s="5"/>
      <c r="Z1352" s="5"/>
    </row>
    <row r="1353" customFormat="false" ht="12.75" hidden="false" customHeight="true" outlineLevel="0" collapsed="false">
      <c r="A1353" s="10" t="n">
        <v>152</v>
      </c>
      <c r="B1353" s="2" t="n">
        <v>344</v>
      </c>
      <c r="C1353" s="2" t="n">
        <f aca="false">BILANCA!D350</f>
        <v>0</v>
      </c>
      <c r="D1353" s="2" t="n">
        <f aca="false">BILANCA!E350</f>
        <v>0</v>
      </c>
      <c r="E1353" s="2" t="n">
        <v>0</v>
      </c>
      <c r="F1353" s="2" t="n">
        <v>0</v>
      </c>
      <c r="G1353" s="3" t="n">
        <f aca="false">B1353/1000*C1353+B1353/500*D1353</f>
        <v>0</v>
      </c>
      <c r="H1353" s="3" t="n">
        <f aca="false">ABS(C1353-ROUND(C1353,0))+ABS(D1353-ROUND(D1353,0))</f>
        <v>0</v>
      </c>
      <c r="I1353" s="11"/>
      <c r="J1353" s="4"/>
      <c r="K1353" s="5"/>
      <c r="L1353" s="5"/>
      <c r="M1353" s="5"/>
      <c r="N1353" s="5"/>
      <c r="O1353" s="5"/>
      <c r="P1353" s="5"/>
      <c r="Q1353" s="5"/>
      <c r="R1353" s="5"/>
      <c r="S1353" s="5"/>
      <c r="T1353" s="5"/>
      <c r="U1353" s="5"/>
      <c r="V1353" s="5"/>
      <c r="W1353" s="5"/>
      <c r="X1353" s="5"/>
      <c r="Y1353" s="5"/>
      <c r="Z1353" s="5"/>
    </row>
    <row r="1354" customFormat="false" ht="12.75" hidden="false" customHeight="true" outlineLevel="0" collapsed="false">
      <c r="A1354" s="10" t="n">
        <v>152</v>
      </c>
      <c r="B1354" s="2" t="n">
        <v>345</v>
      </c>
      <c r="C1354" s="2" t="n">
        <f aca="false">BILANCA!D351</f>
        <v>0</v>
      </c>
      <c r="D1354" s="2" t="n">
        <f aca="false">BILANCA!E351</f>
        <v>0</v>
      </c>
      <c r="E1354" s="2" t="n">
        <v>0</v>
      </c>
      <c r="F1354" s="2" t="n">
        <v>0</v>
      </c>
      <c r="G1354" s="3" t="n">
        <f aca="false">B1354/1000*C1354+B1354/500*D1354</f>
        <v>0</v>
      </c>
      <c r="H1354" s="3" t="n">
        <f aca="false">ABS(C1354-ROUND(C1354,0))+ABS(D1354-ROUND(D1354,0))</f>
        <v>0</v>
      </c>
      <c r="I1354" s="11"/>
      <c r="J1354" s="4"/>
      <c r="K1354" s="5"/>
      <c r="L1354" s="5"/>
      <c r="M1354" s="5"/>
      <c r="N1354" s="5"/>
      <c r="O1354" s="5"/>
      <c r="P1354" s="5"/>
      <c r="Q1354" s="5"/>
      <c r="R1354" s="5"/>
      <c r="S1354" s="5"/>
      <c r="T1354" s="5"/>
      <c r="U1354" s="5"/>
      <c r="V1354" s="5"/>
      <c r="W1354" s="5"/>
      <c r="X1354" s="5"/>
      <c r="Y1354" s="5"/>
      <c r="Z1354" s="5"/>
    </row>
    <row r="1355" customFormat="false" ht="12.75" hidden="false" customHeight="true" outlineLevel="0" collapsed="false">
      <c r="A1355" s="10" t="n">
        <v>152</v>
      </c>
      <c r="B1355" s="2" t="n">
        <v>346</v>
      </c>
      <c r="C1355" s="2" t="n">
        <f aca="false">BILANCA!D352</f>
        <v>0</v>
      </c>
      <c r="D1355" s="2" t="n">
        <f aca="false">BILANCA!E352</f>
        <v>0</v>
      </c>
      <c r="E1355" s="2" t="n">
        <v>0</v>
      </c>
      <c r="F1355" s="2" t="n">
        <v>0</v>
      </c>
      <c r="G1355" s="3" t="n">
        <f aca="false">B1355/1000*C1355+B1355/500*D1355</f>
        <v>0</v>
      </c>
      <c r="H1355" s="3" t="n">
        <f aca="false">ABS(C1355-ROUND(C1355,0))+ABS(D1355-ROUND(D1355,0))</f>
        <v>0</v>
      </c>
      <c r="I1355" s="11"/>
      <c r="J1355" s="4"/>
      <c r="K1355" s="5"/>
      <c r="L1355" s="5"/>
      <c r="M1355" s="5"/>
      <c r="N1355" s="5"/>
      <c r="O1355" s="5"/>
      <c r="P1355" s="5"/>
      <c r="Q1355" s="5"/>
      <c r="R1355" s="5"/>
      <c r="S1355" s="5"/>
      <c r="T1355" s="5"/>
      <c r="U1355" s="5"/>
      <c r="V1355" s="5"/>
      <c r="W1355" s="5"/>
      <c r="X1355" s="5"/>
      <c r="Y1355" s="5"/>
      <c r="Z1355" s="5"/>
    </row>
    <row r="1356" customFormat="false" ht="12.75" hidden="false" customHeight="true" outlineLevel="0" collapsed="false">
      <c r="A1356" s="10" t="n">
        <v>152</v>
      </c>
      <c r="B1356" s="2" t="n">
        <v>347</v>
      </c>
      <c r="C1356" s="2" t="n">
        <f aca="false">BILANCA!D353</f>
        <v>0</v>
      </c>
      <c r="D1356" s="2" t="n">
        <f aca="false">BILANCA!E353</f>
        <v>0</v>
      </c>
      <c r="E1356" s="2" t="n">
        <v>0</v>
      </c>
      <c r="F1356" s="2" t="n">
        <v>0</v>
      </c>
      <c r="G1356" s="3" t="n">
        <f aca="false">B1356/1000*C1356+B1356/500*D1356</f>
        <v>0</v>
      </c>
      <c r="H1356" s="3" t="n">
        <f aca="false">ABS(C1356-ROUND(C1356,0))+ABS(D1356-ROUND(D1356,0))</f>
        <v>0</v>
      </c>
      <c r="I1356" s="11"/>
      <c r="J1356" s="4"/>
      <c r="K1356" s="5"/>
      <c r="L1356" s="5"/>
      <c r="M1356" s="5"/>
      <c r="N1356" s="5"/>
      <c r="O1356" s="5"/>
      <c r="P1356" s="5"/>
      <c r="Q1356" s="5"/>
      <c r="R1356" s="5"/>
      <c r="S1356" s="5"/>
      <c r="T1356" s="5"/>
      <c r="U1356" s="5"/>
      <c r="V1356" s="5"/>
      <c r="W1356" s="5"/>
      <c r="X1356" s="5"/>
      <c r="Y1356" s="5"/>
      <c r="Z1356" s="5"/>
    </row>
    <row r="1357" customFormat="false" ht="12.75" hidden="false" customHeight="true" outlineLevel="0" collapsed="false">
      <c r="A1357" s="10" t="n">
        <v>152</v>
      </c>
      <c r="B1357" s="2" t="n">
        <v>348</v>
      </c>
      <c r="C1357" s="2" t="n">
        <f aca="false">BILANCA!D354</f>
        <v>0</v>
      </c>
      <c r="D1357" s="2" t="n">
        <f aca="false">BILANCA!E354</f>
        <v>0</v>
      </c>
      <c r="E1357" s="2" t="n">
        <v>0</v>
      </c>
      <c r="F1357" s="2" t="n">
        <v>0</v>
      </c>
      <c r="G1357" s="3" t="n">
        <f aca="false">B1357/1000*C1357+B1357/500*D1357</f>
        <v>0</v>
      </c>
      <c r="H1357" s="3" t="n">
        <f aca="false">ABS(C1357-ROUND(C1357,0))+ABS(D1357-ROUND(D1357,0))</f>
        <v>0</v>
      </c>
      <c r="I1357" s="11"/>
      <c r="J1357" s="4"/>
      <c r="K1357" s="5"/>
      <c r="L1357" s="5"/>
      <c r="M1357" s="5"/>
      <c r="N1357" s="5"/>
      <c r="O1357" s="5"/>
      <c r="P1357" s="5"/>
      <c r="Q1357" s="5"/>
      <c r="R1357" s="5"/>
      <c r="S1357" s="5"/>
      <c r="T1357" s="5"/>
      <c r="U1357" s="5"/>
      <c r="V1357" s="5"/>
      <c r="W1357" s="5"/>
      <c r="X1357" s="5"/>
      <c r="Y1357" s="5"/>
      <c r="Z1357" s="5"/>
    </row>
    <row r="1358" customFormat="false" ht="12.75" hidden="false" customHeight="true" outlineLevel="0" collapsed="false">
      <c r="A1358" s="10" t="n">
        <v>152</v>
      </c>
      <c r="B1358" s="2" t="n">
        <v>349</v>
      </c>
      <c r="C1358" s="2" t="n">
        <f aca="false">BILANCA!D355</f>
        <v>0</v>
      </c>
      <c r="D1358" s="2" t="n">
        <f aca="false">BILANCA!E355</f>
        <v>0</v>
      </c>
      <c r="E1358" s="2" t="n">
        <v>0</v>
      </c>
      <c r="F1358" s="2" t="n">
        <v>0</v>
      </c>
      <c r="G1358" s="3" t="n">
        <f aca="false">B1358/1000*C1358+B1358/500*D1358</f>
        <v>0</v>
      </c>
      <c r="H1358" s="3" t="n">
        <f aca="false">ABS(C1358-ROUND(C1358,0))+ABS(D1358-ROUND(D1358,0))</f>
        <v>0</v>
      </c>
      <c r="I1358" s="11"/>
      <c r="J1358" s="4"/>
      <c r="K1358" s="5"/>
      <c r="L1358" s="5"/>
      <c r="M1358" s="5"/>
      <c r="N1358" s="5"/>
      <c r="O1358" s="5"/>
      <c r="P1358" s="5"/>
      <c r="Q1358" s="5"/>
      <c r="R1358" s="5"/>
      <c r="S1358" s="5"/>
      <c r="T1358" s="5"/>
      <c r="U1358" s="5"/>
      <c r="V1358" s="5"/>
      <c r="W1358" s="5"/>
      <c r="X1358" s="5"/>
      <c r="Y1358" s="5"/>
      <c r="Z1358" s="5"/>
    </row>
    <row r="1359" customFormat="false" ht="12.75" hidden="false" customHeight="true" outlineLevel="0" collapsed="false">
      <c r="A1359" s="10" t="n">
        <v>152</v>
      </c>
      <c r="B1359" s="2" t="n">
        <v>350</v>
      </c>
      <c r="C1359" s="2" t="n">
        <f aca="false">BILANCA!D356</f>
        <v>0</v>
      </c>
      <c r="D1359" s="2" t="n">
        <f aca="false">BILANCA!E356</f>
        <v>0</v>
      </c>
      <c r="E1359" s="2" t="n">
        <v>0</v>
      </c>
      <c r="F1359" s="2" t="n">
        <v>0</v>
      </c>
      <c r="G1359" s="3" t="n">
        <f aca="false">B1359/1000*C1359+B1359/500*D1359</f>
        <v>0</v>
      </c>
      <c r="H1359" s="3" t="n">
        <f aca="false">ABS(C1359-ROUND(C1359,0))+ABS(D1359-ROUND(D1359,0))</f>
        <v>0</v>
      </c>
      <c r="I1359" s="11"/>
      <c r="J1359" s="4"/>
      <c r="K1359" s="5"/>
      <c r="L1359" s="5"/>
      <c r="M1359" s="5"/>
      <c r="N1359" s="5"/>
      <c r="O1359" s="5"/>
      <c r="P1359" s="5"/>
      <c r="Q1359" s="5"/>
      <c r="R1359" s="5"/>
      <c r="S1359" s="5"/>
      <c r="T1359" s="5"/>
      <c r="U1359" s="5"/>
      <c r="V1359" s="5"/>
      <c r="W1359" s="5"/>
      <c r="X1359" s="5"/>
      <c r="Y1359" s="5"/>
      <c r="Z1359" s="5"/>
    </row>
    <row r="1360" customFormat="false" ht="12.75" hidden="false" customHeight="true" outlineLevel="0" collapsed="false">
      <c r="A1360" s="10" t="n">
        <v>152</v>
      </c>
      <c r="B1360" s="2" t="n">
        <v>351</v>
      </c>
      <c r="C1360" s="2" t="n">
        <f aca="false">BILANCA!D357</f>
        <v>0</v>
      </c>
      <c r="D1360" s="2" t="n">
        <f aca="false">BILANCA!E357</f>
        <v>0</v>
      </c>
      <c r="E1360" s="2" t="n">
        <v>0</v>
      </c>
      <c r="F1360" s="2" t="n">
        <v>0</v>
      </c>
      <c r="G1360" s="3" t="n">
        <f aca="false">B1360/1000*C1360+B1360/500*D1360</f>
        <v>0</v>
      </c>
      <c r="H1360" s="3" t="n">
        <f aca="false">ABS(C1360-ROUND(C1360,0))+ABS(D1360-ROUND(D1360,0))</f>
        <v>0</v>
      </c>
      <c r="I1360" s="11"/>
      <c r="J1360" s="4"/>
      <c r="K1360" s="5"/>
      <c r="L1360" s="5"/>
      <c r="M1360" s="5"/>
      <c r="N1360" s="5"/>
      <c r="O1360" s="5"/>
      <c r="P1360" s="5"/>
      <c r="Q1360" s="5"/>
      <c r="R1360" s="5"/>
      <c r="S1360" s="5"/>
      <c r="T1360" s="5"/>
      <c r="U1360" s="5"/>
      <c r="V1360" s="5"/>
      <c r="W1360" s="5"/>
      <c r="X1360" s="5"/>
      <c r="Y1360" s="5"/>
      <c r="Z1360" s="5"/>
    </row>
    <row r="1361" customFormat="false" ht="12.75" hidden="false" customHeight="true" outlineLevel="0" collapsed="false">
      <c r="A1361" s="10" t="n">
        <v>152</v>
      </c>
      <c r="B1361" s="2" t="n">
        <v>352</v>
      </c>
      <c r="C1361" s="2" t="n">
        <f aca="false">BILANCA!D358</f>
        <v>0</v>
      </c>
      <c r="D1361" s="2" t="n">
        <f aca="false">BILANCA!E358</f>
        <v>0</v>
      </c>
      <c r="E1361" s="2" t="n">
        <v>0</v>
      </c>
      <c r="F1361" s="2" t="n">
        <v>0</v>
      </c>
      <c r="G1361" s="3" t="n">
        <f aca="false">B1361/1000*C1361+B1361/500*D1361</f>
        <v>0</v>
      </c>
      <c r="H1361" s="3" t="n">
        <f aca="false">ABS(C1361-ROUND(C1361,0))+ABS(D1361-ROUND(D1361,0))</f>
        <v>0</v>
      </c>
      <c r="I1361" s="11"/>
      <c r="J1361" s="4"/>
      <c r="K1361" s="5"/>
      <c r="L1361" s="5"/>
      <c r="M1361" s="5"/>
      <c r="N1361" s="5"/>
      <c r="O1361" s="5"/>
      <c r="P1361" s="5"/>
      <c r="Q1361" s="5"/>
      <c r="R1361" s="5"/>
      <c r="S1361" s="5"/>
      <c r="T1361" s="5"/>
      <c r="U1361" s="5"/>
      <c r="V1361" s="5"/>
      <c r="W1361" s="5"/>
      <c r="X1361" s="5"/>
      <c r="Y1361" s="5"/>
      <c r="Z1361" s="5"/>
    </row>
    <row r="1362" customFormat="false" ht="12.75" hidden="false" customHeight="true" outlineLevel="0" collapsed="false">
      <c r="A1362" s="10" t="n">
        <v>152</v>
      </c>
      <c r="B1362" s="2" t="n">
        <v>353</v>
      </c>
      <c r="C1362" s="2" t="n">
        <f aca="false">BILANCA!D359</f>
        <v>0</v>
      </c>
      <c r="D1362" s="2" t="n">
        <f aca="false">BILANCA!E359</f>
        <v>0</v>
      </c>
      <c r="E1362" s="2" t="n">
        <v>0</v>
      </c>
      <c r="F1362" s="2" t="n">
        <v>0</v>
      </c>
      <c r="G1362" s="3" t="n">
        <f aca="false">B1362/1000*C1362+B1362/500*D1362</f>
        <v>0</v>
      </c>
      <c r="H1362" s="3" t="n">
        <f aca="false">ABS(C1362-ROUND(C1362,0))+ABS(D1362-ROUND(D1362,0))</f>
        <v>0</v>
      </c>
      <c r="I1362" s="11"/>
      <c r="J1362" s="4"/>
      <c r="K1362" s="5"/>
      <c r="L1362" s="5"/>
      <c r="M1362" s="5"/>
      <c r="N1362" s="5"/>
      <c r="O1362" s="5"/>
      <c r="P1362" s="5"/>
      <c r="Q1362" s="5"/>
      <c r="R1362" s="5"/>
      <c r="S1362" s="5"/>
      <c r="T1362" s="5"/>
      <c r="U1362" s="5"/>
      <c r="V1362" s="5"/>
      <c r="W1362" s="5"/>
      <c r="X1362" s="5"/>
      <c r="Y1362" s="5"/>
      <c r="Z1362" s="5"/>
    </row>
    <row r="1363" customFormat="false" ht="12.75" hidden="false" customHeight="true" outlineLevel="0" collapsed="false">
      <c r="A1363" s="10" t="n">
        <v>152</v>
      </c>
      <c r="B1363" s="2" t="n">
        <v>354</v>
      </c>
      <c r="C1363" s="2" t="n">
        <f aca="false">BILANCA!D360</f>
        <v>0</v>
      </c>
      <c r="D1363" s="2" t="n">
        <f aca="false">BILANCA!E360</f>
        <v>0</v>
      </c>
      <c r="E1363" s="2" t="n">
        <v>0</v>
      </c>
      <c r="F1363" s="2" t="n">
        <v>0</v>
      </c>
      <c r="G1363" s="3" t="n">
        <f aca="false">B1363/1000*C1363+B1363/500*D1363</f>
        <v>0</v>
      </c>
      <c r="H1363" s="3" t="n">
        <f aca="false">ABS(C1363-ROUND(C1363,0))+ABS(D1363-ROUND(D1363,0))</f>
        <v>0</v>
      </c>
      <c r="I1363" s="11"/>
      <c r="J1363" s="4"/>
      <c r="K1363" s="5"/>
      <c r="L1363" s="5"/>
      <c r="M1363" s="5"/>
      <c r="N1363" s="5"/>
      <c r="O1363" s="5"/>
      <c r="P1363" s="5"/>
      <c r="Q1363" s="5"/>
      <c r="R1363" s="5"/>
      <c r="S1363" s="5"/>
      <c r="T1363" s="5"/>
      <c r="U1363" s="5"/>
      <c r="V1363" s="5"/>
      <c r="W1363" s="5"/>
      <c r="X1363" s="5"/>
      <c r="Y1363" s="5"/>
      <c r="Z1363" s="5"/>
    </row>
    <row r="1364" customFormat="false" ht="12.75" hidden="false" customHeight="true" outlineLevel="0" collapsed="false">
      <c r="A1364" s="10" t="n">
        <v>152</v>
      </c>
      <c r="B1364" s="2" t="n">
        <v>355</v>
      </c>
      <c r="C1364" s="2" t="n">
        <f aca="false">BILANCA!D361</f>
        <v>0</v>
      </c>
      <c r="D1364" s="2" t="n">
        <f aca="false">BILANCA!E361</f>
        <v>0</v>
      </c>
      <c r="E1364" s="2" t="n">
        <v>0</v>
      </c>
      <c r="F1364" s="2" t="n">
        <v>0</v>
      </c>
      <c r="G1364" s="3" t="n">
        <f aca="false">B1364/1000*C1364+B1364/500*D1364</f>
        <v>0</v>
      </c>
      <c r="H1364" s="3" t="n">
        <f aca="false">ABS(C1364-ROUND(C1364,0))+ABS(D1364-ROUND(D1364,0))</f>
        <v>0</v>
      </c>
      <c r="I1364" s="11"/>
      <c r="J1364" s="4"/>
      <c r="K1364" s="5"/>
      <c r="L1364" s="5"/>
      <c r="M1364" s="5"/>
      <c r="N1364" s="5"/>
      <c r="O1364" s="5"/>
      <c r="P1364" s="5"/>
      <c r="Q1364" s="5"/>
      <c r="R1364" s="5"/>
      <c r="S1364" s="5"/>
      <c r="T1364" s="5"/>
      <c r="U1364" s="5"/>
      <c r="V1364" s="5"/>
      <c r="W1364" s="5"/>
      <c r="X1364" s="5"/>
      <c r="Y1364" s="5"/>
      <c r="Z1364" s="5"/>
    </row>
    <row r="1365" customFormat="false" ht="12.75" hidden="false" customHeight="true" outlineLevel="0" collapsed="false">
      <c r="A1365" s="10" t="n">
        <v>152</v>
      </c>
      <c r="B1365" s="2" t="n">
        <v>356</v>
      </c>
      <c r="C1365" s="2" t="n">
        <f aca="false">BILANCA!D362</f>
        <v>0</v>
      </c>
      <c r="D1365" s="2" t="n">
        <f aca="false">BILANCA!E362</f>
        <v>0</v>
      </c>
      <c r="E1365" s="2" t="n">
        <v>0</v>
      </c>
      <c r="F1365" s="2" t="n">
        <v>0</v>
      </c>
      <c r="G1365" s="3" t="n">
        <f aca="false">B1365/1000*C1365+B1365/500*D1365</f>
        <v>0</v>
      </c>
      <c r="H1365" s="3" t="n">
        <f aca="false">ABS(C1365-ROUND(C1365,0))+ABS(D1365-ROUND(D1365,0))</f>
        <v>0</v>
      </c>
      <c r="I1365" s="11"/>
      <c r="J1365" s="4"/>
      <c r="K1365" s="5"/>
      <c r="L1365" s="5"/>
      <c r="M1365" s="5"/>
      <c r="N1365" s="5"/>
      <c r="O1365" s="5"/>
      <c r="P1365" s="5"/>
      <c r="Q1365" s="5"/>
      <c r="R1365" s="5"/>
      <c r="S1365" s="5"/>
      <c r="T1365" s="5"/>
      <c r="U1365" s="5"/>
      <c r="V1365" s="5"/>
      <c r="W1365" s="5"/>
      <c r="X1365" s="5"/>
      <c r="Y1365" s="5"/>
      <c r="Z1365" s="5"/>
    </row>
    <row r="1366" customFormat="false" ht="12.75" hidden="false" customHeight="true" outlineLevel="0" collapsed="false">
      <c r="A1366" s="10" t="n">
        <v>152</v>
      </c>
      <c r="B1366" s="2" t="n">
        <v>357</v>
      </c>
      <c r="C1366" s="2" t="n">
        <f aca="false">BILANCA!D363</f>
        <v>0</v>
      </c>
      <c r="D1366" s="2" t="n">
        <f aca="false">BILANCA!E363</f>
        <v>0</v>
      </c>
      <c r="E1366" s="2" t="n">
        <v>0</v>
      </c>
      <c r="F1366" s="2" t="n">
        <v>0</v>
      </c>
      <c r="G1366" s="3" t="n">
        <f aca="false">B1366/1000*C1366+B1366/500*D1366</f>
        <v>0</v>
      </c>
      <c r="H1366" s="3" t="n">
        <f aca="false">ABS(C1366-ROUND(C1366,0))+ABS(D1366-ROUND(D1366,0))</f>
        <v>0</v>
      </c>
      <c r="I1366" s="11"/>
      <c r="J1366" s="4"/>
      <c r="K1366" s="5"/>
      <c r="L1366" s="5"/>
      <c r="M1366" s="5"/>
      <c r="N1366" s="5"/>
      <c r="O1366" s="5"/>
      <c r="P1366" s="5"/>
      <c r="Q1366" s="5"/>
      <c r="R1366" s="5"/>
      <c r="S1366" s="5"/>
      <c r="T1366" s="5"/>
      <c r="U1366" s="5"/>
      <c r="V1366" s="5"/>
      <c r="W1366" s="5"/>
      <c r="X1366" s="5"/>
      <c r="Y1366" s="5"/>
      <c r="Z1366" s="5"/>
    </row>
    <row r="1367" customFormat="false" ht="12.75" hidden="false" customHeight="true" outlineLevel="0" collapsed="false">
      <c r="A1367" s="10" t="n">
        <v>152</v>
      </c>
      <c r="B1367" s="2" t="n">
        <v>358</v>
      </c>
      <c r="C1367" s="2" t="n">
        <f aca="false">BILANCA!D364</f>
        <v>0</v>
      </c>
      <c r="D1367" s="2" t="n">
        <f aca="false">BILANCA!E364</f>
        <v>0</v>
      </c>
      <c r="E1367" s="2" t="n">
        <v>0</v>
      </c>
      <c r="F1367" s="2" t="n">
        <v>0</v>
      </c>
      <c r="G1367" s="3" t="n">
        <f aca="false">B1367/1000*C1367+B1367/500*D1367</f>
        <v>0</v>
      </c>
      <c r="H1367" s="3" t="n">
        <f aca="false">ABS(C1367-ROUND(C1367,0))+ABS(D1367-ROUND(D1367,0))</f>
        <v>0</v>
      </c>
      <c r="I1367" s="11"/>
      <c r="J1367" s="4"/>
      <c r="K1367" s="5"/>
      <c r="L1367" s="5"/>
      <c r="M1367" s="5"/>
      <c r="N1367" s="5"/>
      <c r="O1367" s="5"/>
      <c r="P1367" s="5"/>
      <c r="Q1367" s="5"/>
      <c r="R1367" s="5"/>
      <c r="S1367" s="5"/>
      <c r="T1367" s="5"/>
      <c r="U1367" s="5"/>
      <c r="V1367" s="5"/>
      <c r="W1367" s="5"/>
      <c r="X1367" s="5"/>
      <c r="Y1367" s="5"/>
      <c r="Z1367" s="5"/>
    </row>
    <row r="1368" customFormat="false" ht="12.75" hidden="false" customHeight="true" outlineLevel="0" collapsed="false">
      <c r="A1368" s="10" t="n">
        <v>152</v>
      </c>
      <c r="B1368" s="2" t="n">
        <v>359</v>
      </c>
      <c r="C1368" s="2" t="n">
        <f aca="false">BILANCA!D365</f>
        <v>0</v>
      </c>
      <c r="D1368" s="2" t="n">
        <f aca="false">BILANCA!E365</f>
        <v>0</v>
      </c>
      <c r="E1368" s="2" t="n">
        <v>0</v>
      </c>
      <c r="F1368" s="2" t="n">
        <v>0</v>
      </c>
      <c r="G1368" s="3" t="n">
        <f aca="false">B1368/1000*C1368+B1368/500*D1368</f>
        <v>0</v>
      </c>
      <c r="H1368" s="3" t="n">
        <f aca="false">ABS(C1368-ROUND(C1368,0))+ABS(D1368-ROUND(D1368,0))</f>
        <v>0</v>
      </c>
      <c r="I1368" s="11"/>
      <c r="J1368" s="4"/>
      <c r="K1368" s="5"/>
      <c r="L1368" s="5"/>
      <c r="M1368" s="5"/>
      <c r="N1368" s="5"/>
      <c r="O1368" s="5"/>
      <c r="P1368" s="5"/>
      <c r="Q1368" s="5"/>
      <c r="R1368" s="5"/>
      <c r="S1368" s="5"/>
      <c r="T1368" s="5"/>
      <c r="U1368" s="5"/>
      <c r="V1368" s="5"/>
      <c r="W1368" s="5"/>
      <c r="X1368" s="5"/>
      <c r="Y1368" s="5"/>
      <c r="Z1368" s="5"/>
    </row>
    <row r="1369" customFormat="false" ht="12.75" hidden="false" customHeight="true" outlineLevel="0" collapsed="false">
      <c r="A1369" s="10" t="n">
        <v>152</v>
      </c>
      <c r="B1369" s="2" t="n">
        <v>360</v>
      </c>
      <c r="C1369" s="2" t="n">
        <f aca="false">BILANCA!D366</f>
        <v>0</v>
      </c>
      <c r="D1369" s="2" t="n">
        <f aca="false">BILANCA!E366</f>
        <v>0</v>
      </c>
      <c r="E1369" s="2" t="n">
        <v>0</v>
      </c>
      <c r="F1369" s="2" t="n">
        <v>0</v>
      </c>
      <c r="G1369" s="3" t="n">
        <f aca="false">B1369/1000*C1369+B1369/500*D1369</f>
        <v>0</v>
      </c>
      <c r="H1369" s="3" t="n">
        <f aca="false">ABS(C1369-ROUND(C1369,0))+ABS(D1369-ROUND(D1369,0))</f>
        <v>0</v>
      </c>
      <c r="I1369" s="11"/>
      <c r="J1369" s="4"/>
      <c r="K1369" s="5"/>
      <c r="L1369" s="5"/>
      <c r="M1369" s="5"/>
      <c r="N1369" s="5"/>
      <c r="O1369" s="5"/>
      <c r="P1369" s="5"/>
      <c r="Q1369" s="5"/>
      <c r="R1369" s="5"/>
      <c r="S1369" s="5"/>
      <c r="T1369" s="5"/>
      <c r="U1369" s="5"/>
      <c r="V1369" s="5"/>
      <c r="W1369" s="5"/>
      <c r="X1369" s="5"/>
      <c r="Y1369" s="5"/>
      <c r="Z1369" s="5"/>
    </row>
    <row r="1370" customFormat="false" ht="12.75" hidden="false" customHeight="true" outlineLevel="0" collapsed="false">
      <c r="A1370" s="10" t="n">
        <v>152</v>
      </c>
      <c r="B1370" s="2" t="n">
        <v>361</v>
      </c>
      <c r="C1370" s="2" t="n">
        <f aca="false">BILANCA!D367</f>
        <v>0</v>
      </c>
      <c r="D1370" s="2" t="n">
        <f aca="false">BILANCA!E367</f>
        <v>0</v>
      </c>
      <c r="E1370" s="2" t="n">
        <v>0</v>
      </c>
      <c r="F1370" s="2" t="n">
        <v>0</v>
      </c>
      <c r="G1370" s="3" t="n">
        <f aca="false">B1370/1000*C1370+B1370/500*D1370</f>
        <v>0</v>
      </c>
      <c r="H1370" s="3" t="n">
        <f aca="false">ABS(C1370-ROUND(C1370,0))+ABS(D1370-ROUND(D1370,0))</f>
        <v>0</v>
      </c>
      <c r="I1370" s="11"/>
      <c r="J1370" s="4"/>
      <c r="K1370" s="5"/>
      <c r="L1370" s="5"/>
      <c r="M1370" s="5"/>
      <c r="N1370" s="5"/>
      <c r="O1370" s="5"/>
      <c r="P1370" s="5"/>
      <c r="Q1370" s="5"/>
      <c r="R1370" s="5"/>
      <c r="S1370" s="5"/>
      <c r="T1370" s="5"/>
      <c r="U1370" s="5"/>
      <c r="V1370" s="5"/>
      <c r="W1370" s="5"/>
      <c r="X1370" s="5"/>
      <c r="Y1370" s="5"/>
      <c r="Z1370" s="5"/>
    </row>
    <row r="1371" customFormat="false" ht="12.75" hidden="false" customHeight="true" outlineLevel="0" collapsed="false">
      <c r="A1371" s="10" t="n">
        <v>152</v>
      </c>
      <c r="B1371" s="2" t="n">
        <v>362</v>
      </c>
      <c r="C1371" s="2" t="n">
        <f aca="false">BILANCA!D368</f>
        <v>0</v>
      </c>
      <c r="D1371" s="2" t="n">
        <f aca="false">BILANCA!E368</f>
        <v>0</v>
      </c>
      <c r="E1371" s="2" t="n">
        <v>0</v>
      </c>
      <c r="F1371" s="2" t="n">
        <v>0</v>
      </c>
      <c r="G1371" s="3" t="n">
        <f aca="false">B1371/1000*C1371+B1371/500*D1371</f>
        <v>0</v>
      </c>
      <c r="H1371" s="3" t="n">
        <f aca="false">ABS(C1371-ROUND(C1371,0))+ABS(D1371-ROUND(D1371,0))</f>
        <v>0</v>
      </c>
      <c r="I1371" s="11"/>
      <c r="J1371" s="4"/>
      <c r="K1371" s="5"/>
      <c r="L1371" s="5"/>
      <c r="M1371" s="5"/>
      <c r="N1371" s="5"/>
      <c r="O1371" s="5"/>
      <c r="P1371" s="5"/>
      <c r="Q1371" s="5"/>
      <c r="R1371" s="5"/>
      <c r="S1371" s="5"/>
      <c r="T1371" s="5"/>
      <c r="U1371" s="5"/>
      <c r="V1371" s="5"/>
      <c r="W1371" s="5"/>
      <c r="X1371" s="5"/>
      <c r="Y1371" s="5"/>
      <c r="Z1371" s="5"/>
    </row>
    <row r="1372" customFormat="false" ht="12.75" hidden="false" customHeight="true" outlineLevel="0" collapsed="false">
      <c r="A1372" s="10" t="n">
        <v>152</v>
      </c>
      <c r="B1372" s="2" t="n">
        <v>363</v>
      </c>
      <c r="C1372" s="2" t="n">
        <f aca="false">BILANCA!D369</f>
        <v>0</v>
      </c>
      <c r="D1372" s="2" t="n">
        <f aca="false">BILANCA!E369</f>
        <v>0</v>
      </c>
      <c r="E1372" s="2" t="n">
        <v>0</v>
      </c>
      <c r="F1372" s="2" t="n">
        <v>0</v>
      </c>
      <c r="G1372" s="3" t="n">
        <f aca="false">B1372/1000*C1372+B1372/500*D1372</f>
        <v>0</v>
      </c>
      <c r="H1372" s="3" t="n">
        <f aca="false">ABS(C1372-ROUND(C1372,0))+ABS(D1372-ROUND(D1372,0))</f>
        <v>0</v>
      </c>
      <c r="I1372" s="11"/>
      <c r="J1372" s="4"/>
      <c r="K1372" s="5"/>
      <c r="L1372" s="5"/>
      <c r="M1372" s="5"/>
      <c r="N1372" s="5"/>
      <c r="O1372" s="5"/>
      <c r="P1372" s="5"/>
      <c r="Q1372" s="5"/>
      <c r="R1372" s="5"/>
      <c r="S1372" s="5"/>
      <c r="T1372" s="5"/>
      <c r="U1372" s="5"/>
      <c r="V1372" s="5"/>
      <c r="W1372" s="5"/>
      <c r="X1372" s="5"/>
      <c r="Y1372" s="5"/>
      <c r="Z1372" s="5"/>
    </row>
    <row r="1373" customFormat="false" ht="12.75" hidden="false" customHeight="true" outlineLevel="0" collapsed="false">
      <c r="A1373" s="10" t="n">
        <v>152</v>
      </c>
      <c r="B1373" s="2" t="n">
        <v>364</v>
      </c>
      <c r="C1373" s="2" t="n">
        <f aca="false">BILANCA!D370</f>
        <v>0</v>
      </c>
      <c r="D1373" s="2" t="n">
        <f aca="false">BILANCA!E370</f>
        <v>0</v>
      </c>
      <c r="E1373" s="2" t="n">
        <v>0</v>
      </c>
      <c r="F1373" s="2" t="n">
        <v>0</v>
      </c>
      <c r="G1373" s="3" t="n">
        <f aca="false">B1373/1000*C1373+B1373/500*D1373</f>
        <v>0</v>
      </c>
      <c r="H1373" s="3" t="n">
        <f aca="false">ABS(C1373-ROUND(C1373,0))+ABS(D1373-ROUND(D1373,0))</f>
        <v>0</v>
      </c>
      <c r="I1373" s="11"/>
      <c r="J1373" s="4"/>
      <c r="K1373" s="5"/>
      <c r="L1373" s="5"/>
      <c r="M1373" s="5"/>
      <c r="N1373" s="5"/>
      <c r="O1373" s="5"/>
      <c r="P1373" s="5"/>
      <c r="Q1373" s="5"/>
      <c r="R1373" s="5"/>
      <c r="S1373" s="5"/>
      <c r="T1373" s="5"/>
      <c r="U1373" s="5"/>
      <c r="V1373" s="5"/>
      <c r="W1373" s="5"/>
      <c r="X1373" s="5"/>
      <c r="Y1373" s="5"/>
      <c r="Z1373" s="5"/>
    </row>
    <row r="1374" customFormat="false" ht="12.75" hidden="false" customHeight="true" outlineLevel="0" collapsed="false">
      <c r="A1374" s="10" t="n">
        <v>152</v>
      </c>
      <c r="B1374" s="2" t="n">
        <v>365</v>
      </c>
      <c r="C1374" s="2" t="n">
        <f aca="false">BILANCA!D371</f>
        <v>0</v>
      </c>
      <c r="D1374" s="2" t="n">
        <f aca="false">BILANCA!E371</f>
        <v>0</v>
      </c>
      <c r="E1374" s="2" t="n">
        <v>0</v>
      </c>
      <c r="F1374" s="2" t="n">
        <v>0</v>
      </c>
      <c r="G1374" s="3" t="n">
        <f aca="false">B1374/1000*C1374+B1374/500*D1374</f>
        <v>0</v>
      </c>
      <c r="H1374" s="3" t="n">
        <f aca="false">ABS(C1374-ROUND(C1374,0))+ABS(D1374-ROUND(D1374,0))</f>
        <v>0</v>
      </c>
      <c r="I1374" s="11"/>
      <c r="J1374" s="4"/>
      <c r="K1374" s="5"/>
      <c r="L1374" s="5"/>
      <c r="M1374" s="5"/>
      <c r="N1374" s="5"/>
      <c r="O1374" s="5"/>
      <c r="P1374" s="5"/>
      <c r="Q1374" s="5"/>
      <c r="R1374" s="5"/>
      <c r="S1374" s="5"/>
      <c r="T1374" s="5"/>
      <c r="U1374" s="5"/>
      <c r="V1374" s="5"/>
      <c r="W1374" s="5"/>
      <c r="X1374" s="5"/>
      <c r="Y1374" s="5"/>
      <c r="Z1374" s="5"/>
    </row>
    <row r="1375" customFormat="false" ht="12.75" hidden="false" customHeight="true" outlineLevel="0" collapsed="false">
      <c r="A1375" s="10" t="n">
        <v>152</v>
      </c>
      <c r="B1375" s="2" t="n">
        <v>366</v>
      </c>
      <c r="C1375" s="2" t="n">
        <f aca="false">BILANCA!D372</f>
        <v>0</v>
      </c>
      <c r="D1375" s="2" t="n">
        <f aca="false">BILANCA!E372</f>
        <v>0</v>
      </c>
      <c r="E1375" s="2" t="n">
        <v>0</v>
      </c>
      <c r="F1375" s="2" t="n">
        <v>0</v>
      </c>
      <c r="G1375" s="3" t="n">
        <f aca="false">B1375/1000*C1375+B1375/500*D1375</f>
        <v>0</v>
      </c>
      <c r="H1375" s="3" t="n">
        <f aca="false">ABS(C1375-ROUND(C1375,0))+ABS(D1375-ROUND(D1375,0))</f>
        <v>0</v>
      </c>
      <c r="I1375" s="11"/>
      <c r="J1375" s="4"/>
      <c r="K1375" s="5"/>
      <c r="L1375" s="5"/>
      <c r="M1375" s="5"/>
      <c r="N1375" s="5"/>
      <c r="O1375" s="5"/>
      <c r="P1375" s="5"/>
      <c r="Q1375" s="5"/>
      <c r="R1375" s="5"/>
      <c r="S1375" s="5"/>
      <c r="T1375" s="5"/>
      <c r="U1375" s="5"/>
      <c r="V1375" s="5"/>
      <c r="W1375" s="5"/>
      <c r="X1375" s="5"/>
      <c r="Y1375" s="5"/>
      <c r="Z1375" s="5"/>
    </row>
    <row r="1376" customFormat="false" ht="12.75" hidden="false" customHeight="true" outlineLevel="0" collapsed="false">
      <c r="A1376" s="10" t="n">
        <v>152</v>
      </c>
      <c r="B1376" s="2" t="n">
        <v>367</v>
      </c>
      <c r="C1376" s="2" t="n">
        <f aca="false">BILANCA!D373</f>
        <v>0</v>
      </c>
      <c r="D1376" s="2" t="n">
        <f aca="false">BILANCA!E373</f>
        <v>0</v>
      </c>
      <c r="E1376" s="2" t="n">
        <v>0</v>
      </c>
      <c r="F1376" s="2" t="n">
        <v>0</v>
      </c>
      <c r="G1376" s="3" t="n">
        <f aca="false">B1376/1000*C1376+B1376/500*D1376</f>
        <v>0</v>
      </c>
      <c r="H1376" s="3" t="n">
        <f aca="false">ABS(C1376-ROUND(C1376,0))+ABS(D1376-ROUND(D1376,0))</f>
        <v>0</v>
      </c>
      <c r="I1376" s="11"/>
      <c r="J1376" s="4"/>
      <c r="K1376" s="5"/>
      <c r="L1376" s="5"/>
      <c r="M1376" s="5"/>
      <c r="N1376" s="5"/>
      <c r="O1376" s="5"/>
      <c r="P1376" s="5"/>
      <c r="Q1376" s="5"/>
      <c r="R1376" s="5"/>
      <c r="S1376" s="5"/>
      <c r="T1376" s="5"/>
      <c r="U1376" s="5"/>
      <c r="V1376" s="5"/>
      <c r="W1376" s="5"/>
      <c r="X1376" s="5"/>
      <c r="Y1376" s="5"/>
      <c r="Z1376" s="5"/>
    </row>
    <row r="1377" customFormat="false" ht="12.75" hidden="false" customHeight="true" outlineLevel="0" collapsed="false">
      <c r="A1377" s="10" t="n">
        <v>152</v>
      </c>
      <c r="B1377" s="2" t="n">
        <v>368</v>
      </c>
      <c r="C1377" s="2" t="n">
        <f aca="false">BILANCA!D374</f>
        <v>0</v>
      </c>
      <c r="D1377" s="2" t="n">
        <f aca="false">BILANCA!E374</f>
        <v>0</v>
      </c>
      <c r="E1377" s="2" t="n">
        <v>0</v>
      </c>
      <c r="F1377" s="2" t="n">
        <v>0</v>
      </c>
      <c r="G1377" s="3" t="n">
        <f aca="false">B1377/1000*C1377+B1377/500*D1377</f>
        <v>0</v>
      </c>
      <c r="H1377" s="3" t="n">
        <f aca="false">ABS(C1377-ROUND(C1377,0))+ABS(D1377-ROUND(D1377,0))</f>
        <v>0</v>
      </c>
      <c r="I1377" s="11"/>
      <c r="J1377" s="4"/>
      <c r="K1377" s="5"/>
      <c r="L1377" s="5"/>
      <c r="M1377" s="5"/>
      <c r="N1377" s="5"/>
      <c r="O1377" s="5"/>
      <c r="P1377" s="5"/>
      <c r="Q1377" s="5"/>
      <c r="R1377" s="5"/>
      <c r="S1377" s="5"/>
      <c r="T1377" s="5"/>
      <c r="U1377" s="5"/>
      <c r="V1377" s="5"/>
      <c r="W1377" s="5"/>
      <c r="X1377" s="5"/>
      <c r="Y1377" s="5"/>
      <c r="Z1377" s="5"/>
    </row>
    <row r="1378" customFormat="false" ht="12.75" hidden="false" customHeight="true" outlineLevel="0" collapsed="false">
      <c r="A1378" s="10" t="n">
        <v>152</v>
      </c>
      <c r="B1378" s="2" t="n">
        <v>369</v>
      </c>
      <c r="C1378" s="2" t="n">
        <f aca="false">BILANCA!D375</f>
        <v>0</v>
      </c>
      <c r="D1378" s="2" t="n">
        <f aca="false">BILANCA!E375</f>
        <v>0</v>
      </c>
      <c r="E1378" s="2" t="n">
        <v>0</v>
      </c>
      <c r="F1378" s="2" t="n">
        <v>0</v>
      </c>
      <c r="G1378" s="3" t="n">
        <f aca="false">B1378/1000*C1378+B1378/500*D1378</f>
        <v>0</v>
      </c>
      <c r="H1378" s="3" t="n">
        <f aca="false">ABS(C1378-ROUND(C1378,0))+ABS(D1378-ROUND(D1378,0))</f>
        <v>0</v>
      </c>
      <c r="I1378" s="11"/>
      <c r="J1378" s="4"/>
      <c r="K1378" s="5"/>
      <c r="L1378" s="5"/>
      <c r="M1378" s="5"/>
      <c r="N1378" s="5"/>
      <c r="O1378" s="5"/>
      <c r="P1378" s="5"/>
      <c r="Q1378" s="5"/>
      <c r="R1378" s="5"/>
      <c r="S1378" s="5"/>
      <c r="T1378" s="5"/>
      <c r="U1378" s="5"/>
      <c r="V1378" s="5"/>
      <c r="W1378" s="5"/>
      <c r="X1378" s="5"/>
      <c r="Y1378" s="5"/>
      <c r="Z1378" s="5"/>
    </row>
    <row r="1379" customFormat="false" ht="12.75" hidden="false" customHeight="true" outlineLevel="0" collapsed="false">
      <c r="A1379" s="10" t="n">
        <v>152</v>
      </c>
      <c r="B1379" s="2" t="n">
        <v>370</v>
      </c>
      <c r="C1379" s="2" t="n">
        <f aca="false">BILANCA!D376</f>
        <v>0</v>
      </c>
      <c r="D1379" s="2" t="n">
        <f aca="false">BILANCA!E376</f>
        <v>0</v>
      </c>
      <c r="E1379" s="2" t="n">
        <v>0</v>
      </c>
      <c r="F1379" s="2" t="n">
        <v>0</v>
      </c>
      <c r="G1379" s="3" t="n">
        <f aca="false">B1379/1000*C1379+B1379/500*D1379</f>
        <v>0</v>
      </c>
      <c r="H1379" s="3" t="n">
        <f aca="false">ABS(C1379-ROUND(C1379,0))+ABS(D1379-ROUND(D1379,0))</f>
        <v>0</v>
      </c>
      <c r="I1379" s="11"/>
      <c r="J1379" s="4"/>
      <c r="K1379" s="5"/>
      <c r="L1379" s="5"/>
      <c r="M1379" s="5"/>
      <c r="N1379" s="5"/>
      <c r="O1379" s="5"/>
      <c r="P1379" s="5"/>
      <c r="Q1379" s="5"/>
      <c r="R1379" s="5"/>
      <c r="S1379" s="5"/>
      <c r="T1379" s="5"/>
      <c r="U1379" s="5"/>
      <c r="V1379" s="5"/>
      <c r="W1379" s="5"/>
      <c r="X1379" s="5"/>
      <c r="Y1379" s="5"/>
      <c r="Z1379" s="5"/>
    </row>
    <row r="1380" customFormat="false" ht="12.75" hidden="false" customHeight="true" outlineLevel="0" collapsed="false">
      <c r="A1380" s="10" t="n">
        <v>152</v>
      </c>
      <c r="B1380" s="2" t="n">
        <v>371</v>
      </c>
      <c r="C1380" s="2" t="n">
        <f aca="false">BILANCA!D377</f>
        <v>0</v>
      </c>
      <c r="D1380" s="2" t="n">
        <f aca="false">BILANCA!E377</f>
        <v>0</v>
      </c>
      <c r="E1380" s="2" t="n">
        <v>0</v>
      </c>
      <c r="F1380" s="2" t="n">
        <v>0</v>
      </c>
      <c r="G1380" s="3" t="n">
        <f aca="false">B1380/1000*C1380+B1380/500*D1380</f>
        <v>0</v>
      </c>
      <c r="H1380" s="3" t="n">
        <f aca="false">ABS(C1380-ROUND(C1380,0))+ABS(D1380-ROUND(D1380,0))</f>
        <v>0</v>
      </c>
      <c r="I1380" s="11"/>
      <c r="J1380" s="4"/>
      <c r="K1380" s="5"/>
      <c r="L1380" s="5"/>
      <c r="M1380" s="5"/>
      <c r="N1380" s="5"/>
      <c r="O1380" s="5"/>
      <c r="P1380" s="5"/>
      <c r="Q1380" s="5"/>
      <c r="R1380" s="5"/>
      <c r="S1380" s="5"/>
      <c r="T1380" s="5"/>
      <c r="U1380" s="5"/>
      <c r="V1380" s="5"/>
      <c r="W1380" s="5"/>
      <c r="X1380" s="5"/>
      <c r="Y1380" s="5"/>
      <c r="Z1380" s="5"/>
    </row>
    <row r="1381" customFormat="false" ht="12.75" hidden="false" customHeight="true" outlineLevel="0" collapsed="false">
      <c r="A1381" s="10" t="n">
        <v>152</v>
      </c>
      <c r="B1381" s="2" t="n">
        <v>372</v>
      </c>
      <c r="C1381" s="2" t="n">
        <f aca="false">BILANCA!D378</f>
        <v>0</v>
      </c>
      <c r="D1381" s="2" t="n">
        <f aca="false">BILANCA!E378</f>
        <v>0</v>
      </c>
      <c r="E1381" s="2" t="n">
        <v>0</v>
      </c>
      <c r="F1381" s="2" t="n">
        <v>0</v>
      </c>
      <c r="G1381" s="3" t="n">
        <f aca="false">B1381/1000*C1381+B1381/500*D1381</f>
        <v>0</v>
      </c>
      <c r="H1381" s="3" t="n">
        <f aca="false">ABS(C1381-ROUND(C1381,0))+ABS(D1381-ROUND(D1381,0))</f>
        <v>0</v>
      </c>
      <c r="I1381" s="11"/>
      <c r="J1381" s="4"/>
      <c r="K1381" s="5"/>
      <c r="L1381" s="5"/>
      <c r="M1381" s="5"/>
      <c r="N1381" s="5"/>
      <c r="O1381" s="5"/>
      <c r="P1381" s="5"/>
      <c r="Q1381" s="5"/>
      <c r="R1381" s="5"/>
      <c r="S1381" s="5"/>
      <c r="T1381" s="5"/>
      <c r="U1381" s="5"/>
      <c r="V1381" s="5"/>
      <c r="W1381" s="5"/>
      <c r="X1381" s="5"/>
      <c r="Y1381" s="5"/>
      <c r="Z1381" s="5"/>
    </row>
    <row r="1382" customFormat="false" ht="12.75" hidden="false" customHeight="true" outlineLevel="0" collapsed="false">
      <c r="A1382" s="10" t="n">
        <v>152</v>
      </c>
      <c r="B1382" s="2" t="n">
        <v>373</v>
      </c>
      <c r="C1382" s="2" t="n">
        <f aca="false">BILANCA!D379</f>
        <v>0</v>
      </c>
      <c r="D1382" s="2" t="n">
        <f aca="false">BILANCA!E379</f>
        <v>0</v>
      </c>
      <c r="E1382" s="2" t="n">
        <v>0</v>
      </c>
      <c r="F1382" s="2" t="n">
        <v>0</v>
      </c>
      <c r="G1382" s="3" t="n">
        <f aca="false">B1382/1000*C1382+B1382/500*D1382</f>
        <v>0</v>
      </c>
      <c r="H1382" s="3" t="n">
        <f aca="false">ABS(C1382-ROUND(C1382,0))+ABS(D1382-ROUND(D1382,0))</f>
        <v>0</v>
      </c>
      <c r="I1382" s="11"/>
      <c r="J1382" s="4"/>
      <c r="K1382" s="5"/>
      <c r="L1382" s="5"/>
      <c r="M1382" s="5"/>
      <c r="N1382" s="5"/>
      <c r="O1382" s="5"/>
      <c r="P1382" s="5"/>
      <c r="Q1382" s="5"/>
      <c r="R1382" s="5"/>
      <c r="S1382" s="5"/>
      <c r="T1382" s="5"/>
      <c r="U1382" s="5"/>
      <c r="V1382" s="5"/>
      <c r="W1382" s="5"/>
      <c r="X1382" s="5"/>
      <c r="Y1382" s="5"/>
      <c r="Z1382" s="5"/>
    </row>
    <row r="1383" customFormat="false" ht="12.75" hidden="false" customHeight="true" outlineLevel="0" collapsed="false">
      <c r="A1383" s="10" t="n">
        <v>152</v>
      </c>
      <c r="B1383" s="2" t="n">
        <v>374</v>
      </c>
      <c r="C1383" s="2" t="n">
        <f aca="false">BILANCA!D380</f>
        <v>0</v>
      </c>
      <c r="D1383" s="2" t="n">
        <f aca="false">BILANCA!E380</f>
        <v>0</v>
      </c>
      <c r="E1383" s="2" t="n">
        <v>0</v>
      </c>
      <c r="F1383" s="2" t="n">
        <v>0</v>
      </c>
      <c r="G1383" s="3" t="n">
        <f aca="false">B1383/1000*C1383+B1383/500*D1383</f>
        <v>0</v>
      </c>
      <c r="H1383" s="3" t="n">
        <f aca="false">ABS(C1383-ROUND(C1383,0))+ABS(D1383-ROUND(D1383,0))</f>
        <v>0</v>
      </c>
      <c r="I1383" s="11"/>
      <c r="J1383" s="4"/>
      <c r="K1383" s="5"/>
      <c r="L1383" s="5"/>
      <c r="M1383" s="5"/>
      <c r="N1383" s="5"/>
      <c r="O1383" s="5"/>
      <c r="P1383" s="5"/>
      <c r="Q1383" s="5"/>
      <c r="R1383" s="5"/>
      <c r="S1383" s="5"/>
      <c r="T1383" s="5"/>
      <c r="U1383" s="5"/>
      <c r="V1383" s="5"/>
      <c r="W1383" s="5"/>
      <c r="X1383" s="5"/>
      <c r="Y1383" s="5"/>
      <c r="Z1383" s="5"/>
    </row>
    <row r="1384" customFormat="false" ht="12.75" hidden="false" customHeight="true" outlineLevel="0" collapsed="false">
      <c r="A1384" s="10" t="n">
        <v>152</v>
      </c>
      <c r="B1384" s="2" t="n">
        <v>375</v>
      </c>
      <c r="C1384" s="2" t="n">
        <f aca="false">BILANCA!D381</f>
        <v>0</v>
      </c>
      <c r="D1384" s="2" t="n">
        <f aca="false">BILANCA!E381</f>
        <v>0</v>
      </c>
      <c r="E1384" s="2" t="n">
        <v>0</v>
      </c>
      <c r="F1384" s="2" t="n">
        <v>0</v>
      </c>
      <c r="G1384" s="3" t="n">
        <f aca="false">B1384/1000*C1384+B1384/500*D1384</f>
        <v>0</v>
      </c>
      <c r="H1384" s="3" t="n">
        <f aca="false">ABS(C1384-ROUND(C1384,0))+ABS(D1384-ROUND(D1384,0))</f>
        <v>0</v>
      </c>
      <c r="I1384" s="11"/>
      <c r="J1384" s="4"/>
      <c r="K1384" s="5"/>
      <c r="L1384" s="5"/>
      <c r="M1384" s="5"/>
      <c r="N1384" s="5"/>
      <c r="O1384" s="5"/>
      <c r="P1384" s="5"/>
      <c r="Q1384" s="5"/>
      <c r="R1384" s="5"/>
      <c r="S1384" s="5"/>
      <c r="T1384" s="5"/>
      <c r="U1384" s="5"/>
      <c r="V1384" s="5"/>
      <c r="W1384" s="5"/>
      <c r="X1384" s="5"/>
      <c r="Y1384" s="5"/>
      <c r="Z1384" s="5"/>
    </row>
    <row r="1385" customFormat="false" ht="12.75" hidden="false" customHeight="true" outlineLevel="0" collapsed="false">
      <c r="A1385" s="10" t="n">
        <v>152</v>
      </c>
      <c r="B1385" s="2" t="n">
        <v>376</v>
      </c>
      <c r="C1385" s="2" t="n">
        <f aca="false">BILANCA!D382</f>
        <v>0</v>
      </c>
      <c r="D1385" s="2" t="n">
        <f aca="false">BILANCA!E382</f>
        <v>0</v>
      </c>
      <c r="E1385" s="2" t="n">
        <v>0</v>
      </c>
      <c r="F1385" s="2" t="n">
        <v>0</v>
      </c>
      <c r="G1385" s="3" t="n">
        <f aca="false">B1385/1000*C1385+B1385/500*D1385</f>
        <v>0</v>
      </c>
      <c r="H1385" s="3" t="n">
        <f aca="false">ABS(C1385-ROUND(C1385,0))+ABS(D1385-ROUND(D1385,0))</f>
        <v>0</v>
      </c>
      <c r="I1385" s="11"/>
      <c r="J1385" s="4"/>
      <c r="K1385" s="5"/>
      <c r="L1385" s="5"/>
      <c r="M1385" s="5"/>
      <c r="N1385" s="5"/>
      <c r="O1385" s="5"/>
      <c r="P1385" s="5"/>
      <c r="Q1385" s="5"/>
      <c r="R1385" s="5"/>
      <c r="S1385" s="5"/>
      <c r="T1385" s="5"/>
      <c r="U1385" s="5"/>
      <c r="V1385" s="5"/>
      <c r="W1385" s="5"/>
      <c r="X1385" s="5"/>
      <c r="Y1385" s="5"/>
      <c r="Z1385" s="5"/>
    </row>
    <row r="1386" customFormat="false" ht="12.75" hidden="false" customHeight="true" outlineLevel="0" collapsed="false">
      <c r="A1386" s="10" t="n">
        <v>152</v>
      </c>
      <c r="B1386" s="2" t="n">
        <v>377</v>
      </c>
      <c r="C1386" s="2" t="n">
        <f aca="false">BILANCA!D383</f>
        <v>0</v>
      </c>
      <c r="D1386" s="2" t="n">
        <f aca="false">BILANCA!E383</f>
        <v>0</v>
      </c>
      <c r="E1386" s="2" t="n">
        <v>0</v>
      </c>
      <c r="F1386" s="2" t="n">
        <v>0</v>
      </c>
      <c r="G1386" s="3" t="n">
        <f aca="false">B1386/1000*C1386+B1386/500*D1386</f>
        <v>0</v>
      </c>
      <c r="H1386" s="3" t="n">
        <f aca="false">ABS(C1386-ROUND(C1386,0))+ABS(D1386-ROUND(D1386,0))</f>
        <v>0</v>
      </c>
      <c r="I1386" s="11"/>
      <c r="J1386" s="4"/>
      <c r="K1386" s="5"/>
      <c r="L1386" s="5"/>
      <c r="M1386" s="5"/>
      <c r="N1386" s="5"/>
      <c r="O1386" s="5"/>
      <c r="P1386" s="5"/>
      <c r="Q1386" s="5"/>
      <c r="R1386" s="5"/>
      <c r="S1386" s="5"/>
      <c r="T1386" s="5"/>
      <c r="U1386" s="5"/>
      <c r="V1386" s="5"/>
      <c r="W1386" s="5"/>
      <c r="X1386" s="5"/>
      <c r="Y1386" s="5"/>
      <c r="Z1386" s="5"/>
    </row>
    <row r="1387" customFormat="false" ht="12.75" hidden="false" customHeight="true" outlineLevel="0" collapsed="false">
      <c r="A1387" s="10" t="n">
        <v>152</v>
      </c>
      <c r="B1387" s="2" t="n">
        <v>378</v>
      </c>
      <c r="C1387" s="2" t="n">
        <f aca="false">BILANCA!D384</f>
        <v>0</v>
      </c>
      <c r="D1387" s="2" t="n">
        <f aca="false">BILANCA!E384</f>
        <v>0</v>
      </c>
      <c r="E1387" s="2" t="n">
        <v>0</v>
      </c>
      <c r="F1387" s="2" t="n">
        <v>0</v>
      </c>
      <c r="G1387" s="3" t="n">
        <f aca="false">B1387/1000*C1387+B1387/500*D1387</f>
        <v>0</v>
      </c>
      <c r="H1387" s="3" t="n">
        <f aca="false">ABS(C1387-ROUND(C1387,0))+ABS(D1387-ROUND(D1387,0))</f>
        <v>0</v>
      </c>
      <c r="I1387" s="11"/>
      <c r="J1387" s="4"/>
      <c r="K1387" s="5"/>
      <c r="L1387" s="5"/>
      <c r="M1387" s="5"/>
      <c r="N1387" s="5"/>
      <c r="O1387" s="5"/>
      <c r="P1387" s="5"/>
      <c r="Q1387" s="5"/>
      <c r="R1387" s="5"/>
      <c r="S1387" s="5"/>
      <c r="T1387" s="5"/>
      <c r="U1387" s="5"/>
      <c r="V1387" s="5"/>
      <c r="W1387" s="5"/>
      <c r="X1387" s="5"/>
      <c r="Y1387" s="5"/>
      <c r="Z1387" s="5"/>
    </row>
    <row r="1388" customFormat="false" ht="12.75" hidden="false" customHeight="true" outlineLevel="0" collapsed="false">
      <c r="A1388" s="10" t="n">
        <v>152</v>
      </c>
      <c r="B1388" s="2" t="n">
        <v>379</v>
      </c>
      <c r="C1388" s="2" t="n">
        <f aca="false">BILANCA!D385</f>
        <v>0</v>
      </c>
      <c r="D1388" s="2" t="n">
        <f aca="false">BILANCA!E385</f>
        <v>0</v>
      </c>
      <c r="E1388" s="2" t="n">
        <v>0</v>
      </c>
      <c r="F1388" s="2" t="n">
        <v>0</v>
      </c>
      <c r="G1388" s="3" t="n">
        <f aca="false">B1388/1000*C1388+B1388/500*D1388</f>
        <v>0</v>
      </c>
      <c r="H1388" s="3" t="n">
        <f aca="false">ABS(C1388-ROUND(C1388,0))+ABS(D1388-ROUND(D1388,0))</f>
        <v>0</v>
      </c>
      <c r="I1388" s="11"/>
      <c r="J1388" s="4"/>
      <c r="K1388" s="5"/>
      <c r="L1388" s="5"/>
      <c r="M1388" s="5"/>
      <c r="N1388" s="5"/>
      <c r="O1388" s="5"/>
      <c r="P1388" s="5"/>
      <c r="Q1388" s="5"/>
      <c r="R1388" s="5"/>
      <c r="S1388" s="5"/>
      <c r="T1388" s="5"/>
      <c r="U1388" s="5"/>
      <c r="V1388" s="5"/>
      <c r="W1388" s="5"/>
      <c r="X1388" s="5"/>
      <c r="Y1388" s="5"/>
      <c r="Z1388" s="5"/>
    </row>
    <row r="1389" customFormat="false" ht="12.75" hidden="false" customHeight="true" outlineLevel="0" collapsed="false">
      <c r="A1389" s="10" t="n">
        <v>152</v>
      </c>
      <c r="B1389" s="2" t="n">
        <v>380</v>
      </c>
      <c r="C1389" s="2" t="n">
        <f aca="false">BILANCA!D386</f>
        <v>0</v>
      </c>
      <c r="D1389" s="2" t="n">
        <f aca="false">BILANCA!E386</f>
        <v>0</v>
      </c>
      <c r="E1389" s="2" t="n">
        <v>0</v>
      </c>
      <c r="F1389" s="2" t="n">
        <v>0</v>
      </c>
      <c r="G1389" s="3" t="n">
        <f aca="false">B1389/1000*C1389+B1389/500*D1389</f>
        <v>0</v>
      </c>
      <c r="H1389" s="3" t="n">
        <f aca="false">ABS(C1389-ROUND(C1389,0))+ABS(D1389-ROUND(D1389,0))</f>
        <v>0</v>
      </c>
      <c r="I1389" s="11"/>
      <c r="J1389" s="4"/>
      <c r="K1389" s="5"/>
      <c r="L1389" s="5"/>
      <c r="M1389" s="5"/>
      <c r="N1389" s="5"/>
      <c r="O1389" s="5"/>
      <c r="P1389" s="5"/>
      <c r="Q1389" s="5"/>
      <c r="R1389" s="5"/>
      <c r="S1389" s="5"/>
      <c r="T1389" s="5"/>
      <c r="U1389" s="5"/>
      <c r="V1389" s="5"/>
      <c r="W1389" s="5"/>
      <c r="X1389" s="5"/>
      <c r="Y1389" s="5"/>
      <c r="Z1389" s="5"/>
    </row>
    <row r="1390" customFormat="false" ht="12.75" hidden="false" customHeight="true" outlineLevel="0" collapsed="false">
      <c r="A1390" s="10" t="n">
        <v>152</v>
      </c>
      <c r="B1390" s="2" t="n">
        <v>381</v>
      </c>
      <c r="C1390" s="2" t="n">
        <f aca="false">BILANCA!D387</f>
        <v>0</v>
      </c>
      <c r="D1390" s="2" t="n">
        <f aca="false">BILANCA!E387</f>
        <v>0</v>
      </c>
      <c r="E1390" s="2" t="n">
        <v>0</v>
      </c>
      <c r="F1390" s="2" t="n">
        <v>0</v>
      </c>
      <c r="G1390" s="3" t="n">
        <f aca="false">B1390/1000*C1390+B1390/500*D1390</f>
        <v>0</v>
      </c>
      <c r="H1390" s="3" t="n">
        <f aca="false">ABS(C1390-ROUND(C1390,0))+ABS(D1390-ROUND(D1390,0))</f>
        <v>0</v>
      </c>
      <c r="I1390" s="11"/>
      <c r="J1390" s="4"/>
      <c r="K1390" s="5"/>
      <c r="L1390" s="5"/>
      <c r="M1390" s="5"/>
      <c r="N1390" s="5"/>
      <c r="O1390" s="5"/>
      <c r="P1390" s="5"/>
      <c r="Q1390" s="5"/>
      <c r="R1390" s="5"/>
      <c r="S1390" s="5"/>
      <c r="T1390" s="5"/>
      <c r="U1390" s="5"/>
      <c r="V1390" s="5"/>
      <c r="W1390" s="5"/>
      <c r="X1390" s="5"/>
      <c r="Y1390" s="5"/>
      <c r="Z1390" s="5"/>
    </row>
    <row r="1391" customFormat="false" ht="12.75" hidden="false" customHeight="true" outlineLevel="0" collapsed="false">
      <c r="A1391" s="10" t="n">
        <v>152</v>
      </c>
      <c r="B1391" s="2" t="n">
        <v>382</v>
      </c>
      <c r="C1391" s="2" t="n">
        <f aca="false">BILANCA!D388</f>
        <v>0</v>
      </c>
      <c r="D1391" s="2" t="n">
        <f aca="false">BILANCA!E388</f>
        <v>0</v>
      </c>
      <c r="E1391" s="2" t="n">
        <v>0</v>
      </c>
      <c r="F1391" s="2" t="n">
        <v>0</v>
      </c>
      <c r="G1391" s="3" t="n">
        <f aca="false">B1391/1000*C1391+B1391/500*D1391</f>
        <v>0</v>
      </c>
      <c r="H1391" s="3" t="n">
        <f aca="false">ABS(C1391-ROUND(C1391,0))+ABS(D1391-ROUND(D1391,0))</f>
        <v>0</v>
      </c>
      <c r="I1391" s="11"/>
      <c r="J1391" s="4"/>
      <c r="K1391" s="5"/>
      <c r="L1391" s="5"/>
      <c r="M1391" s="5"/>
      <c r="N1391" s="5"/>
      <c r="O1391" s="5"/>
      <c r="P1391" s="5"/>
      <c r="Q1391" s="5"/>
      <c r="R1391" s="5"/>
      <c r="S1391" s="5"/>
      <c r="T1391" s="5"/>
      <c r="U1391" s="5"/>
      <c r="V1391" s="5"/>
      <c r="W1391" s="5"/>
      <c r="X1391" s="5"/>
      <c r="Y1391" s="5"/>
      <c r="Z1391" s="5"/>
    </row>
    <row r="1392" customFormat="false" ht="12.75" hidden="false" customHeight="true" outlineLevel="0" collapsed="false">
      <c r="A1392" s="10" t="n">
        <v>152</v>
      </c>
      <c r="B1392" s="2" t="n">
        <v>383</v>
      </c>
      <c r="C1392" s="2" t="n">
        <f aca="false">BILANCA!D389</f>
        <v>0</v>
      </c>
      <c r="D1392" s="2" t="n">
        <f aca="false">BILANCA!E389</f>
        <v>0</v>
      </c>
      <c r="E1392" s="2" t="n">
        <v>0</v>
      </c>
      <c r="F1392" s="2" t="n">
        <v>0</v>
      </c>
      <c r="G1392" s="3" t="n">
        <f aca="false">B1392/1000*C1392+B1392/500*D1392</f>
        <v>0</v>
      </c>
      <c r="H1392" s="3" t="n">
        <f aca="false">ABS(C1392-ROUND(C1392,0))+ABS(D1392-ROUND(D1392,0))</f>
        <v>0</v>
      </c>
      <c r="I1392" s="11"/>
      <c r="J1392" s="4"/>
      <c r="K1392" s="5"/>
      <c r="L1392" s="5"/>
      <c r="M1392" s="5"/>
      <c r="N1392" s="5"/>
      <c r="O1392" s="5"/>
      <c r="P1392" s="5"/>
      <c r="Q1392" s="5"/>
      <c r="R1392" s="5"/>
      <c r="S1392" s="5"/>
      <c r="T1392" s="5"/>
      <c r="U1392" s="5"/>
      <c r="V1392" s="5"/>
      <c r="W1392" s="5"/>
      <c r="X1392" s="5"/>
      <c r="Y1392" s="5"/>
      <c r="Z1392" s="5"/>
    </row>
    <row r="1393" customFormat="false" ht="12.75" hidden="false" customHeight="true" outlineLevel="0" collapsed="false">
      <c r="A1393" s="10" t="n">
        <v>152</v>
      </c>
      <c r="B1393" s="2" t="n">
        <v>384</v>
      </c>
      <c r="C1393" s="2" t="n">
        <f aca="false">BILANCA!D390</f>
        <v>0</v>
      </c>
      <c r="D1393" s="2" t="n">
        <f aca="false">BILANCA!E390</f>
        <v>0</v>
      </c>
      <c r="E1393" s="2" t="n">
        <v>0</v>
      </c>
      <c r="F1393" s="2" t="n">
        <v>0</v>
      </c>
      <c r="G1393" s="3" t="n">
        <f aca="false">B1393/1000*C1393+B1393/500*D1393</f>
        <v>0</v>
      </c>
      <c r="H1393" s="3" t="n">
        <f aca="false">ABS(C1393-ROUND(C1393,0))+ABS(D1393-ROUND(D1393,0))</f>
        <v>0</v>
      </c>
      <c r="I1393" s="11"/>
      <c r="J1393" s="4"/>
      <c r="K1393" s="5"/>
      <c r="L1393" s="5"/>
      <c r="M1393" s="5"/>
      <c r="N1393" s="5"/>
      <c r="O1393" s="5"/>
      <c r="P1393" s="5"/>
      <c r="Q1393" s="5"/>
      <c r="R1393" s="5"/>
      <c r="S1393" s="5"/>
      <c r="T1393" s="5"/>
      <c r="U1393" s="5"/>
      <c r="V1393" s="5"/>
      <c r="W1393" s="5"/>
      <c r="X1393" s="5"/>
      <c r="Y1393" s="5"/>
      <c r="Z1393" s="5"/>
    </row>
    <row r="1394" customFormat="false" ht="12.75" hidden="false" customHeight="true" outlineLevel="0" collapsed="false">
      <c r="A1394" s="10" t="n">
        <v>152</v>
      </c>
      <c r="B1394" s="2" t="n">
        <v>385</v>
      </c>
      <c r="C1394" s="2" t="n">
        <f aca="false">BILANCA!D391</f>
        <v>0</v>
      </c>
      <c r="D1394" s="2" t="n">
        <f aca="false">BILANCA!E391</f>
        <v>0</v>
      </c>
      <c r="E1394" s="2" t="n">
        <v>0</v>
      </c>
      <c r="F1394" s="2" t="n">
        <v>0</v>
      </c>
      <c r="G1394" s="3" t="n">
        <f aca="false">B1394/1000*C1394+B1394/500*D1394</f>
        <v>0</v>
      </c>
      <c r="H1394" s="3" t="n">
        <f aca="false">ABS(C1394-ROUND(C1394,0))+ABS(D1394-ROUND(D1394,0))</f>
        <v>0</v>
      </c>
      <c r="I1394" s="11"/>
      <c r="J1394" s="4"/>
      <c r="K1394" s="5"/>
      <c r="L1394" s="5"/>
      <c r="M1394" s="5"/>
      <c r="N1394" s="5"/>
      <c r="O1394" s="5"/>
      <c r="P1394" s="5"/>
      <c r="Q1394" s="5"/>
      <c r="R1394" s="5"/>
      <c r="S1394" s="5"/>
      <c r="T1394" s="5"/>
      <c r="U1394" s="5"/>
      <c r="V1394" s="5"/>
      <c r="W1394" s="5"/>
      <c r="X1394" s="5"/>
      <c r="Y1394" s="5"/>
      <c r="Z1394" s="5"/>
    </row>
    <row r="1395" customFormat="false" ht="12.75" hidden="false" customHeight="true" outlineLevel="0" collapsed="false">
      <c r="A1395" s="10" t="n">
        <v>152</v>
      </c>
      <c r="B1395" s="2" t="n">
        <v>386</v>
      </c>
      <c r="C1395" s="2" t="n">
        <f aca="false">BILANCA!D392</f>
        <v>0</v>
      </c>
      <c r="D1395" s="2" t="n">
        <f aca="false">BILANCA!E392</f>
        <v>0</v>
      </c>
      <c r="E1395" s="2" t="n">
        <v>0</v>
      </c>
      <c r="F1395" s="2" t="n">
        <v>0</v>
      </c>
      <c r="G1395" s="3" t="n">
        <f aca="false">B1395/1000*C1395+B1395/500*D1395</f>
        <v>0</v>
      </c>
      <c r="H1395" s="3" t="n">
        <f aca="false">ABS(C1395-ROUND(C1395,0))+ABS(D1395-ROUND(D1395,0))</f>
        <v>0</v>
      </c>
      <c r="I1395" s="11"/>
      <c r="J1395" s="4"/>
      <c r="K1395" s="5"/>
      <c r="L1395" s="5"/>
      <c r="M1395" s="5"/>
      <c r="N1395" s="5"/>
      <c r="O1395" s="5"/>
      <c r="P1395" s="5"/>
      <c r="Q1395" s="5"/>
      <c r="R1395" s="5"/>
      <c r="S1395" s="5"/>
      <c r="T1395" s="5"/>
      <c r="U1395" s="5"/>
      <c r="V1395" s="5"/>
      <c r="W1395" s="5"/>
      <c r="X1395" s="5"/>
      <c r="Y1395" s="5"/>
      <c r="Z1395" s="5"/>
    </row>
    <row r="1396" customFormat="false" ht="12.75" hidden="false" customHeight="true" outlineLevel="0" collapsed="false">
      <c r="A1396" s="10" t="n">
        <v>152</v>
      </c>
      <c r="B1396" s="2" t="n">
        <v>387</v>
      </c>
      <c r="C1396" s="2" t="n">
        <f aca="false">BILANCA!D393</f>
        <v>0</v>
      </c>
      <c r="D1396" s="2" t="n">
        <f aca="false">BILANCA!E393</f>
        <v>0</v>
      </c>
      <c r="E1396" s="2" t="n">
        <v>0</v>
      </c>
      <c r="F1396" s="2" t="n">
        <v>0</v>
      </c>
      <c r="G1396" s="3" t="n">
        <f aca="false">B1396/1000*C1396+B1396/500*D1396</f>
        <v>0</v>
      </c>
      <c r="H1396" s="3" t="n">
        <f aca="false">ABS(C1396-ROUND(C1396,0))+ABS(D1396-ROUND(D1396,0))</f>
        <v>0</v>
      </c>
      <c r="I1396" s="11"/>
      <c r="J1396" s="4"/>
      <c r="K1396" s="5"/>
      <c r="L1396" s="5"/>
      <c r="M1396" s="5"/>
      <c r="N1396" s="5"/>
      <c r="O1396" s="5"/>
      <c r="P1396" s="5"/>
      <c r="Q1396" s="5"/>
      <c r="R1396" s="5"/>
      <c r="S1396" s="5"/>
      <c r="T1396" s="5"/>
      <c r="U1396" s="5"/>
      <c r="V1396" s="5"/>
      <c r="W1396" s="5"/>
      <c r="X1396" s="5"/>
      <c r="Y1396" s="5"/>
      <c r="Z1396" s="5"/>
    </row>
    <row r="1397" customFormat="false" ht="12.75" hidden="false" customHeight="true" outlineLevel="0" collapsed="false">
      <c r="A1397" s="10" t="n">
        <v>152</v>
      </c>
      <c r="B1397" s="2" t="n">
        <v>388</v>
      </c>
      <c r="C1397" s="2" t="n">
        <f aca="false">BILANCA!D394</f>
        <v>0</v>
      </c>
      <c r="D1397" s="2" t="n">
        <f aca="false">BILANCA!E394</f>
        <v>0</v>
      </c>
      <c r="E1397" s="2" t="n">
        <v>0</v>
      </c>
      <c r="F1397" s="2" t="n">
        <v>0</v>
      </c>
      <c r="G1397" s="3" t="n">
        <f aca="false">B1397/1000*C1397+B1397/500*D1397</f>
        <v>0</v>
      </c>
      <c r="H1397" s="3" t="n">
        <f aca="false">ABS(C1397-ROUND(C1397,0))+ABS(D1397-ROUND(D1397,0))</f>
        <v>0</v>
      </c>
      <c r="I1397" s="11"/>
      <c r="J1397" s="4"/>
      <c r="K1397" s="5"/>
      <c r="L1397" s="5"/>
      <c r="M1397" s="5"/>
      <c r="N1397" s="5"/>
      <c r="O1397" s="5"/>
      <c r="P1397" s="5"/>
      <c r="Q1397" s="5"/>
      <c r="R1397" s="5"/>
      <c r="S1397" s="5"/>
      <c r="T1397" s="5"/>
      <c r="U1397" s="5"/>
      <c r="V1397" s="5"/>
      <c r="W1397" s="5"/>
      <c r="X1397" s="5"/>
      <c r="Y1397" s="5"/>
      <c r="Z1397" s="5"/>
    </row>
    <row r="1398" customFormat="false" ht="12.75" hidden="false" customHeight="true" outlineLevel="0" collapsed="false">
      <c r="A1398" s="10" t="n">
        <v>152</v>
      </c>
      <c r="B1398" s="2" t="n">
        <v>389</v>
      </c>
      <c r="C1398" s="2" t="n">
        <f aca="false">BILANCA!D395</f>
        <v>0</v>
      </c>
      <c r="D1398" s="2" t="n">
        <f aca="false">BILANCA!E395</f>
        <v>0</v>
      </c>
      <c r="E1398" s="2" t="n">
        <v>0</v>
      </c>
      <c r="F1398" s="2" t="n">
        <v>0</v>
      </c>
      <c r="G1398" s="3" t="n">
        <f aca="false">B1398/1000*C1398+B1398/500*D1398</f>
        <v>0</v>
      </c>
      <c r="H1398" s="3" t="n">
        <f aca="false">ABS(C1398-ROUND(C1398,0))+ABS(D1398-ROUND(D1398,0))</f>
        <v>0</v>
      </c>
      <c r="I1398" s="11"/>
      <c r="J1398" s="4"/>
      <c r="K1398" s="5"/>
      <c r="L1398" s="5"/>
      <c r="M1398" s="5"/>
      <c r="N1398" s="5"/>
      <c r="O1398" s="5"/>
      <c r="P1398" s="5"/>
      <c r="Q1398" s="5"/>
      <c r="R1398" s="5"/>
      <c r="S1398" s="5"/>
      <c r="T1398" s="5"/>
      <c r="U1398" s="5"/>
      <c r="V1398" s="5"/>
      <c r="W1398" s="5"/>
      <c r="X1398" s="5"/>
      <c r="Y1398" s="5"/>
      <c r="Z1398" s="5"/>
    </row>
    <row r="1399" customFormat="false" ht="12.75" hidden="false" customHeight="true" outlineLevel="0" collapsed="false">
      <c r="A1399" s="17" t="n">
        <v>152</v>
      </c>
      <c r="B1399" s="14" t="n">
        <v>390</v>
      </c>
      <c r="C1399" s="18" t="n">
        <f aca="false">BILANCA!D396</f>
        <v>0</v>
      </c>
      <c r="D1399" s="18" t="n">
        <f aca="false">BILANCA!E396</f>
        <v>0</v>
      </c>
      <c r="E1399" s="18" t="n">
        <v>0</v>
      </c>
      <c r="F1399" s="18" t="n">
        <v>0</v>
      </c>
      <c r="G1399" s="19" t="n">
        <f aca="false">B1399/1000*C1399+B1399/500*D1399</f>
        <v>0</v>
      </c>
      <c r="H1399" s="19" t="n">
        <f aca="false">ABS(C1399-ROUND(C1399,0))+ABS(D1399-ROUND(D1399,0))</f>
        <v>0</v>
      </c>
      <c r="I1399" s="20"/>
      <c r="J1399" s="4"/>
      <c r="K1399" s="5"/>
      <c r="L1399" s="5"/>
      <c r="M1399" s="5"/>
      <c r="N1399" s="5"/>
      <c r="O1399" s="5"/>
      <c r="P1399" s="5"/>
      <c r="Q1399" s="5"/>
      <c r="R1399" s="5"/>
      <c r="S1399" s="5"/>
      <c r="T1399" s="5"/>
      <c r="U1399" s="5"/>
      <c r="V1399" s="5"/>
      <c r="W1399" s="5"/>
      <c r="X1399" s="5"/>
      <c r="Y1399" s="5"/>
      <c r="Z1399" s="5"/>
    </row>
    <row r="1400" customFormat="false" ht="12.75" hidden="false" customHeight="true" outlineLevel="0" collapsed="false">
      <c r="A1400" s="6" t="n">
        <v>154</v>
      </c>
      <c r="B1400" s="7" t="n">
        <v>1</v>
      </c>
      <c r="C1400" s="7" t="n">
        <f aca="false">'RAS-funkcijski'!D5</f>
        <v>0</v>
      </c>
      <c r="D1400" s="7" t="n">
        <f aca="false">'RAS-funkcijski'!E5</f>
        <v>0</v>
      </c>
      <c r="E1400" s="7" t="n">
        <v>0</v>
      </c>
      <c r="F1400" s="7" t="n">
        <v>0</v>
      </c>
      <c r="G1400" s="8" t="n">
        <f aca="false">B1400/1000*C1400+B1400/500*D1400</f>
        <v>0</v>
      </c>
      <c r="H1400" s="8" t="n">
        <f aca="false">ABS(C1400-ROUND(C1400,0))+ABS(D1400-ROUND(D1400,0))</f>
        <v>0</v>
      </c>
      <c r="I1400" s="9"/>
      <c r="J1400" s="4"/>
      <c r="K1400" s="5"/>
      <c r="L1400" s="5"/>
      <c r="M1400" s="5"/>
      <c r="N1400" s="5"/>
      <c r="O1400" s="5"/>
      <c r="P1400" s="5"/>
      <c r="Q1400" s="5"/>
      <c r="R1400" s="5"/>
      <c r="S1400" s="5"/>
      <c r="T1400" s="5"/>
      <c r="U1400" s="5"/>
      <c r="V1400" s="5"/>
      <c r="W1400" s="5"/>
      <c r="X1400" s="5"/>
      <c r="Y1400" s="5"/>
      <c r="Z1400" s="5"/>
    </row>
    <row r="1401" customFormat="false" ht="12.75" hidden="false" customHeight="true" outlineLevel="0" collapsed="false">
      <c r="A1401" s="10" t="n">
        <v>154</v>
      </c>
      <c r="B1401" s="2" t="n">
        <v>2</v>
      </c>
      <c r="C1401" s="2" t="n">
        <f aca="false">'RAS-funkcijski'!D6</f>
        <v>0</v>
      </c>
      <c r="D1401" s="2" t="n">
        <f aca="false">'RAS-funkcijski'!E6</f>
        <v>0</v>
      </c>
      <c r="E1401" s="2" t="n">
        <v>0</v>
      </c>
      <c r="F1401" s="2" t="n">
        <v>0</v>
      </c>
      <c r="G1401" s="3" t="n">
        <f aca="false">B1401/1000*C1401+B1401/500*D1401</f>
        <v>0</v>
      </c>
      <c r="H1401" s="3" t="n">
        <f aca="false">ABS(C1401-ROUND(C1401,0))+ABS(D1401-ROUND(D1401,0))</f>
        <v>0</v>
      </c>
      <c r="I1401" s="11"/>
      <c r="J1401" s="4"/>
      <c r="K1401" s="5"/>
      <c r="L1401" s="5"/>
      <c r="M1401" s="5"/>
      <c r="N1401" s="5"/>
      <c r="O1401" s="5"/>
      <c r="P1401" s="5"/>
      <c r="Q1401" s="5"/>
      <c r="R1401" s="5"/>
      <c r="S1401" s="5"/>
      <c r="T1401" s="5"/>
      <c r="U1401" s="5"/>
      <c r="V1401" s="5"/>
      <c r="W1401" s="5"/>
      <c r="X1401" s="5"/>
      <c r="Y1401" s="5"/>
      <c r="Z1401" s="5"/>
    </row>
    <row r="1402" customFormat="false" ht="12.75" hidden="false" customHeight="true" outlineLevel="0" collapsed="false">
      <c r="A1402" s="10" t="n">
        <v>154</v>
      </c>
      <c r="B1402" s="2" t="n">
        <v>3</v>
      </c>
      <c r="C1402" s="2" t="n">
        <f aca="false">'RAS-funkcijski'!D7</f>
        <v>0</v>
      </c>
      <c r="D1402" s="2" t="n">
        <f aca="false">'RAS-funkcijski'!E7</f>
        <v>0</v>
      </c>
      <c r="E1402" s="2" t="n">
        <v>0</v>
      </c>
      <c r="F1402" s="2" t="n">
        <v>0</v>
      </c>
      <c r="G1402" s="3" t="n">
        <f aca="false">B1402/1000*C1402+B1402/500*D1402</f>
        <v>0</v>
      </c>
      <c r="H1402" s="3" t="n">
        <f aca="false">ABS(C1402-ROUND(C1402,0))+ABS(D1402-ROUND(D1402,0))</f>
        <v>0</v>
      </c>
      <c r="I1402" s="11"/>
      <c r="J1402" s="4"/>
      <c r="K1402" s="5"/>
      <c r="L1402" s="5"/>
      <c r="M1402" s="5"/>
      <c r="N1402" s="5"/>
      <c r="O1402" s="5"/>
      <c r="P1402" s="5"/>
      <c r="Q1402" s="5"/>
      <c r="R1402" s="5"/>
      <c r="S1402" s="5"/>
      <c r="T1402" s="5"/>
      <c r="U1402" s="5"/>
      <c r="V1402" s="5"/>
      <c r="W1402" s="5"/>
      <c r="X1402" s="5"/>
      <c r="Y1402" s="5"/>
      <c r="Z1402" s="5"/>
    </row>
    <row r="1403" customFormat="false" ht="12.75" hidden="false" customHeight="true" outlineLevel="0" collapsed="false">
      <c r="A1403" s="10" t="n">
        <v>154</v>
      </c>
      <c r="B1403" s="2" t="n">
        <v>4</v>
      </c>
      <c r="C1403" s="2" t="n">
        <f aca="false">'RAS-funkcijski'!D8</f>
        <v>0</v>
      </c>
      <c r="D1403" s="2" t="n">
        <f aca="false">'RAS-funkcijski'!E8</f>
        <v>0</v>
      </c>
      <c r="E1403" s="2" t="n">
        <v>0</v>
      </c>
      <c r="F1403" s="2" t="n">
        <v>0</v>
      </c>
      <c r="G1403" s="3" t="n">
        <f aca="false">B1403/1000*C1403+B1403/500*D1403</f>
        <v>0</v>
      </c>
      <c r="H1403" s="3" t="n">
        <f aca="false">ABS(C1403-ROUND(C1403,0))+ABS(D1403-ROUND(D1403,0))</f>
        <v>0</v>
      </c>
      <c r="I1403" s="11"/>
      <c r="J1403" s="4"/>
      <c r="K1403" s="5"/>
      <c r="L1403" s="5"/>
      <c r="M1403" s="5"/>
      <c r="N1403" s="5"/>
      <c r="O1403" s="5"/>
      <c r="P1403" s="5"/>
      <c r="Q1403" s="5"/>
      <c r="R1403" s="5"/>
      <c r="S1403" s="5"/>
      <c r="T1403" s="5"/>
      <c r="U1403" s="5"/>
      <c r="V1403" s="5"/>
      <c r="W1403" s="5"/>
      <c r="X1403" s="5"/>
      <c r="Y1403" s="5"/>
      <c r="Z1403" s="5"/>
    </row>
    <row r="1404" customFormat="false" ht="12.75" hidden="false" customHeight="true" outlineLevel="0" collapsed="false">
      <c r="A1404" s="10" t="n">
        <v>154</v>
      </c>
      <c r="B1404" s="2" t="n">
        <v>5</v>
      </c>
      <c r="C1404" s="2" t="n">
        <f aca="false">'RAS-funkcijski'!D9</f>
        <v>0</v>
      </c>
      <c r="D1404" s="2" t="n">
        <f aca="false">'RAS-funkcijski'!E9</f>
        <v>0</v>
      </c>
      <c r="E1404" s="2" t="n">
        <v>0</v>
      </c>
      <c r="F1404" s="2" t="n">
        <v>0</v>
      </c>
      <c r="G1404" s="3" t="n">
        <f aca="false">B1404/1000*C1404+B1404/500*D1404</f>
        <v>0</v>
      </c>
      <c r="H1404" s="3" t="n">
        <f aca="false">ABS(C1404-ROUND(C1404,0))+ABS(D1404-ROUND(D1404,0))</f>
        <v>0</v>
      </c>
      <c r="I1404" s="11"/>
      <c r="J1404" s="4"/>
      <c r="K1404" s="5"/>
      <c r="L1404" s="5"/>
      <c r="M1404" s="5"/>
      <c r="N1404" s="5"/>
      <c r="O1404" s="5"/>
      <c r="P1404" s="5"/>
      <c r="Q1404" s="5"/>
      <c r="R1404" s="5"/>
      <c r="S1404" s="5"/>
      <c r="T1404" s="5"/>
      <c r="U1404" s="5"/>
      <c r="V1404" s="5"/>
      <c r="W1404" s="5"/>
      <c r="X1404" s="5"/>
      <c r="Y1404" s="5"/>
      <c r="Z1404" s="5"/>
    </row>
    <row r="1405" customFormat="false" ht="12.75" hidden="false" customHeight="true" outlineLevel="0" collapsed="false">
      <c r="A1405" s="10" t="n">
        <v>154</v>
      </c>
      <c r="B1405" s="2" t="n">
        <v>6</v>
      </c>
      <c r="C1405" s="2" t="n">
        <f aca="false">'RAS-funkcijski'!D10</f>
        <v>0</v>
      </c>
      <c r="D1405" s="2" t="n">
        <f aca="false">'RAS-funkcijski'!E10</f>
        <v>0</v>
      </c>
      <c r="E1405" s="2" t="n">
        <v>0</v>
      </c>
      <c r="F1405" s="2" t="n">
        <v>0</v>
      </c>
      <c r="G1405" s="3" t="n">
        <f aca="false">B1405/1000*C1405+B1405/500*D1405</f>
        <v>0</v>
      </c>
      <c r="H1405" s="3" t="n">
        <f aca="false">ABS(C1405-ROUND(C1405,0))+ABS(D1405-ROUND(D1405,0))</f>
        <v>0</v>
      </c>
      <c r="I1405" s="11"/>
      <c r="J1405" s="4"/>
      <c r="K1405" s="5"/>
      <c r="L1405" s="5"/>
      <c r="M1405" s="5"/>
      <c r="N1405" s="5"/>
      <c r="O1405" s="5"/>
      <c r="P1405" s="5"/>
      <c r="Q1405" s="5"/>
      <c r="R1405" s="5"/>
      <c r="S1405" s="5"/>
      <c r="T1405" s="5"/>
      <c r="U1405" s="5"/>
      <c r="V1405" s="5"/>
      <c r="W1405" s="5"/>
      <c r="X1405" s="5"/>
      <c r="Y1405" s="5"/>
      <c r="Z1405" s="5"/>
    </row>
    <row r="1406" customFormat="false" ht="12.75" hidden="false" customHeight="true" outlineLevel="0" collapsed="false">
      <c r="A1406" s="10" t="n">
        <v>154</v>
      </c>
      <c r="B1406" s="2" t="n">
        <v>7</v>
      </c>
      <c r="C1406" s="2" t="n">
        <f aca="false">'RAS-funkcijski'!D11</f>
        <v>0</v>
      </c>
      <c r="D1406" s="2" t="n">
        <f aca="false">'RAS-funkcijski'!E11</f>
        <v>0</v>
      </c>
      <c r="E1406" s="2" t="n">
        <v>0</v>
      </c>
      <c r="F1406" s="2" t="n">
        <v>0</v>
      </c>
      <c r="G1406" s="3" t="n">
        <f aca="false">B1406/1000*C1406+B1406/500*D1406</f>
        <v>0</v>
      </c>
      <c r="H1406" s="3" t="n">
        <f aca="false">ABS(C1406-ROUND(C1406,0))+ABS(D1406-ROUND(D1406,0))</f>
        <v>0</v>
      </c>
      <c r="I1406" s="11"/>
      <c r="J1406" s="4"/>
      <c r="K1406" s="5"/>
      <c r="L1406" s="5"/>
      <c r="M1406" s="5"/>
      <c r="N1406" s="5"/>
      <c r="O1406" s="5"/>
      <c r="P1406" s="5"/>
      <c r="Q1406" s="5"/>
      <c r="R1406" s="5"/>
      <c r="S1406" s="5"/>
      <c r="T1406" s="5"/>
      <c r="U1406" s="5"/>
      <c r="V1406" s="5"/>
      <c r="W1406" s="5"/>
      <c r="X1406" s="5"/>
      <c r="Y1406" s="5"/>
      <c r="Z1406" s="5"/>
    </row>
    <row r="1407" customFormat="false" ht="12.75" hidden="false" customHeight="true" outlineLevel="0" collapsed="false">
      <c r="A1407" s="10" t="n">
        <v>154</v>
      </c>
      <c r="B1407" s="2" t="n">
        <v>8</v>
      </c>
      <c r="C1407" s="2" t="n">
        <f aca="false">'RAS-funkcijski'!D12</f>
        <v>0</v>
      </c>
      <c r="D1407" s="2" t="n">
        <f aca="false">'RAS-funkcijski'!E12</f>
        <v>0</v>
      </c>
      <c r="E1407" s="2" t="n">
        <v>0</v>
      </c>
      <c r="F1407" s="2" t="n">
        <v>0</v>
      </c>
      <c r="G1407" s="3" t="n">
        <f aca="false">B1407/1000*C1407+B1407/500*D1407</f>
        <v>0</v>
      </c>
      <c r="H1407" s="3" t="n">
        <f aca="false">ABS(C1407-ROUND(C1407,0))+ABS(D1407-ROUND(D1407,0))</f>
        <v>0</v>
      </c>
      <c r="I1407" s="11"/>
      <c r="J1407" s="4"/>
      <c r="K1407" s="5"/>
      <c r="L1407" s="5"/>
      <c r="M1407" s="5"/>
      <c r="N1407" s="5"/>
      <c r="O1407" s="5"/>
      <c r="P1407" s="5"/>
      <c r="Q1407" s="5"/>
      <c r="R1407" s="5"/>
      <c r="S1407" s="5"/>
      <c r="T1407" s="5"/>
      <c r="U1407" s="5"/>
      <c r="V1407" s="5"/>
      <c r="W1407" s="5"/>
      <c r="X1407" s="5"/>
      <c r="Y1407" s="5"/>
      <c r="Z1407" s="5"/>
    </row>
    <row r="1408" customFormat="false" ht="12.75" hidden="false" customHeight="true" outlineLevel="0" collapsed="false">
      <c r="A1408" s="10" t="n">
        <v>154</v>
      </c>
      <c r="B1408" s="2" t="n">
        <v>9</v>
      </c>
      <c r="C1408" s="2" t="n">
        <f aca="false">'RAS-funkcijski'!D13</f>
        <v>0</v>
      </c>
      <c r="D1408" s="2" t="n">
        <f aca="false">'RAS-funkcijski'!E13</f>
        <v>0</v>
      </c>
      <c r="E1408" s="2" t="n">
        <v>0</v>
      </c>
      <c r="F1408" s="2" t="n">
        <v>0</v>
      </c>
      <c r="G1408" s="3" t="n">
        <f aca="false">B1408/1000*C1408+B1408/500*D1408</f>
        <v>0</v>
      </c>
      <c r="H1408" s="3" t="n">
        <f aca="false">ABS(C1408-ROUND(C1408,0))+ABS(D1408-ROUND(D1408,0))</f>
        <v>0</v>
      </c>
      <c r="I1408" s="11"/>
      <c r="J1408" s="4"/>
      <c r="K1408" s="5"/>
      <c r="L1408" s="5"/>
      <c r="M1408" s="5"/>
      <c r="N1408" s="5"/>
      <c r="O1408" s="5"/>
      <c r="P1408" s="5"/>
      <c r="Q1408" s="5"/>
      <c r="R1408" s="5"/>
      <c r="S1408" s="5"/>
      <c r="T1408" s="5"/>
      <c r="U1408" s="5"/>
      <c r="V1408" s="5"/>
      <c r="W1408" s="5"/>
      <c r="X1408" s="5"/>
      <c r="Y1408" s="5"/>
      <c r="Z1408" s="5"/>
    </row>
    <row r="1409" customFormat="false" ht="12.75" hidden="false" customHeight="true" outlineLevel="0" collapsed="false">
      <c r="A1409" s="10" t="n">
        <v>154</v>
      </c>
      <c r="B1409" s="2" t="n">
        <v>10</v>
      </c>
      <c r="C1409" s="2" t="n">
        <f aca="false">'RAS-funkcijski'!D14</f>
        <v>0</v>
      </c>
      <c r="D1409" s="2" t="n">
        <f aca="false">'RAS-funkcijski'!E14</f>
        <v>0</v>
      </c>
      <c r="E1409" s="2" t="n">
        <v>0</v>
      </c>
      <c r="F1409" s="2" t="n">
        <v>0</v>
      </c>
      <c r="G1409" s="3" t="n">
        <f aca="false">B1409/1000*C1409+B1409/500*D1409</f>
        <v>0</v>
      </c>
      <c r="H1409" s="3" t="n">
        <f aca="false">ABS(C1409-ROUND(C1409,0))+ABS(D1409-ROUND(D1409,0))</f>
        <v>0</v>
      </c>
      <c r="I1409" s="11"/>
      <c r="J1409" s="4"/>
      <c r="K1409" s="5"/>
      <c r="L1409" s="5"/>
      <c r="M1409" s="5"/>
      <c r="N1409" s="5"/>
      <c r="O1409" s="5"/>
      <c r="P1409" s="5"/>
      <c r="Q1409" s="5"/>
      <c r="R1409" s="5"/>
      <c r="S1409" s="5"/>
      <c r="T1409" s="5"/>
      <c r="U1409" s="5"/>
      <c r="V1409" s="5"/>
      <c r="W1409" s="5"/>
      <c r="X1409" s="5"/>
      <c r="Y1409" s="5"/>
      <c r="Z1409" s="5"/>
    </row>
    <row r="1410" customFormat="false" ht="12.75" hidden="false" customHeight="true" outlineLevel="0" collapsed="false">
      <c r="A1410" s="10" t="n">
        <v>154</v>
      </c>
      <c r="B1410" s="2" t="n">
        <v>11</v>
      </c>
      <c r="C1410" s="2" t="n">
        <f aca="false">'RAS-funkcijski'!D15</f>
        <v>0</v>
      </c>
      <c r="D1410" s="2" t="n">
        <f aca="false">'RAS-funkcijski'!E15</f>
        <v>0</v>
      </c>
      <c r="E1410" s="2" t="n">
        <v>0</v>
      </c>
      <c r="F1410" s="2" t="n">
        <v>0</v>
      </c>
      <c r="G1410" s="3" t="n">
        <f aca="false">B1410/1000*C1410+B1410/500*D1410</f>
        <v>0</v>
      </c>
      <c r="H1410" s="3" t="n">
        <f aca="false">ABS(C1410-ROUND(C1410,0))+ABS(D1410-ROUND(D1410,0))</f>
        <v>0</v>
      </c>
      <c r="I1410" s="11"/>
      <c r="J1410" s="4"/>
      <c r="K1410" s="5"/>
      <c r="L1410" s="5"/>
      <c r="M1410" s="5"/>
      <c r="N1410" s="5"/>
      <c r="O1410" s="5"/>
      <c r="P1410" s="5"/>
      <c r="Q1410" s="5"/>
      <c r="R1410" s="5"/>
      <c r="S1410" s="5"/>
      <c r="T1410" s="5"/>
      <c r="U1410" s="5"/>
      <c r="V1410" s="5"/>
      <c r="W1410" s="5"/>
      <c r="X1410" s="5"/>
      <c r="Y1410" s="5"/>
      <c r="Z1410" s="5"/>
    </row>
    <row r="1411" customFormat="false" ht="12.75" hidden="false" customHeight="true" outlineLevel="0" collapsed="false">
      <c r="A1411" s="10" t="n">
        <v>154</v>
      </c>
      <c r="B1411" s="2" t="n">
        <v>12</v>
      </c>
      <c r="C1411" s="2" t="n">
        <f aca="false">'RAS-funkcijski'!D16</f>
        <v>0</v>
      </c>
      <c r="D1411" s="2" t="n">
        <f aca="false">'RAS-funkcijski'!E16</f>
        <v>0</v>
      </c>
      <c r="E1411" s="2" t="n">
        <v>0</v>
      </c>
      <c r="F1411" s="2" t="n">
        <v>0</v>
      </c>
      <c r="G1411" s="3" t="n">
        <f aca="false">B1411/1000*C1411+B1411/500*D1411</f>
        <v>0</v>
      </c>
      <c r="H1411" s="3" t="n">
        <f aca="false">ABS(C1411-ROUND(C1411,0))+ABS(D1411-ROUND(D1411,0))</f>
        <v>0</v>
      </c>
      <c r="I1411" s="11"/>
      <c r="J1411" s="4"/>
      <c r="K1411" s="5"/>
      <c r="L1411" s="5"/>
      <c r="M1411" s="5"/>
      <c r="N1411" s="5"/>
      <c r="O1411" s="5"/>
      <c r="P1411" s="5"/>
      <c r="Q1411" s="5"/>
      <c r="R1411" s="5"/>
      <c r="S1411" s="5"/>
      <c r="T1411" s="5"/>
      <c r="U1411" s="5"/>
      <c r="V1411" s="5"/>
      <c r="W1411" s="5"/>
      <c r="X1411" s="5"/>
      <c r="Y1411" s="5"/>
      <c r="Z1411" s="5"/>
    </row>
    <row r="1412" customFormat="false" ht="12.75" hidden="false" customHeight="true" outlineLevel="0" collapsed="false">
      <c r="A1412" s="10" t="n">
        <v>154</v>
      </c>
      <c r="B1412" s="2" t="n">
        <v>13</v>
      </c>
      <c r="C1412" s="2" t="n">
        <f aca="false">'RAS-funkcijski'!D17</f>
        <v>0</v>
      </c>
      <c r="D1412" s="2" t="n">
        <f aca="false">'RAS-funkcijski'!E17</f>
        <v>0</v>
      </c>
      <c r="E1412" s="2" t="n">
        <v>0</v>
      </c>
      <c r="F1412" s="2" t="n">
        <v>0</v>
      </c>
      <c r="G1412" s="3" t="n">
        <f aca="false">B1412/1000*C1412+B1412/500*D1412</f>
        <v>0</v>
      </c>
      <c r="H1412" s="3" t="n">
        <f aca="false">ABS(C1412-ROUND(C1412,0))+ABS(D1412-ROUND(D1412,0))</f>
        <v>0</v>
      </c>
      <c r="I1412" s="11"/>
      <c r="J1412" s="4"/>
      <c r="K1412" s="5"/>
      <c r="L1412" s="5"/>
      <c r="M1412" s="5"/>
      <c r="N1412" s="5"/>
      <c r="O1412" s="5"/>
      <c r="P1412" s="5"/>
      <c r="Q1412" s="5"/>
      <c r="R1412" s="5"/>
      <c r="S1412" s="5"/>
      <c r="T1412" s="5"/>
      <c r="U1412" s="5"/>
      <c r="V1412" s="5"/>
      <c r="W1412" s="5"/>
      <c r="X1412" s="5"/>
      <c r="Y1412" s="5"/>
      <c r="Z1412" s="5"/>
    </row>
    <row r="1413" customFormat="false" ht="12.75" hidden="false" customHeight="true" outlineLevel="0" collapsed="false">
      <c r="A1413" s="10" t="n">
        <v>154</v>
      </c>
      <c r="B1413" s="2" t="n">
        <v>14</v>
      </c>
      <c r="C1413" s="2" t="n">
        <f aca="false">'RAS-funkcijski'!D18</f>
        <v>0</v>
      </c>
      <c r="D1413" s="2" t="n">
        <f aca="false">'RAS-funkcijski'!E18</f>
        <v>0</v>
      </c>
      <c r="E1413" s="2" t="n">
        <v>0</v>
      </c>
      <c r="F1413" s="2" t="n">
        <v>0</v>
      </c>
      <c r="G1413" s="3" t="n">
        <f aca="false">B1413/1000*C1413+B1413/500*D1413</f>
        <v>0</v>
      </c>
      <c r="H1413" s="3" t="n">
        <f aca="false">ABS(C1413-ROUND(C1413,0))+ABS(D1413-ROUND(D1413,0))</f>
        <v>0</v>
      </c>
      <c r="I1413" s="11"/>
      <c r="J1413" s="4"/>
      <c r="K1413" s="5"/>
      <c r="L1413" s="5"/>
      <c r="M1413" s="5"/>
      <c r="N1413" s="5"/>
      <c r="O1413" s="5"/>
      <c r="P1413" s="5"/>
      <c r="Q1413" s="5"/>
      <c r="R1413" s="5"/>
      <c r="S1413" s="5"/>
      <c r="T1413" s="5"/>
      <c r="U1413" s="5"/>
      <c r="V1413" s="5"/>
      <c r="W1413" s="5"/>
      <c r="X1413" s="5"/>
      <c r="Y1413" s="5"/>
      <c r="Z1413" s="5"/>
    </row>
    <row r="1414" customFormat="false" ht="12.75" hidden="false" customHeight="true" outlineLevel="0" collapsed="false">
      <c r="A1414" s="10" t="n">
        <v>154</v>
      </c>
      <c r="B1414" s="2" t="n">
        <v>15</v>
      </c>
      <c r="C1414" s="2" t="n">
        <f aca="false">'RAS-funkcijski'!D19</f>
        <v>0</v>
      </c>
      <c r="D1414" s="2" t="n">
        <f aca="false">'RAS-funkcijski'!E19</f>
        <v>0</v>
      </c>
      <c r="E1414" s="2" t="n">
        <v>0</v>
      </c>
      <c r="F1414" s="2" t="n">
        <v>0</v>
      </c>
      <c r="G1414" s="3" t="n">
        <f aca="false">B1414/1000*C1414+B1414/500*D1414</f>
        <v>0</v>
      </c>
      <c r="H1414" s="3" t="n">
        <f aca="false">ABS(C1414-ROUND(C1414,0))+ABS(D1414-ROUND(D1414,0))</f>
        <v>0</v>
      </c>
      <c r="I1414" s="11"/>
      <c r="J1414" s="4"/>
      <c r="K1414" s="5"/>
      <c r="L1414" s="5"/>
      <c r="M1414" s="5"/>
      <c r="N1414" s="5"/>
      <c r="O1414" s="5"/>
      <c r="P1414" s="5"/>
      <c r="Q1414" s="5"/>
      <c r="R1414" s="5"/>
      <c r="S1414" s="5"/>
      <c r="T1414" s="5"/>
      <c r="U1414" s="5"/>
      <c r="V1414" s="5"/>
      <c r="W1414" s="5"/>
      <c r="X1414" s="5"/>
      <c r="Y1414" s="5"/>
      <c r="Z1414" s="5"/>
    </row>
    <row r="1415" customFormat="false" ht="12.75" hidden="false" customHeight="true" outlineLevel="0" collapsed="false">
      <c r="A1415" s="10" t="n">
        <v>154</v>
      </c>
      <c r="B1415" s="2" t="n">
        <v>16</v>
      </c>
      <c r="C1415" s="2" t="n">
        <f aca="false">'RAS-funkcijski'!D20</f>
        <v>0</v>
      </c>
      <c r="D1415" s="2" t="n">
        <f aca="false">'RAS-funkcijski'!E20</f>
        <v>0</v>
      </c>
      <c r="E1415" s="2" t="n">
        <v>0</v>
      </c>
      <c r="F1415" s="2" t="n">
        <v>0</v>
      </c>
      <c r="G1415" s="3" t="n">
        <f aca="false">B1415/1000*C1415+B1415/500*D1415</f>
        <v>0</v>
      </c>
      <c r="H1415" s="3" t="n">
        <f aca="false">ABS(C1415-ROUND(C1415,0))+ABS(D1415-ROUND(D1415,0))</f>
        <v>0</v>
      </c>
      <c r="I1415" s="11"/>
      <c r="J1415" s="4"/>
      <c r="K1415" s="5"/>
      <c r="L1415" s="5"/>
      <c r="M1415" s="5"/>
      <c r="N1415" s="5"/>
      <c r="O1415" s="5"/>
      <c r="P1415" s="5"/>
      <c r="Q1415" s="5"/>
      <c r="R1415" s="5"/>
      <c r="S1415" s="5"/>
      <c r="T1415" s="5"/>
      <c r="U1415" s="5"/>
      <c r="V1415" s="5"/>
      <c r="W1415" s="5"/>
      <c r="X1415" s="5"/>
      <c r="Y1415" s="5"/>
      <c r="Z1415" s="5"/>
    </row>
    <row r="1416" customFormat="false" ht="12.75" hidden="false" customHeight="true" outlineLevel="0" collapsed="false">
      <c r="A1416" s="10" t="n">
        <v>154</v>
      </c>
      <c r="B1416" s="2" t="n">
        <v>17</v>
      </c>
      <c r="C1416" s="2" t="n">
        <f aca="false">'RAS-funkcijski'!D21</f>
        <v>0</v>
      </c>
      <c r="D1416" s="2" t="n">
        <f aca="false">'RAS-funkcijski'!E21</f>
        <v>0</v>
      </c>
      <c r="E1416" s="2" t="n">
        <v>0</v>
      </c>
      <c r="F1416" s="2" t="n">
        <v>0</v>
      </c>
      <c r="G1416" s="3" t="n">
        <f aca="false">B1416/1000*C1416+B1416/500*D1416</f>
        <v>0</v>
      </c>
      <c r="H1416" s="3" t="n">
        <f aca="false">ABS(C1416-ROUND(C1416,0))+ABS(D1416-ROUND(D1416,0))</f>
        <v>0</v>
      </c>
      <c r="I1416" s="11"/>
      <c r="J1416" s="4"/>
      <c r="K1416" s="5"/>
      <c r="L1416" s="5"/>
      <c r="M1416" s="5"/>
      <c r="N1416" s="5"/>
      <c r="O1416" s="5"/>
      <c r="P1416" s="5"/>
      <c r="Q1416" s="5"/>
      <c r="R1416" s="5"/>
      <c r="S1416" s="5"/>
      <c r="T1416" s="5"/>
      <c r="U1416" s="5"/>
      <c r="V1416" s="5"/>
      <c r="W1416" s="5"/>
      <c r="X1416" s="5"/>
      <c r="Y1416" s="5"/>
      <c r="Z1416" s="5"/>
    </row>
    <row r="1417" customFormat="false" ht="12.75" hidden="false" customHeight="true" outlineLevel="0" collapsed="false">
      <c r="A1417" s="10" t="n">
        <v>154</v>
      </c>
      <c r="B1417" s="2" t="n">
        <v>18</v>
      </c>
      <c r="C1417" s="2" t="n">
        <f aca="false">'RAS-funkcijski'!D22</f>
        <v>0</v>
      </c>
      <c r="D1417" s="2" t="n">
        <f aca="false">'RAS-funkcijski'!E22</f>
        <v>0</v>
      </c>
      <c r="E1417" s="2" t="n">
        <v>0</v>
      </c>
      <c r="F1417" s="2" t="n">
        <v>0</v>
      </c>
      <c r="G1417" s="3" t="n">
        <f aca="false">B1417/1000*C1417+B1417/500*D1417</f>
        <v>0</v>
      </c>
      <c r="H1417" s="3" t="n">
        <f aca="false">ABS(C1417-ROUND(C1417,0))+ABS(D1417-ROUND(D1417,0))</f>
        <v>0</v>
      </c>
      <c r="I1417" s="11"/>
      <c r="J1417" s="4"/>
      <c r="K1417" s="5"/>
      <c r="L1417" s="5"/>
      <c r="M1417" s="5"/>
      <c r="N1417" s="5"/>
      <c r="O1417" s="5"/>
      <c r="P1417" s="5"/>
      <c r="Q1417" s="5"/>
      <c r="R1417" s="5"/>
      <c r="S1417" s="5"/>
      <c r="T1417" s="5"/>
      <c r="U1417" s="5"/>
      <c r="V1417" s="5"/>
      <c r="W1417" s="5"/>
      <c r="X1417" s="5"/>
      <c r="Y1417" s="5"/>
      <c r="Z1417" s="5"/>
    </row>
    <row r="1418" customFormat="false" ht="12.75" hidden="false" customHeight="true" outlineLevel="0" collapsed="false">
      <c r="A1418" s="10" t="n">
        <v>154</v>
      </c>
      <c r="B1418" s="2" t="n">
        <v>19</v>
      </c>
      <c r="C1418" s="2" t="n">
        <f aca="false">'RAS-funkcijski'!D23</f>
        <v>0</v>
      </c>
      <c r="D1418" s="2" t="n">
        <f aca="false">'RAS-funkcijski'!E23</f>
        <v>0</v>
      </c>
      <c r="E1418" s="2" t="n">
        <v>0</v>
      </c>
      <c r="F1418" s="2" t="n">
        <v>0</v>
      </c>
      <c r="G1418" s="3" t="n">
        <f aca="false">B1418/1000*C1418+B1418/500*D1418</f>
        <v>0</v>
      </c>
      <c r="H1418" s="3" t="n">
        <f aca="false">ABS(C1418-ROUND(C1418,0))+ABS(D1418-ROUND(D1418,0))</f>
        <v>0</v>
      </c>
      <c r="I1418" s="11"/>
      <c r="J1418" s="4"/>
      <c r="K1418" s="5"/>
      <c r="L1418" s="5"/>
      <c r="M1418" s="5"/>
      <c r="N1418" s="5"/>
      <c r="O1418" s="5"/>
      <c r="P1418" s="5"/>
      <c r="Q1418" s="5"/>
      <c r="R1418" s="5"/>
      <c r="S1418" s="5"/>
      <c r="T1418" s="5"/>
      <c r="U1418" s="5"/>
      <c r="V1418" s="5"/>
      <c r="W1418" s="5"/>
      <c r="X1418" s="5"/>
      <c r="Y1418" s="5"/>
      <c r="Z1418" s="5"/>
    </row>
    <row r="1419" customFormat="false" ht="12.75" hidden="false" customHeight="true" outlineLevel="0" collapsed="false">
      <c r="A1419" s="10" t="n">
        <v>154</v>
      </c>
      <c r="B1419" s="2" t="n">
        <v>20</v>
      </c>
      <c r="C1419" s="2" t="n">
        <f aca="false">'RAS-funkcijski'!D24</f>
        <v>0</v>
      </c>
      <c r="D1419" s="2" t="n">
        <f aca="false">'RAS-funkcijski'!E24</f>
        <v>0</v>
      </c>
      <c r="E1419" s="2" t="n">
        <v>0</v>
      </c>
      <c r="F1419" s="2" t="n">
        <v>0</v>
      </c>
      <c r="G1419" s="3" t="n">
        <f aca="false">B1419/1000*C1419+B1419/500*D1419</f>
        <v>0</v>
      </c>
      <c r="H1419" s="3" t="n">
        <f aca="false">ABS(C1419-ROUND(C1419,0))+ABS(D1419-ROUND(D1419,0))</f>
        <v>0</v>
      </c>
      <c r="I1419" s="11"/>
      <c r="J1419" s="4"/>
      <c r="K1419" s="5"/>
      <c r="L1419" s="5"/>
      <c r="M1419" s="5"/>
      <c r="N1419" s="5"/>
      <c r="O1419" s="5"/>
      <c r="P1419" s="5"/>
      <c r="Q1419" s="5"/>
      <c r="R1419" s="5"/>
      <c r="S1419" s="5"/>
      <c r="T1419" s="5"/>
      <c r="U1419" s="5"/>
      <c r="V1419" s="5"/>
      <c r="W1419" s="5"/>
      <c r="X1419" s="5"/>
      <c r="Y1419" s="5"/>
      <c r="Z1419" s="5"/>
    </row>
    <row r="1420" customFormat="false" ht="12.75" hidden="false" customHeight="true" outlineLevel="0" collapsed="false">
      <c r="A1420" s="10" t="n">
        <v>154</v>
      </c>
      <c r="B1420" s="2" t="n">
        <v>21</v>
      </c>
      <c r="C1420" s="2" t="n">
        <f aca="false">'RAS-funkcijski'!D25</f>
        <v>0</v>
      </c>
      <c r="D1420" s="2" t="n">
        <f aca="false">'RAS-funkcijski'!E25</f>
        <v>0</v>
      </c>
      <c r="E1420" s="2" t="n">
        <v>0</v>
      </c>
      <c r="F1420" s="2" t="n">
        <v>0</v>
      </c>
      <c r="G1420" s="3" t="n">
        <f aca="false">B1420/1000*C1420+B1420/500*D1420</f>
        <v>0</v>
      </c>
      <c r="H1420" s="3" t="n">
        <f aca="false">ABS(C1420-ROUND(C1420,0))+ABS(D1420-ROUND(D1420,0))</f>
        <v>0</v>
      </c>
      <c r="I1420" s="11"/>
      <c r="J1420" s="4"/>
      <c r="K1420" s="5"/>
      <c r="L1420" s="5"/>
      <c r="M1420" s="5"/>
      <c r="N1420" s="5"/>
      <c r="O1420" s="5"/>
      <c r="P1420" s="5"/>
      <c r="Q1420" s="5"/>
      <c r="R1420" s="5"/>
      <c r="S1420" s="5"/>
      <c r="T1420" s="5"/>
      <c r="U1420" s="5"/>
      <c r="V1420" s="5"/>
      <c r="W1420" s="5"/>
      <c r="X1420" s="5"/>
      <c r="Y1420" s="5"/>
      <c r="Z1420" s="5"/>
    </row>
    <row r="1421" customFormat="false" ht="12.75" hidden="false" customHeight="true" outlineLevel="0" collapsed="false">
      <c r="A1421" s="10" t="n">
        <v>154</v>
      </c>
      <c r="B1421" s="2" t="n">
        <v>22</v>
      </c>
      <c r="C1421" s="2" t="n">
        <f aca="false">'RAS-funkcijski'!D26</f>
        <v>0</v>
      </c>
      <c r="D1421" s="2" t="n">
        <f aca="false">'RAS-funkcijski'!E26</f>
        <v>0</v>
      </c>
      <c r="E1421" s="2" t="n">
        <v>0</v>
      </c>
      <c r="F1421" s="2" t="n">
        <v>0</v>
      </c>
      <c r="G1421" s="3" t="n">
        <f aca="false">B1421/1000*C1421+B1421/500*D1421</f>
        <v>0</v>
      </c>
      <c r="H1421" s="3" t="n">
        <f aca="false">ABS(C1421-ROUND(C1421,0))+ABS(D1421-ROUND(D1421,0))</f>
        <v>0</v>
      </c>
      <c r="I1421" s="11"/>
      <c r="J1421" s="4"/>
      <c r="K1421" s="5"/>
      <c r="L1421" s="5"/>
      <c r="M1421" s="5"/>
      <c r="N1421" s="5"/>
      <c r="O1421" s="5"/>
      <c r="P1421" s="5"/>
      <c r="Q1421" s="5"/>
      <c r="R1421" s="5"/>
      <c r="S1421" s="5"/>
      <c r="T1421" s="5"/>
      <c r="U1421" s="5"/>
      <c r="V1421" s="5"/>
      <c r="W1421" s="5"/>
      <c r="X1421" s="5"/>
      <c r="Y1421" s="5"/>
      <c r="Z1421" s="5"/>
    </row>
    <row r="1422" customFormat="false" ht="12.75" hidden="false" customHeight="true" outlineLevel="0" collapsed="false">
      <c r="A1422" s="10" t="n">
        <v>154</v>
      </c>
      <c r="B1422" s="2" t="n">
        <v>23</v>
      </c>
      <c r="C1422" s="2" t="n">
        <f aca="false">'RAS-funkcijski'!D27</f>
        <v>0</v>
      </c>
      <c r="D1422" s="2" t="n">
        <f aca="false">'RAS-funkcijski'!E27</f>
        <v>0</v>
      </c>
      <c r="E1422" s="2" t="n">
        <v>0</v>
      </c>
      <c r="F1422" s="2" t="n">
        <v>0</v>
      </c>
      <c r="G1422" s="3" t="n">
        <f aca="false">B1422/1000*C1422+B1422/500*D1422</f>
        <v>0</v>
      </c>
      <c r="H1422" s="3" t="n">
        <f aca="false">ABS(C1422-ROUND(C1422,0))+ABS(D1422-ROUND(D1422,0))</f>
        <v>0</v>
      </c>
      <c r="I1422" s="11"/>
      <c r="J1422" s="4"/>
      <c r="K1422" s="5"/>
      <c r="L1422" s="5"/>
      <c r="M1422" s="5"/>
      <c r="N1422" s="5"/>
      <c r="O1422" s="5"/>
      <c r="P1422" s="5"/>
      <c r="Q1422" s="5"/>
      <c r="R1422" s="5"/>
      <c r="S1422" s="5"/>
      <c r="T1422" s="5"/>
      <c r="U1422" s="5"/>
      <c r="V1422" s="5"/>
      <c r="W1422" s="5"/>
      <c r="X1422" s="5"/>
      <c r="Y1422" s="5"/>
      <c r="Z1422" s="5"/>
    </row>
    <row r="1423" customFormat="false" ht="12.75" hidden="false" customHeight="true" outlineLevel="0" collapsed="false">
      <c r="A1423" s="10" t="n">
        <v>154</v>
      </c>
      <c r="B1423" s="2" t="n">
        <v>24</v>
      </c>
      <c r="C1423" s="2" t="n">
        <f aca="false">'RAS-funkcijski'!D28</f>
        <v>0</v>
      </c>
      <c r="D1423" s="2" t="n">
        <f aca="false">'RAS-funkcijski'!E28</f>
        <v>0</v>
      </c>
      <c r="E1423" s="2" t="n">
        <v>0</v>
      </c>
      <c r="F1423" s="2" t="n">
        <v>0</v>
      </c>
      <c r="G1423" s="3" t="n">
        <f aca="false">B1423/1000*C1423+B1423/500*D1423</f>
        <v>0</v>
      </c>
      <c r="H1423" s="3" t="n">
        <f aca="false">ABS(C1423-ROUND(C1423,0))+ABS(D1423-ROUND(D1423,0))</f>
        <v>0</v>
      </c>
      <c r="I1423" s="11"/>
      <c r="J1423" s="4"/>
      <c r="K1423" s="5"/>
      <c r="L1423" s="5"/>
      <c r="M1423" s="5"/>
      <c r="N1423" s="5"/>
      <c r="O1423" s="5"/>
      <c r="P1423" s="5"/>
      <c r="Q1423" s="5"/>
      <c r="R1423" s="5"/>
      <c r="S1423" s="5"/>
      <c r="T1423" s="5"/>
      <c r="U1423" s="5"/>
      <c r="V1423" s="5"/>
      <c r="W1423" s="5"/>
      <c r="X1423" s="5"/>
      <c r="Y1423" s="5"/>
      <c r="Z1423" s="5"/>
    </row>
    <row r="1424" customFormat="false" ht="12.75" hidden="false" customHeight="true" outlineLevel="0" collapsed="false">
      <c r="A1424" s="10" t="n">
        <v>154</v>
      </c>
      <c r="B1424" s="2" t="n">
        <v>25</v>
      </c>
      <c r="C1424" s="2" t="n">
        <f aca="false">'RAS-funkcijski'!D29</f>
        <v>0</v>
      </c>
      <c r="D1424" s="2" t="n">
        <f aca="false">'RAS-funkcijski'!E29</f>
        <v>0</v>
      </c>
      <c r="E1424" s="2" t="n">
        <v>0</v>
      </c>
      <c r="F1424" s="2" t="n">
        <v>0</v>
      </c>
      <c r="G1424" s="3" t="n">
        <f aca="false">B1424/1000*C1424+B1424/500*D1424</f>
        <v>0</v>
      </c>
      <c r="H1424" s="3" t="n">
        <f aca="false">ABS(C1424-ROUND(C1424,0))+ABS(D1424-ROUND(D1424,0))</f>
        <v>0</v>
      </c>
      <c r="I1424" s="11"/>
      <c r="J1424" s="4"/>
      <c r="K1424" s="5"/>
      <c r="L1424" s="5"/>
      <c r="M1424" s="5"/>
      <c r="N1424" s="5"/>
      <c r="O1424" s="5"/>
      <c r="P1424" s="5"/>
      <c r="Q1424" s="5"/>
      <c r="R1424" s="5"/>
      <c r="S1424" s="5"/>
      <c r="T1424" s="5"/>
      <c r="U1424" s="5"/>
      <c r="V1424" s="5"/>
      <c r="W1424" s="5"/>
      <c r="X1424" s="5"/>
      <c r="Y1424" s="5"/>
      <c r="Z1424" s="5"/>
    </row>
    <row r="1425" customFormat="false" ht="12.75" hidden="false" customHeight="true" outlineLevel="0" collapsed="false">
      <c r="A1425" s="10" t="n">
        <v>154</v>
      </c>
      <c r="B1425" s="2" t="n">
        <v>26</v>
      </c>
      <c r="C1425" s="2" t="n">
        <f aca="false">'RAS-funkcijski'!D30</f>
        <v>0</v>
      </c>
      <c r="D1425" s="2" t="n">
        <f aca="false">'RAS-funkcijski'!E30</f>
        <v>0</v>
      </c>
      <c r="E1425" s="2" t="n">
        <v>0</v>
      </c>
      <c r="F1425" s="2" t="n">
        <v>0</v>
      </c>
      <c r="G1425" s="3" t="n">
        <f aca="false">B1425/1000*C1425+B1425/500*D1425</f>
        <v>0</v>
      </c>
      <c r="H1425" s="3" t="n">
        <f aca="false">ABS(C1425-ROUND(C1425,0))+ABS(D1425-ROUND(D1425,0))</f>
        <v>0</v>
      </c>
      <c r="I1425" s="11"/>
      <c r="J1425" s="4"/>
      <c r="K1425" s="5"/>
      <c r="L1425" s="5"/>
      <c r="M1425" s="5"/>
      <c r="N1425" s="5"/>
      <c r="O1425" s="5"/>
      <c r="P1425" s="5"/>
      <c r="Q1425" s="5"/>
      <c r="R1425" s="5"/>
      <c r="S1425" s="5"/>
      <c r="T1425" s="5"/>
      <c r="U1425" s="5"/>
      <c r="V1425" s="5"/>
      <c r="W1425" s="5"/>
      <c r="X1425" s="5"/>
      <c r="Y1425" s="5"/>
      <c r="Z1425" s="5"/>
    </row>
    <row r="1426" customFormat="false" ht="12.75" hidden="false" customHeight="true" outlineLevel="0" collapsed="false">
      <c r="A1426" s="10" t="n">
        <v>154</v>
      </c>
      <c r="B1426" s="2" t="n">
        <v>27</v>
      </c>
      <c r="C1426" s="2" t="n">
        <f aca="false">'RAS-funkcijski'!D31</f>
        <v>0</v>
      </c>
      <c r="D1426" s="2" t="n">
        <f aca="false">'RAS-funkcijski'!E31</f>
        <v>0</v>
      </c>
      <c r="E1426" s="2" t="n">
        <v>0</v>
      </c>
      <c r="F1426" s="2" t="n">
        <v>0</v>
      </c>
      <c r="G1426" s="3" t="n">
        <f aca="false">B1426/1000*C1426+B1426/500*D1426</f>
        <v>0</v>
      </c>
      <c r="H1426" s="3" t="n">
        <f aca="false">ABS(C1426-ROUND(C1426,0))+ABS(D1426-ROUND(D1426,0))</f>
        <v>0</v>
      </c>
      <c r="I1426" s="11"/>
      <c r="J1426" s="4"/>
      <c r="K1426" s="5"/>
      <c r="L1426" s="5"/>
      <c r="M1426" s="5"/>
      <c r="N1426" s="5"/>
      <c r="O1426" s="5"/>
      <c r="P1426" s="5"/>
      <c r="Q1426" s="5"/>
      <c r="R1426" s="5"/>
      <c r="S1426" s="5"/>
      <c r="T1426" s="5"/>
      <c r="U1426" s="5"/>
      <c r="V1426" s="5"/>
      <c r="W1426" s="5"/>
      <c r="X1426" s="5"/>
      <c r="Y1426" s="5"/>
      <c r="Z1426" s="5"/>
    </row>
    <row r="1427" customFormat="false" ht="12.75" hidden="false" customHeight="true" outlineLevel="0" collapsed="false">
      <c r="A1427" s="10" t="n">
        <v>154</v>
      </c>
      <c r="B1427" s="2" t="n">
        <v>28</v>
      </c>
      <c r="C1427" s="2" t="n">
        <f aca="false">'RAS-funkcijski'!D32</f>
        <v>0</v>
      </c>
      <c r="D1427" s="2" t="n">
        <f aca="false">'RAS-funkcijski'!E32</f>
        <v>0</v>
      </c>
      <c r="E1427" s="2" t="n">
        <v>0</v>
      </c>
      <c r="F1427" s="2" t="n">
        <v>0</v>
      </c>
      <c r="G1427" s="3" t="n">
        <f aca="false">B1427/1000*C1427+B1427/500*D1427</f>
        <v>0</v>
      </c>
      <c r="H1427" s="3" t="n">
        <f aca="false">ABS(C1427-ROUND(C1427,0))+ABS(D1427-ROUND(D1427,0))</f>
        <v>0</v>
      </c>
      <c r="I1427" s="11"/>
      <c r="J1427" s="4"/>
      <c r="K1427" s="5"/>
      <c r="L1427" s="5"/>
      <c r="M1427" s="5"/>
      <c r="N1427" s="5"/>
      <c r="O1427" s="5"/>
      <c r="P1427" s="5"/>
      <c r="Q1427" s="5"/>
      <c r="R1427" s="5"/>
      <c r="S1427" s="5"/>
      <c r="T1427" s="5"/>
      <c r="U1427" s="5"/>
      <c r="V1427" s="5"/>
      <c r="W1427" s="5"/>
      <c r="X1427" s="5"/>
      <c r="Y1427" s="5"/>
      <c r="Z1427" s="5"/>
    </row>
    <row r="1428" customFormat="false" ht="12.75" hidden="false" customHeight="true" outlineLevel="0" collapsed="false">
      <c r="A1428" s="10" t="n">
        <v>154</v>
      </c>
      <c r="B1428" s="2" t="n">
        <v>29</v>
      </c>
      <c r="C1428" s="2" t="n">
        <f aca="false">'RAS-funkcijski'!D33</f>
        <v>0</v>
      </c>
      <c r="D1428" s="2" t="n">
        <f aca="false">'RAS-funkcijski'!E33</f>
        <v>0</v>
      </c>
      <c r="E1428" s="2" t="n">
        <v>0</v>
      </c>
      <c r="F1428" s="2" t="n">
        <v>0</v>
      </c>
      <c r="G1428" s="3" t="n">
        <f aca="false">B1428/1000*C1428+B1428/500*D1428</f>
        <v>0</v>
      </c>
      <c r="H1428" s="3" t="n">
        <f aca="false">ABS(C1428-ROUND(C1428,0))+ABS(D1428-ROUND(D1428,0))</f>
        <v>0</v>
      </c>
      <c r="I1428" s="11"/>
      <c r="J1428" s="4"/>
      <c r="K1428" s="5"/>
      <c r="L1428" s="5"/>
      <c r="M1428" s="5"/>
      <c r="N1428" s="5"/>
      <c r="O1428" s="5"/>
      <c r="P1428" s="5"/>
      <c r="Q1428" s="5"/>
      <c r="R1428" s="5"/>
      <c r="S1428" s="5"/>
      <c r="T1428" s="5"/>
      <c r="U1428" s="5"/>
      <c r="V1428" s="5"/>
      <c r="W1428" s="5"/>
      <c r="X1428" s="5"/>
      <c r="Y1428" s="5"/>
      <c r="Z1428" s="5"/>
    </row>
    <row r="1429" customFormat="false" ht="12.75" hidden="false" customHeight="true" outlineLevel="0" collapsed="false">
      <c r="A1429" s="10" t="n">
        <v>154</v>
      </c>
      <c r="B1429" s="2" t="n">
        <v>30</v>
      </c>
      <c r="C1429" s="2" t="n">
        <f aca="false">'RAS-funkcijski'!D34</f>
        <v>0</v>
      </c>
      <c r="D1429" s="2" t="n">
        <f aca="false">'RAS-funkcijski'!E34</f>
        <v>0</v>
      </c>
      <c r="E1429" s="2" t="n">
        <v>0</v>
      </c>
      <c r="F1429" s="2" t="n">
        <v>0</v>
      </c>
      <c r="G1429" s="3" t="n">
        <f aca="false">B1429/1000*C1429+B1429/500*D1429</f>
        <v>0</v>
      </c>
      <c r="H1429" s="3" t="n">
        <f aca="false">ABS(C1429-ROUND(C1429,0))+ABS(D1429-ROUND(D1429,0))</f>
        <v>0</v>
      </c>
      <c r="I1429" s="11"/>
      <c r="J1429" s="4"/>
      <c r="K1429" s="5"/>
      <c r="L1429" s="5"/>
      <c r="M1429" s="5"/>
      <c r="N1429" s="5"/>
      <c r="O1429" s="5"/>
      <c r="P1429" s="5"/>
      <c r="Q1429" s="5"/>
      <c r="R1429" s="5"/>
      <c r="S1429" s="5"/>
      <c r="T1429" s="5"/>
      <c r="U1429" s="5"/>
      <c r="V1429" s="5"/>
      <c r="W1429" s="5"/>
      <c r="X1429" s="5"/>
      <c r="Y1429" s="5"/>
      <c r="Z1429" s="5"/>
    </row>
    <row r="1430" customFormat="false" ht="12.75" hidden="false" customHeight="true" outlineLevel="0" collapsed="false">
      <c r="A1430" s="10" t="n">
        <v>154</v>
      </c>
      <c r="B1430" s="2" t="n">
        <v>31</v>
      </c>
      <c r="C1430" s="2" t="n">
        <f aca="false">'RAS-funkcijski'!D35</f>
        <v>0</v>
      </c>
      <c r="D1430" s="2" t="n">
        <f aca="false">'RAS-funkcijski'!E35</f>
        <v>0</v>
      </c>
      <c r="E1430" s="2" t="n">
        <v>0</v>
      </c>
      <c r="F1430" s="2" t="n">
        <v>0</v>
      </c>
      <c r="G1430" s="3" t="n">
        <f aca="false">B1430/1000*C1430+B1430/500*D1430</f>
        <v>0</v>
      </c>
      <c r="H1430" s="3" t="n">
        <f aca="false">ABS(C1430-ROUND(C1430,0))+ABS(D1430-ROUND(D1430,0))</f>
        <v>0</v>
      </c>
      <c r="I1430" s="11"/>
      <c r="J1430" s="4"/>
      <c r="K1430" s="5"/>
      <c r="L1430" s="5"/>
      <c r="M1430" s="5"/>
      <c r="N1430" s="5"/>
      <c r="O1430" s="5"/>
      <c r="P1430" s="5"/>
      <c r="Q1430" s="5"/>
      <c r="R1430" s="5"/>
      <c r="S1430" s="5"/>
      <c r="T1430" s="5"/>
      <c r="U1430" s="5"/>
      <c r="V1430" s="5"/>
      <c r="W1430" s="5"/>
      <c r="X1430" s="5"/>
      <c r="Y1430" s="5"/>
      <c r="Z1430" s="5"/>
    </row>
    <row r="1431" customFormat="false" ht="12.75" hidden="false" customHeight="true" outlineLevel="0" collapsed="false">
      <c r="A1431" s="10" t="n">
        <v>154</v>
      </c>
      <c r="B1431" s="2" t="n">
        <v>32</v>
      </c>
      <c r="C1431" s="2" t="n">
        <f aca="false">'RAS-funkcijski'!D36</f>
        <v>0</v>
      </c>
      <c r="D1431" s="2" t="n">
        <f aca="false">'RAS-funkcijski'!E36</f>
        <v>0</v>
      </c>
      <c r="E1431" s="2" t="n">
        <v>0</v>
      </c>
      <c r="F1431" s="2" t="n">
        <v>0</v>
      </c>
      <c r="G1431" s="3" t="n">
        <f aca="false">B1431/1000*C1431+B1431/500*D1431</f>
        <v>0</v>
      </c>
      <c r="H1431" s="3" t="n">
        <f aca="false">ABS(C1431-ROUND(C1431,0))+ABS(D1431-ROUND(D1431,0))</f>
        <v>0</v>
      </c>
      <c r="I1431" s="11"/>
      <c r="J1431" s="4"/>
      <c r="K1431" s="5"/>
      <c r="L1431" s="5"/>
      <c r="M1431" s="5"/>
      <c r="N1431" s="5"/>
      <c r="O1431" s="5"/>
      <c r="P1431" s="5"/>
      <c r="Q1431" s="5"/>
      <c r="R1431" s="5"/>
      <c r="S1431" s="5"/>
      <c r="T1431" s="5"/>
      <c r="U1431" s="5"/>
      <c r="V1431" s="5"/>
      <c r="W1431" s="5"/>
      <c r="X1431" s="5"/>
      <c r="Y1431" s="5"/>
      <c r="Z1431" s="5"/>
    </row>
    <row r="1432" customFormat="false" ht="12.75" hidden="false" customHeight="true" outlineLevel="0" collapsed="false">
      <c r="A1432" s="10" t="n">
        <v>154</v>
      </c>
      <c r="B1432" s="2" t="n">
        <v>33</v>
      </c>
      <c r="C1432" s="2" t="n">
        <f aca="false">'RAS-funkcijski'!D37</f>
        <v>0</v>
      </c>
      <c r="D1432" s="2" t="n">
        <f aca="false">'RAS-funkcijski'!E37</f>
        <v>0</v>
      </c>
      <c r="E1432" s="2" t="n">
        <v>0</v>
      </c>
      <c r="F1432" s="2" t="n">
        <v>0</v>
      </c>
      <c r="G1432" s="3" t="n">
        <f aca="false">B1432/1000*C1432+B1432/500*D1432</f>
        <v>0</v>
      </c>
      <c r="H1432" s="3" t="n">
        <f aca="false">ABS(C1432-ROUND(C1432,0))+ABS(D1432-ROUND(D1432,0))</f>
        <v>0</v>
      </c>
      <c r="I1432" s="11"/>
      <c r="J1432" s="4"/>
      <c r="K1432" s="5"/>
      <c r="L1432" s="5"/>
      <c r="M1432" s="5"/>
      <c r="N1432" s="5"/>
      <c r="O1432" s="5"/>
      <c r="P1432" s="5"/>
      <c r="Q1432" s="5"/>
      <c r="R1432" s="5"/>
      <c r="S1432" s="5"/>
      <c r="T1432" s="5"/>
      <c r="U1432" s="5"/>
      <c r="V1432" s="5"/>
      <c r="W1432" s="5"/>
      <c r="X1432" s="5"/>
      <c r="Y1432" s="5"/>
      <c r="Z1432" s="5"/>
    </row>
    <row r="1433" customFormat="false" ht="12.75" hidden="false" customHeight="true" outlineLevel="0" collapsed="false">
      <c r="A1433" s="10" t="n">
        <v>154</v>
      </c>
      <c r="B1433" s="2" t="n">
        <v>34</v>
      </c>
      <c r="C1433" s="2" t="n">
        <f aca="false">'RAS-funkcijski'!D38</f>
        <v>0</v>
      </c>
      <c r="D1433" s="2" t="n">
        <f aca="false">'RAS-funkcijski'!E38</f>
        <v>0</v>
      </c>
      <c r="E1433" s="2" t="n">
        <v>0</v>
      </c>
      <c r="F1433" s="2" t="n">
        <v>0</v>
      </c>
      <c r="G1433" s="3" t="n">
        <f aca="false">B1433/1000*C1433+B1433/500*D1433</f>
        <v>0</v>
      </c>
      <c r="H1433" s="3" t="n">
        <f aca="false">ABS(C1433-ROUND(C1433,0))+ABS(D1433-ROUND(D1433,0))</f>
        <v>0</v>
      </c>
      <c r="I1433" s="11"/>
      <c r="J1433" s="4"/>
      <c r="K1433" s="5"/>
      <c r="L1433" s="5"/>
      <c r="M1433" s="5"/>
      <c r="N1433" s="5"/>
      <c r="O1433" s="5"/>
      <c r="P1433" s="5"/>
      <c r="Q1433" s="5"/>
      <c r="R1433" s="5"/>
      <c r="S1433" s="5"/>
      <c r="T1433" s="5"/>
      <c r="U1433" s="5"/>
      <c r="V1433" s="5"/>
      <c r="W1433" s="5"/>
      <c r="X1433" s="5"/>
      <c r="Y1433" s="5"/>
      <c r="Z1433" s="5"/>
    </row>
    <row r="1434" customFormat="false" ht="12.75" hidden="false" customHeight="true" outlineLevel="0" collapsed="false">
      <c r="A1434" s="10" t="n">
        <v>154</v>
      </c>
      <c r="B1434" s="2" t="n">
        <v>35</v>
      </c>
      <c r="C1434" s="2" t="n">
        <f aca="false">'RAS-funkcijski'!D39</f>
        <v>0</v>
      </c>
      <c r="D1434" s="2" t="n">
        <f aca="false">'RAS-funkcijski'!E39</f>
        <v>0</v>
      </c>
      <c r="E1434" s="2" t="n">
        <v>0</v>
      </c>
      <c r="F1434" s="2" t="n">
        <v>0</v>
      </c>
      <c r="G1434" s="3" t="n">
        <f aca="false">B1434/1000*C1434+B1434/500*D1434</f>
        <v>0</v>
      </c>
      <c r="H1434" s="3" t="n">
        <f aca="false">ABS(C1434-ROUND(C1434,0))+ABS(D1434-ROUND(D1434,0))</f>
        <v>0</v>
      </c>
      <c r="I1434" s="11"/>
      <c r="J1434" s="4"/>
      <c r="K1434" s="5"/>
      <c r="L1434" s="5"/>
      <c r="M1434" s="5"/>
      <c r="N1434" s="5"/>
      <c r="O1434" s="5"/>
      <c r="P1434" s="5"/>
      <c r="Q1434" s="5"/>
      <c r="R1434" s="5"/>
      <c r="S1434" s="5"/>
      <c r="T1434" s="5"/>
      <c r="U1434" s="5"/>
      <c r="V1434" s="5"/>
      <c r="W1434" s="5"/>
      <c r="X1434" s="5"/>
      <c r="Y1434" s="5"/>
      <c r="Z1434" s="5"/>
    </row>
    <row r="1435" customFormat="false" ht="12.75" hidden="false" customHeight="true" outlineLevel="0" collapsed="false">
      <c r="A1435" s="10" t="n">
        <v>154</v>
      </c>
      <c r="B1435" s="2" t="n">
        <v>36</v>
      </c>
      <c r="C1435" s="2" t="n">
        <f aca="false">'RAS-funkcijski'!D40</f>
        <v>0</v>
      </c>
      <c r="D1435" s="2" t="n">
        <f aca="false">'RAS-funkcijski'!E40</f>
        <v>0</v>
      </c>
      <c r="E1435" s="2" t="n">
        <v>0</v>
      </c>
      <c r="F1435" s="2" t="n">
        <v>0</v>
      </c>
      <c r="G1435" s="3" t="n">
        <f aca="false">B1435/1000*C1435+B1435/500*D1435</f>
        <v>0</v>
      </c>
      <c r="H1435" s="3" t="n">
        <f aca="false">ABS(C1435-ROUND(C1435,0))+ABS(D1435-ROUND(D1435,0))</f>
        <v>0</v>
      </c>
      <c r="I1435" s="11"/>
      <c r="J1435" s="4"/>
      <c r="K1435" s="5"/>
      <c r="L1435" s="5"/>
      <c r="M1435" s="5"/>
      <c r="N1435" s="5"/>
      <c r="O1435" s="5"/>
      <c r="P1435" s="5"/>
      <c r="Q1435" s="5"/>
      <c r="R1435" s="5"/>
      <c r="S1435" s="5"/>
      <c r="T1435" s="5"/>
      <c r="U1435" s="5"/>
      <c r="V1435" s="5"/>
      <c r="W1435" s="5"/>
      <c r="X1435" s="5"/>
      <c r="Y1435" s="5"/>
      <c r="Z1435" s="5"/>
    </row>
    <row r="1436" customFormat="false" ht="12.75" hidden="false" customHeight="true" outlineLevel="0" collapsed="false">
      <c r="A1436" s="10" t="n">
        <v>154</v>
      </c>
      <c r="B1436" s="2" t="n">
        <v>37</v>
      </c>
      <c r="C1436" s="2" t="n">
        <f aca="false">'RAS-funkcijski'!D41</f>
        <v>0</v>
      </c>
      <c r="D1436" s="2" t="n">
        <f aca="false">'RAS-funkcijski'!E41</f>
        <v>0</v>
      </c>
      <c r="E1436" s="2" t="n">
        <v>0</v>
      </c>
      <c r="F1436" s="2" t="n">
        <v>0</v>
      </c>
      <c r="G1436" s="3" t="n">
        <f aca="false">B1436/1000*C1436+B1436/500*D1436</f>
        <v>0</v>
      </c>
      <c r="H1436" s="3" t="n">
        <f aca="false">ABS(C1436-ROUND(C1436,0))+ABS(D1436-ROUND(D1436,0))</f>
        <v>0</v>
      </c>
      <c r="I1436" s="11"/>
      <c r="J1436" s="4"/>
      <c r="K1436" s="5"/>
      <c r="L1436" s="5"/>
      <c r="M1436" s="5"/>
      <c r="N1436" s="5"/>
      <c r="O1436" s="5"/>
      <c r="P1436" s="5"/>
      <c r="Q1436" s="5"/>
      <c r="R1436" s="5"/>
      <c r="S1436" s="5"/>
      <c r="T1436" s="5"/>
      <c r="U1436" s="5"/>
      <c r="V1436" s="5"/>
      <c r="W1436" s="5"/>
      <c r="X1436" s="5"/>
      <c r="Y1436" s="5"/>
      <c r="Z1436" s="5"/>
    </row>
    <row r="1437" customFormat="false" ht="12.75" hidden="false" customHeight="true" outlineLevel="0" collapsed="false">
      <c r="A1437" s="10" t="n">
        <v>154</v>
      </c>
      <c r="B1437" s="2" t="n">
        <v>38</v>
      </c>
      <c r="C1437" s="2" t="n">
        <f aca="false">'RAS-funkcijski'!D42</f>
        <v>0</v>
      </c>
      <c r="D1437" s="2" t="n">
        <f aca="false">'RAS-funkcijski'!E42</f>
        <v>0</v>
      </c>
      <c r="E1437" s="2" t="n">
        <v>0</v>
      </c>
      <c r="F1437" s="2" t="n">
        <v>0</v>
      </c>
      <c r="G1437" s="3" t="n">
        <f aca="false">B1437/1000*C1437+B1437/500*D1437</f>
        <v>0</v>
      </c>
      <c r="H1437" s="3" t="n">
        <f aca="false">ABS(C1437-ROUND(C1437,0))+ABS(D1437-ROUND(D1437,0))</f>
        <v>0</v>
      </c>
      <c r="I1437" s="11"/>
      <c r="J1437" s="4"/>
      <c r="K1437" s="5"/>
      <c r="L1437" s="5"/>
      <c r="M1437" s="5"/>
      <c r="N1437" s="5"/>
      <c r="O1437" s="5"/>
      <c r="P1437" s="5"/>
      <c r="Q1437" s="5"/>
      <c r="R1437" s="5"/>
      <c r="S1437" s="5"/>
      <c r="T1437" s="5"/>
      <c r="U1437" s="5"/>
      <c r="V1437" s="5"/>
      <c r="W1437" s="5"/>
      <c r="X1437" s="5"/>
      <c r="Y1437" s="5"/>
      <c r="Z1437" s="5"/>
    </row>
    <row r="1438" customFormat="false" ht="12.75" hidden="false" customHeight="true" outlineLevel="0" collapsed="false">
      <c r="A1438" s="10" t="n">
        <v>154</v>
      </c>
      <c r="B1438" s="2" t="n">
        <v>39</v>
      </c>
      <c r="C1438" s="2" t="n">
        <f aca="false">'RAS-funkcijski'!D43</f>
        <v>0</v>
      </c>
      <c r="D1438" s="2" t="n">
        <f aca="false">'RAS-funkcijski'!E43</f>
        <v>0</v>
      </c>
      <c r="E1438" s="2" t="n">
        <v>0</v>
      </c>
      <c r="F1438" s="2" t="n">
        <v>0</v>
      </c>
      <c r="G1438" s="3" t="n">
        <f aca="false">B1438/1000*C1438+B1438/500*D1438</f>
        <v>0</v>
      </c>
      <c r="H1438" s="3" t="n">
        <f aca="false">ABS(C1438-ROUND(C1438,0))+ABS(D1438-ROUND(D1438,0))</f>
        <v>0</v>
      </c>
      <c r="I1438" s="11"/>
      <c r="J1438" s="4"/>
      <c r="K1438" s="5"/>
      <c r="L1438" s="5"/>
      <c r="M1438" s="5"/>
      <c r="N1438" s="5"/>
      <c r="O1438" s="5"/>
      <c r="P1438" s="5"/>
      <c r="Q1438" s="5"/>
      <c r="R1438" s="5"/>
      <c r="S1438" s="5"/>
      <c r="T1438" s="5"/>
      <c r="U1438" s="5"/>
      <c r="V1438" s="5"/>
      <c r="W1438" s="5"/>
      <c r="X1438" s="5"/>
      <c r="Y1438" s="5"/>
      <c r="Z1438" s="5"/>
    </row>
    <row r="1439" customFormat="false" ht="12.75" hidden="false" customHeight="true" outlineLevel="0" collapsed="false">
      <c r="A1439" s="10" t="n">
        <v>154</v>
      </c>
      <c r="B1439" s="2" t="n">
        <v>40</v>
      </c>
      <c r="C1439" s="2" t="n">
        <f aca="false">'RAS-funkcijski'!D44</f>
        <v>0</v>
      </c>
      <c r="D1439" s="2" t="n">
        <f aca="false">'RAS-funkcijski'!E44</f>
        <v>0</v>
      </c>
      <c r="E1439" s="2" t="n">
        <v>0</v>
      </c>
      <c r="F1439" s="2" t="n">
        <v>0</v>
      </c>
      <c r="G1439" s="3" t="n">
        <f aca="false">B1439/1000*C1439+B1439/500*D1439</f>
        <v>0</v>
      </c>
      <c r="H1439" s="3" t="n">
        <f aca="false">ABS(C1439-ROUND(C1439,0))+ABS(D1439-ROUND(D1439,0))</f>
        <v>0</v>
      </c>
      <c r="I1439" s="11"/>
      <c r="J1439" s="4"/>
      <c r="K1439" s="5"/>
      <c r="L1439" s="5"/>
      <c r="M1439" s="5"/>
      <c r="N1439" s="5"/>
      <c r="O1439" s="5"/>
      <c r="P1439" s="5"/>
      <c r="Q1439" s="5"/>
      <c r="R1439" s="5"/>
      <c r="S1439" s="5"/>
      <c r="T1439" s="5"/>
      <c r="U1439" s="5"/>
      <c r="V1439" s="5"/>
      <c r="W1439" s="5"/>
      <c r="X1439" s="5"/>
      <c r="Y1439" s="5"/>
      <c r="Z1439" s="5"/>
    </row>
    <row r="1440" customFormat="false" ht="12.75" hidden="false" customHeight="true" outlineLevel="0" collapsed="false">
      <c r="A1440" s="10" t="n">
        <v>154</v>
      </c>
      <c r="B1440" s="2" t="n">
        <v>41</v>
      </c>
      <c r="C1440" s="2" t="n">
        <f aca="false">'RAS-funkcijski'!D45</f>
        <v>0</v>
      </c>
      <c r="D1440" s="2" t="n">
        <f aca="false">'RAS-funkcijski'!E45</f>
        <v>0</v>
      </c>
      <c r="E1440" s="2" t="n">
        <v>0</v>
      </c>
      <c r="F1440" s="2" t="n">
        <v>0</v>
      </c>
      <c r="G1440" s="3" t="n">
        <f aca="false">B1440/1000*C1440+B1440/500*D1440</f>
        <v>0</v>
      </c>
      <c r="H1440" s="3" t="n">
        <f aca="false">ABS(C1440-ROUND(C1440,0))+ABS(D1440-ROUND(D1440,0))</f>
        <v>0</v>
      </c>
      <c r="I1440" s="11"/>
      <c r="J1440" s="4"/>
      <c r="K1440" s="5"/>
      <c r="L1440" s="5"/>
      <c r="M1440" s="5"/>
      <c r="N1440" s="5"/>
      <c r="O1440" s="5"/>
      <c r="P1440" s="5"/>
      <c r="Q1440" s="5"/>
      <c r="R1440" s="5"/>
      <c r="S1440" s="5"/>
      <c r="T1440" s="5"/>
      <c r="U1440" s="5"/>
      <c r="V1440" s="5"/>
      <c r="W1440" s="5"/>
      <c r="X1440" s="5"/>
      <c r="Y1440" s="5"/>
      <c r="Z1440" s="5"/>
    </row>
    <row r="1441" customFormat="false" ht="12.75" hidden="false" customHeight="true" outlineLevel="0" collapsed="false">
      <c r="A1441" s="10" t="n">
        <v>154</v>
      </c>
      <c r="B1441" s="2" t="n">
        <v>42</v>
      </c>
      <c r="C1441" s="2" t="n">
        <f aca="false">'RAS-funkcijski'!D46</f>
        <v>0</v>
      </c>
      <c r="D1441" s="2" t="n">
        <f aca="false">'RAS-funkcijski'!E46</f>
        <v>0</v>
      </c>
      <c r="E1441" s="2" t="n">
        <v>0</v>
      </c>
      <c r="F1441" s="2" t="n">
        <v>0</v>
      </c>
      <c r="G1441" s="3" t="n">
        <f aca="false">B1441/1000*C1441+B1441/500*D1441</f>
        <v>0</v>
      </c>
      <c r="H1441" s="3" t="n">
        <f aca="false">ABS(C1441-ROUND(C1441,0))+ABS(D1441-ROUND(D1441,0))</f>
        <v>0</v>
      </c>
      <c r="I1441" s="11"/>
      <c r="J1441" s="4"/>
      <c r="K1441" s="5"/>
      <c r="L1441" s="5"/>
      <c r="M1441" s="5"/>
      <c r="N1441" s="5"/>
      <c r="O1441" s="5"/>
      <c r="P1441" s="5"/>
      <c r="Q1441" s="5"/>
      <c r="R1441" s="5"/>
      <c r="S1441" s="5"/>
      <c r="T1441" s="5"/>
      <c r="U1441" s="5"/>
      <c r="V1441" s="5"/>
      <c r="W1441" s="5"/>
      <c r="X1441" s="5"/>
      <c r="Y1441" s="5"/>
      <c r="Z1441" s="5"/>
    </row>
    <row r="1442" customFormat="false" ht="12.75" hidden="false" customHeight="true" outlineLevel="0" collapsed="false">
      <c r="A1442" s="10" t="n">
        <v>154</v>
      </c>
      <c r="B1442" s="2" t="n">
        <v>43</v>
      </c>
      <c r="C1442" s="2" t="n">
        <f aca="false">'RAS-funkcijski'!D47</f>
        <v>0</v>
      </c>
      <c r="D1442" s="2" t="n">
        <f aca="false">'RAS-funkcijski'!E47</f>
        <v>0</v>
      </c>
      <c r="E1442" s="2" t="n">
        <v>0</v>
      </c>
      <c r="F1442" s="2" t="n">
        <v>0</v>
      </c>
      <c r="G1442" s="3" t="n">
        <f aca="false">B1442/1000*C1442+B1442/500*D1442</f>
        <v>0</v>
      </c>
      <c r="H1442" s="3" t="n">
        <f aca="false">ABS(C1442-ROUND(C1442,0))+ABS(D1442-ROUND(D1442,0))</f>
        <v>0</v>
      </c>
      <c r="I1442" s="11"/>
      <c r="J1442" s="4"/>
      <c r="K1442" s="5"/>
      <c r="L1442" s="5"/>
      <c r="M1442" s="5"/>
      <c r="N1442" s="5"/>
      <c r="O1442" s="5"/>
      <c r="P1442" s="5"/>
      <c r="Q1442" s="5"/>
      <c r="R1442" s="5"/>
      <c r="S1442" s="5"/>
      <c r="T1442" s="5"/>
      <c r="U1442" s="5"/>
      <c r="V1442" s="5"/>
      <c r="W1442" s="5"/>
      <c r="X1442" s="5"/>
      <c r="Y1442" s="5"/>
      <c r="Z1442" s="5"/>
    </row>
    <row r="1443" customFormat="false" ht="12.75" hidden="false" customHeight="true" outlineLevel="0" collapsed="false">
      <c r="A1443" s="10" t="n">
        <v>154</v>
      </c>
      <c r="B1443" s="2" t="n">
        <v>44</v>
      </c>
      <c r="C1443" s="2" t="n">
        <f aca="false">'RAS-funkcijski'!D48</f>
        <v>0</v>
      </c>
      <c r="D1443" s="2" t="n">
        <f aca="false">'RAS-funkcijski'!E48</f>
        <v>0</v>
      </c>
      <c r="E1443" s="2" t="n">
        <v>0</v>
      </c>
      <c r="F1443" s="2" t="n">
        <v>0</v>
      </c>
      <c r="G1443" s="3" t="n">
        <f aca="false">B1443/1000*C1443+B1443/500*D1443</f>
        <v>0</v>
      </c>
      <c r="H1443" s="3" t="n">
        <f aca="false">ABS(C1443-ROUND(C1443,0))+ABS(D1443-ROUND(D1443,0))</f>
        <v>0</v>
      </c>
      <c r="I1443" s="11"/>
      <c r="J1443" s="4"/>
      <c r="K1443" s="5"/>
      <c r="L1443" s="5"/>
      <c r="M1443" s="5"/>
      <c r="N1443" s="5"/>
      <c r="O1443" s="5"/>
      <c r="P1443" s="5"/>
      <c r="Q1443" s="5"/>
      <c r="R1443" s="5"/>
      <c r="S1443" s="5"/>
      <c r="T1443" s="5"/>
      <c r="U1443" s="5"/>
      <c r="V1443" s="5"/>
      <c r="W1443" s="5"/>
      <c r="X1443" s="5"/>
      <c r="Y1443" s="5"/>
      <c r="Z1443" s="5"/>
    </row>
    <row r="1444" customFormat="false" ht="12.75" hidden="false" customHeight="true" outlineLevel="0" collapsed="false">
      <c r="A1444" s="10" t="n">
        <v>154</v>
      </c>
      <c r="B1444" s="2" t="n">
        <v>45</v>
      </c>
      <c r="C1444" s="2" t="n">
        <f aca="false">'RAS-funkcijski'!D49</f>
        <v>0</v>
      </c>
      <c r="D1444" s="2" t="n">
        <f aca="false">'RAS-funkcijski'!E49</f>
        <v>0</v>
      </c>
      <c r="E1444" s="2" t="n">
        <v>0</v>
      </c>
      <c r="F1444" s="2" t="n">
        <v>0</v>
      </c>
      <c r="G1444" s="3" t="n">
        <f aca="false">B1444/1000*C1444+B1444/500*D1444</f>
        <v>0</v>
      </c>
      <c r="H1444" s="3" t="n">
        <f aca="false">ABS(C1444-ROUND(C1444,0))+ABS(D1444-ROUND(D1444,0))</f>
        <v>0</v>
      </c>
      <c r="I1444" s="11"/>
      <c r="J1444" s="4"/>
      <c r="K1444" s="5"/>
      <c r="L1444" s="5"/>
      <c r="M1444" s="5"/>
      <c r="N1444" s="5"/>
      <c r="O1444" s="5"/>
      <c r="P1444" s="5"/>
      <c r="Q1444" s="5"/>
      <c r="R1444" s="5"/>
      <c r="S1444" s="5"/>
      <c r="T1444" s="5"/>
      <c r="U1444" s="5"/>
      <c r="V1444" s="5"/>
      <c r="W1444" s="5"/>
      <c r="X1444" s="5"/>
      <c r="Y1444" s="5"/>
      <c r="Z1444" s="5"/>
    </row>
    <row r="1445" customFormat="false" ht="12.75" hidden="false" customHeight="true" outlineLevel="0" collapsed="false">
      <c r="A1445" s="10" t="n">
        <v>154</v>
      </c>
      <c r="B1445" s="2" t="n">
        <v>46</v>
      </c>
      <c r="C1445" s="2" t="n">
        <f aca="false">'RAS-funkcijski'!D50</f>
        <v>0</v>
      </c>
      <c r="D1445" s="2" t="n">
        <f aca="false">'RAS-funkcijski'!E50</f>
        <v>0</v>
      </c>
      <c r="E1445" s="2" t="n">
        <v>0</v>
      </c>
      <c r="F1445" s="2" t="n">
        <v>0</v>
      </c>
      <c r="G1445" s="3" t="n">
        <f aca="false">B1445/1000*C1445+B1445/500*D1445</f>
        <v>0</v>
      </c>
      <c r="H1445" s="3" t="n">
        <f aca="false">ABS(C1445-ROUND(C1445,0))+ABS(D1445-ROUND(D1445,0))</f>
        <v>0</v>
      </c>
      <c r="I1445" s="11"/>
      <c r="J1445" s="4"/>
      <c r="K1445" s="5"/>
      <c r="L1445" s="5"/>
      <c r="M1445" s="5"/>
      <c r="N1445" s="5"/>
      <c r="O1445" s="5"/>
      <c r="P1445" s="5"/>
      <c r="Q1445" s="5"/>
      <c r="R1445" s="5"/>
      <c r="S1445" s="5"/>
      <c r="T1445" s="5"/>
      <c r="U1445" s="5"/>
      <c r="V1445" s="5"/>
      <c r="W1445" s="5"/>
      <c r="X1445" s="5"/>
      <c r="Y1445" s="5"/>
      <c r="Z1445" s="5"/>
    </row>
    <row r="1446" customFormat="false" ht="12.75" hidden="false" customHeight="true" outlineLevel="0" collapsed="false">
      <c r="A1446" s="10" t="n">
        <v>154</v>
      </c>
      <c r="B1446" s="2" t="n">
        <v>47</v>
      </c>
      <c r="C1446" s="2" t="n">
        <f aca="false">'RAS-funkcijski'!D51</f>
        <v>0</v>
      </c>
      <c r="D1446" s="2" t="n">
        <f aca="false">'RAS-funkcijski'!E51</f>
        <v>0</v>
      </c>
      <c r="E1446" s="2" t="n">
        <v>0</v>
      </c>
      <c r="F1446" s="2" t="n">
        <v>0</v>
      </c>
      <c r="G1446" s="3" t="n">
        <f aca="false">B1446/1000*C1446+B1446/500*D1446</f>
        <v>0</v>
      </c>
      <c r="H1446" s="3" t="n">
        <f aca="false">ABS(C1446-ROUND(C1446,0))+ABS(D1446-ROUND(D1446,0))</f>
        <v>0</v>
      </c>
      <c r="I1446" s="11"/>
      <c r="J1446" s="4"/>
      <c r="K1446" s="5"/>
      <c r="L1446" s="5"/>
      <c r="M1446" s="5"/>
      <c r="N1446" s="5"/>
      <c r="O1446" s="5"/>
      <c r="P1446" s="5"/>
      <c r="Q1446" s="5"/>
      <c r="R1446" s="5"/>
      <c r="S1446" s="5"/>
      <c r="T1446" s="5"/>
      <c r="U1446" s="5"/>
      <c r="V1446" s="5"/>
      <c r="W1446" s="5"/>
      <c r="X1446" s="5"/>
      <c r="Y1446" s="5"/>
      <c r="Z1446" s="5"/>
    </row>
    <row r="1447" customFormat="false" ht="12.75" hidden="false" customHeight="true" outlineLevel="0" collapsed="false">
      <c r="A1447" s="10" t="n">
        <v>154</v>
      </c>
      <c r="B1447" s="2" t="n">
        <v>48</v>
      </c>
      <c r="C1447" s="2" t="n">
        <f aca="false">'RAS-funkcijski'!D52</f>
        <v>0</v>
      </c>
      <c r="D1447" s="2" t="n">
        <f aca="false">'RAS-funkcijski'!E52</f>
        <v>0</v>
      </c>
      <c r="E1447" s="2" t="n">
        <v>0</v>
      </c>
      <c r="F1447" s="2" t="n">
        <v>0</v>
      </c>
      <c r="G1447" s="3" t="n">
        <f aca="false">B1447/1000*C1447+B1447/500*D1447</f>
        <v>0</v>
      </c>
      <c r="H1447" s="3" t="n">
        <f aca="false">ABS(C1447-ROUND(C1447,0))+ABS(D1447-ROUND(D1447,0))</f>
        <v>0</v>
      </c>
      <c r="I1447" s="11"/>
      <c r="J1447" s="4"/>
      <c r="K1447" s="5"/>
      <c r="L1447" s="5"/>
      <c r="M1447" s="5"/>
      <c r="N1447" s="5"/>
      <c r="O1447" s="5"/>
      <c r="P1447" s="5"/>
      <c r="Q1447" s="5"/>
      <c r="R1447" s="5"/>
      <c r="S1447" s="5"/>
      <c r="T1447" s="5"/>
      <c r="U1447" s="5"/>
      <c r="V1447" s="5"/>
      <c r="W1447" s="5"/>
      <c r="X1447" s="5"/>
      <c r="Y1447" s="5"/>
      <c r="Z1447" s="5"/>
    </row>
    <row r="1448" customFormat="false" ht="12.75" hidden="false" customHeight="true" outlineLevel="0" collapsed="false">
      <c r="A1448" s="10" t="n">
        <v>154</v>
      </c>
      <c r="B1448" s="2" t="n">
        <v>49</v>
      </c>
      <c r="C1448" s="2" t="n">
        <f aca="false">'RAS-funkcijski'!D53</f>
        <v>0</v>
      </c>
      <c r="D1448" s="2" t="n">
        <f aca="false">'RAS-funkcijski'!E53</f>
        <v>0</v>
      </c>
      <c r="E1448" s="2" t="n">
        <v>0</v>
      </c>
      <c r="F1448" s="2" t="n">
        <v>0</v>
      </c>
      <c r="G1448" s="3" t="n">
        <f aca="false">B1448/1000*C1448+B1448/500*D1448</f>
        <v>0</v>
      </c>
      <c r="H1448" s="3" t="n">
        <f aca="false">ABS(C1448-ROUND(C1448,0))+ABS(D1448-ROUND(D1448,0))</f>
        <v>0</v>
      </c>
      <c r="I1448" s="11"/>
      <c r="J1448" s="4"/>
      <c r="K1448" s="5"/>
      <c r="L1448" s="5"/>
      <c r="M1448" s="5"/>
      <c r="N1448" s="5"/>
      <c r="O1448" s="5"/>
      <c r="P1448" s="5"/>
      <c r="Q1448" s="5"/>
      <c r="R1448" s="5"/>
      <c r="S1448" s="5"/>
      <c r="T1448" s="5"/>
      <c r="U1448" s="5"/>
      <c r="V1448" s="5"/>
      <c r="W1448" s="5"/>
      <c r="X1448" s="5"/>
      <c r="Y1448" s="5"/>
      <c r="Z1448" s="5"/>
    </row>
    <row r="1449" customFormat="false" ht="12.75" hidden="false" customHeight="true" outlineLevel="0" collapsed="false">
      <c r="A1449" s="10" t="n">
        <v>154</v>
      </c>
      <c r="B1449" s="2" t="n">
        <v>50</v>
      </c>
      <c r="C1449" s="2" t="n">
        <f aca="false">'RAS-funkcijski'!D54</f>
        <v>0</v>
      </c>
      <c r="D1449" s="2" t="n">
        <f aca="false">'RAS-funkcijski'!E54</f>
        <v>0</v>
      </c>
      <c r="E1449" s="2" t="n">
        <v>0</v>
      </c>
      <c r="F1449" s="2" t="n">
        <v>0</v>
      </c>
      <c r="G1449" s="3" t="n">
        <f aca="false">B1449/1000*C1449+B1449/500*D1449</f>
        <v>0</v>
      </c>
      <c r="H1449" s="3" t="n">
        <f aca="false">ABS(C1449-ROUND(C1449,0))+ABS(D1449-ROUND(D1449,0))</f>
        <v>0</v>
      </c>
      <c r="I1449" s="11"/>
      <c r="J1449" s="4"/>
      <c r="K1449" s="5"/>
      <c r="L1449" s="5"/>
      <c r="M1449" s="5"/>
      <c r="N1449" s="5"/>
      <c r="O1449" s="5"/>
      <c r="P1449" s="5"/>
      <c r="Q1449" s="5"/>
      <c r="R1449" s="5"/>
      <c r="S1449" s="5"/>
      <c r="T1449" s="5"/>
      <c r="U1449" s="5"/>
      <c r="V1449" s="5"/>
      <c r="W1449" s="5"/>
      <c r="X1449" s="5"/>
      <c r="Y1449" s="5"/>
      <c r="Z1449" s="5"/>
    </row>
    <row r="1450" customFormat="false" ht="12.75" hidden="false" customHeight="true" outlineLevel="0" collapsed="false">
      <c r="A1450" s="10" t="n">
        <v>154</v>
      </c>
      <c r="B1450" s="2" t="n">
        <v>51</v>
      </c>
      <c r="C1450" s="2" t="n">
        <f aca="false">'RAS-funkcijski'!D55</f>
        <v>0</v>
      </c>
      <c r="D1450" s="2" t="n">
        <f aca="false">'RAS-funkcijski'!E55</f>
        <v>0</v>
      </c>
      <c r="E1450" s="2" t="n">
        <v>0</v>
      </c>
      <c r="F1450" s="2" t="n">
        <v>0</v>
      </c>
      <c r="G1450" s="3" t="n">
        <f aca="false">B1450/1000*C1450+B1450/500*D1450</f>
        <v>0</v>
      </c>
      <c r="H1450" s="3" t="n">
        <f aca="false">ABS(C1450-ROUND(C1450,0))+ABS(D1450-ROUND(D1450,0))</f>
        <v>0</v>
      </c>
      <c r="I1450" s="11"/>
      <c r="J1450" s="4"/>
      <c r="K1450" s="5"/>
      <c r="L1450" s="5"/>
      <c r="M1450" s="5"/>
      <c r="N1450" s="5"/>
      <c r="O1450" s="5"/>
      <c r="P1450" s="5"/>
      <c r="Q1450" s="5"/>
      <c r="R1450" s="5"/>
      <c r="S1450" s="5"/>
      <c r="T1450" s="5"/>
      <c r="U1450" s="5"/>
      <c r="V1450" s="5"/>
      <c r="W1450" s="5"/>
      <c r="X1450" s="5"/>
      <c r="Y1450" s="5"/>
      <c r="Z1450" s="5"/>
    </row>
    <row r="1451" customFormat="false" ht="12.75" hidden="false" customHeight="true" outlineLevel="0" collapsed="false">
      <c r="A1451" s="10" t="n">
        <v>154</v>
      </c>
      <c r="B1451" s="2" t="n">
        <v>52</v>
      </c>
      <c r="C1451" s="2" t="n">
        <f aca="false">'RAS-funkcijski'!D56</f>
        <v>0</v>
      </c>
      <c r="D1451" s="2" t="n">
        <f aca="false">'RAS-funkcijski'!E56</f>
        <v>0</v>
      </c>
      <c r="E1451" s="2" t="n">
        <v>0</v>
      </c>
      <c r="F1451" s="2" t="n">
        <v>0</v>
      </c>
      <c r="G1451" s="3" t="n">
        <f aca="false">B1451/1000*C1451+B1451/500*D1451</f>
        <v>0</v>
      </c>
      <c r="H1451" s="3" t="n">
        <f aca="false">ABS(C1451-ROUND(C1451,0))+ABS(D1451-ROUND(D1451,0))</f>
        <v>0</v>
      </c>
      <c r="I1451" s="11"/>
      <c r="J1451" s="4"/>
      <c r="K1451" s="5"/>
      <c r="L1451" s="5"/>
      <c r="M1451" s="5"/>
      <c r="N1451" s="5"/>
      <c r="O1451" s="5"/>
      <c r="P1451" s="5"/>
      <c r="Q1451" s="5"/>
      <c r="R1451" s="5"/>
      <c r="S1451" s="5"/>
      <c r="T1451" s="5"/>
      <c r="U1451" s="5"/>
      <c r="V1451" s="5"/>
      <c r="W1451" s="5"/>
      <c r="X1451" s="5"/>
      <c r="Y1451" s="5"/>
      <c r="Z1451" s="5"/>
    </row>
    <row r="1452" customFormat="false" ht="12.75" hidden="false" customHeight="true" outlineLevel="0" collapsed="false">
      <c r="A1452" s="10" t="n">
        <v>154</v>
      </c>
      <c r="B1452" s="2" t="n">
        <v>53</v>
      </c>
      <c r="C1452" s="2" t="n">
        <f aca="false">'RAS-funkcijski'!D57</f>
        <v>0</v>
      </c>
      <c r="D1452" s="2" t="n">
        <f aca="false">'RAS-funkcijski'!E57</f>
        <v>0</v>
      </c>
      <c r="E1452" s="2" t="n">
        <v>0</v>
      </c>
      <c r="F1452" s="2" t="n">
        <v>0</v>
      </c>
      <c r="G1452" s="3" t="n">
        <f aca="false">B1452/1000*C1452+B1452/500*D1452</f>
        <v>0</v>
      </c>
      <c r="H1452" s="3" t="n">
        <f aca="false">ABS(C1452-ROUND(C1452,0))+ABS(D1452-ROUND(D1452,0))</f>
        <v>0</v>
      </c>
      <c r="I1452" s="11"/>
      <c r="J1452" s="4"/>
      <c r="K1452" s="5"/>
      <c r="L1452" s="5"/>
      <c r="M1452" s="5"/>
      <c r="N1452" s="5"/>
      <c r="O1452" s="5"/>
      <c r="P1452" s="5"/>
      <c r="Q1452" s="5"/>
      <c r="R1452" s="5"/>
      <c r="S1452" s="5"/>
      <c r="T1452" s="5"/>
      <c r="U1452" s="5"/>
      <c r="V1452" s="5"/>
      <c r="W1452" s="5"/>
      <c r="X1452" s="5"/>
      <c r="Y1452" s="5"/>
      <c r="Z1452" s="5"/>
    </row>
    <row r="1453" customFormat="false" ht="12.75" hidden="false" customHeight="true" outlineLevel="0" collapsed="false">
      <c r="A1453" s="10" t="n">
        <v>154</v>
      </c>
      <c r="B1453" s="2" t="n">
        <v>54</v>
      </c>
      <c r="C1453" s="2" t="n">
        <f aca="false">'RAS-funkcijski'!D58</f>
        <v>0</v>
      </c>
      <c r="D1453" s="2" t="n">
        <f aca="false">'RAS-funkcijski'!E58</f>
        <v>0</v>
      </c>
      <c r="E1453" s="2" t="n">
        <v>0</v>
      </c>
      <c r="F1453" s="2" t="n">
        <v>0</v>
      </c>
      <c r="G1453" s="3" t="n">
        <f aca="false">B1453/1000*C1453+B1453/500*D1453</f>
        <v>0</v>
      </c>
      <c r="H1453" s="3" t="n">
        <f aca="false">ABS(C1453-ROUND(C1453,0))+ABS(D1453-ROUND(D1453,0))</f>
        <v>0</v>
      </c>
      <c r="I1453" s="11"/>
      <c r="J1453" s="4"/>
      <c r="K1453" s="5"/>
      <c r="L1453" s="5"/>
      <c r="M1453" s="5"/>
      <c r="N1453" s="5"/>
      <c r="O1453" s="5"/>
      <c r="P1453" s="5"/>
      <c r="Q1453" s="5"/>
      <c r="R1453" s="5"/>
      <c r="S1453" s="5"/>
      <c r="T1453" s="5"/>
      <c r="U1453" s="5"/>
      <c r="V1453" s="5"/>
      <c r="W1453" s="5"/>
      <c r="X1453" s="5"/>
      <c r="Y1453" s="5"/>
      <c r="Z1453" s="5"/>
    </row>
    <row r="1454" customFormat="false" ht="12.75" hidden="false" customHeight="true" outlineLevel="0" collapsed="false">
      <c r="A1454" s="10" t="n">
        <v>154</v>
      </c>
      <c r="B1454" s="2" t="n">
        <v>55</v>
      </c>
      <c r="C1454" s="2" t="n">
        <f aca="false">'RAS-funkcijski'!D59</f>
        <v>0</v>
      </c>
      <c r="D1454" s="2" t="n">
        <f aca="false">'RAS-funkcijski'!E59</f>
        <v>0</v>
      </c>
      <c r="E1454" s="2" t="n">
        <v>0</v>
      </c>
      <c r="F1454" s="2" t="n">
        <v>0</v>
      </c>
      <c r="G1454" s="3" t="n">
        <f aca="false">B1454/1000*C1454+B1454/500*D1454</f>
        <v>0</v>
      </c>
      <c r="H1454" s="3" t="n">
        <f aca="false">ABS(C1454-ROUND(C1454,0))+ABS(D1454-ROUND(D1454,0))</f>
        <v>0</v>
      </c>
      <c r="I1454" s="11"/>
      <c r="J1454" s="4"/>
      <c r="K1454" s="5"/>
      <c r="L1454" s="5"/>
      <c r="M1454" s="5"/>
      <c r="N1454" s="5"/>
      <c r="O1454" s="5"/>
      <c r="P1454" s="5"/>
      <c r="Q1454" s="5"/>
      <c r="R1454" s="5"/>
      <c r="S1454" s="5"/>
      <c r="T1454" s="5"/>
      <c r="U1454" s="5"/>
      <c r="V1454" s="5"/>
      <c r="W1454" s="5"/>
      <c r="X1454" s="5"/>
      <c r="Y1454" s="5"/>
      <c r="Z1454" s="5"/>
    </row>
    <row r="1455" customFormat="false" ht="12.75" hidden="false" customHeight="true" outlineLevel="0" collapsed="false">
      <c r="A1455" s="10" t="n">
        <v>154</v>
      </c>
      <c r="B1455" s="2" t="n">
        <v>56</v>
      </c>
      <c r="C1455" s="2" t="n">
        <f aca="false">'RAS-funkcijski'!D60</f>
        <v>0</v>
      </c>
      <c r="D1455" s="2" t="n">
        <f aca="false">'RAS-funkcijski'!E60</f>
        <v>0</v>
      </c>
      <c r="E1455" s="2" t="n">
        <v>0</v>
      </c>
      <c r="F1455" s="2" t="n">
        <v>0</v>
      </c>
      <c r="G1455" s="3" t="n">
        <f aca="false">B1455/1000*C1455+B1455/500*D1455</f>
        <v>0</v>
      </c>
      <c r="H1455" s="3" t="n">
        <f aca="false">ABS(C1455-ROUND(C1455,0))+ABS(D1455-ROUND(D1455,0))</f>
        <v>0</v>
      </c>
      <c r="I1455" s="11"/>
      <c r="J1455" s="4"/>
      <c r="K1455" s="5"/>
      <c r="L1455" s="5"/>
      <c r="M1455" s="5"/>
      <c r="N1455" s="5"/>
      <c r="O1455" s="5"/>
      <c r="P1455" s="5"/>
      <c r="Q1455" s="5"/>
      <c r="R1455" s="5"/>
      <c r="S1455" s="5"/>
      <c r="T1455" s="5"/>
      <c r="U1455" s="5"/>
      <c r="V1455" s="5"/>
      <c r="W1455" s="5"/>
      <c r="X1455" s="5"/>
      <c r="Y1455" s="5"/>
      <c r="Z1455" s="5"/>
    </row>
    <row r="1456" customFormat="false" ht="12.75" hidden="false" customHeight="true" outlineLevel="0" collapsed="false">
      <c r="A1456" s="10" t="n">
        <v>154</v>
      </c>
      <c r="B1456" s="2" t="n">
        <v>57</v>
      </c>
      <c r="C1456" s="2" t="n">
        <f aca="false">'RAS-funkcijski'!D61</f>
        <v>0</v>
      </c>
      <c r="D1456" s="2" t="n">
        <f aca="false">'RAS-funkcijski'!E61</f>
        <v>0</v>
      </c>
      <c r="E1456" s="2" t="n">
        <v>0</v>
      </c>
      <c r="F1456" s="2" t="n">
        <v>0</v>
      </c>
      <c r="G1456" s="3" t="n">
        <f aca="false">B1456/1000*C1456+B1456/500*D1456</f>
        <v>0</v>
      </c>
      <c r="H1456" s="3" t="n">
        <f aca="false">ABS(C1456-ROUND(C1456,0))+ABS(D1456-ROUND(D1456,0))</f>
        <v>0</v>
      </c>
      <c r="I1456" s="11"/>
      <c r="J1456" s="4"/>
      <c r="K1456" s="5"/>
      <c r="L1456" s="5"/>
      <c r="M1456" s="5"/>
      <c r="N1456" s="5"/>
      <c r="O1456" s="5"/>
      <c r="P1456" s="5"/>
      <c r="Q1456" s="5"/>
      <c r="R1456" s="5"/>
      <c r="S1456" s="5"/>
      <c r="T1456" s="5"/>
      <c r="U1456" s="5"/>
      <c r="V1456" s="5"/>
      <c r="W1456" s="5"/>
      <c r="X1456" s="5"/>
      <c r="Y1456" s="5"/>
      <c r="Z1456" s="5"/>
    </row>
    <row r="1457" customFormat="false" ht="12.75" hidden="false" customHeight="true" outlineLevel="0" collapsed="false">
      <c r="A1457" s="10" t="n">
        <v>154</v>
      </c>
      <c r="B1457" s="2" t="n">
        <v>58</v>
      </c>
      <c r="C1457" s="2" t="n">
        <f aca="false">'RAS-funkcijski'!D62</f>
        <v>0</v>
      </c>
      <c r="D1457" s="2" t="n">
        <f aca="false">'RAS-funkcijski'!E62</f>
        <v>0</v>
      </c>
      <c r="E1457" s="2" t="n">
        <v>0</v>
      </c>
      <c r="F1457" s="2" t="n">
        <v>0</v>
      </c>
      <c r="G1457" s="3" t="n">
        <f aca="false">B1457/1000*C1457+B1457/500*D1457</f>
        <v>0</v>
      </c>
      <c r="H1457" s="3" t="n">
        <f aca="false">ABS(C1457-ROUND(C1457,0))+ABS(D1457-ROUND(D1457,0))</f>
        <v>0</v>
      </c>
      <c r="I1457" s="11"/>
      <c r="J1457" s="4"/>
      <c r="K1457" s="5"/>
      <c r="L1457" s="5"/>
      <c r="M1457" s="5"/>
      <c r="N1457" s="5"/>
      <c r="O1457" s="5"/>
      <c r="P1457" s="5"/>
      <c r="Q1457" s="5"/>
      <c r="R1457" s="5"/>
      <c r="S1457" s="5"/>
      <c r="T1457" s="5"/>
      <c r="U1457" s="5"/>
      <c r="V1457" s="5"/>
      <c r="W1457" s="5"/>
      <c r="X1457" s="5"/>
      <c r="Y1457" s="5"/>
      <c r="Z1457" s="5"/>
    </row>
    <row r="1458" customFormat="false" ht="12.75" hidden="false" customHeight="true" outlineLevel="0" collapsed="false">
      <c r="A1458" s="10" t="n">
        <v>154</v>
      </c>
      <c r="B1458" s="2" t="n">
        <v>59</v>
      </c>
      <c r="C1458" s="2" t="n">
        <f aca="false">'RAS-funkcijski'!D63</f>
        <v>0</v>
      </c>
      <c r="D1458" s="2" t="n">
        <f aca="false">'RAS-funkcijski'!E63</f>
        <v>0</v>
      </c>
      <c r="E1458" s="2" t="n">
        <v>0</v>
      </c>
      <c r="F1458" s="2" t="n">
        <v>0</v>
      </c>
      <c r="G1458" s="3" t="n">
        <f aca="false">B1458/1000*C1458+B1458/500*D1458</f>
        <v>0</v>
      </c>
      <c r="H1458" s="3" t="n">
        <f aca="false">ABS(C1458-ROUND(C1458,0))+ABS(D1458-ROUND(D1458,0))</f>
        <v>0</v>
      </c>
      <c r="I1458" s="11"/>
      <c r="J1458" s="4"/>
      <c r="K1458" s="5"/>
      <c r="L1458" s="5"/>
      <c r="M1458" s="5"/>
      <c r="N1458" s="5"/>
      <c r="O1458" s="5"/>
      <c r="P1458" s="5"/>
      <c r="Q1458" s="5"/>
      <c r="R1458" s="5"/>
      <c r="S1458" s="5"/>
      <c r="T1458" s="5"/>
      <c r="U1458" s="5"/>
      <c r="V1458" s="5"/>
      <c r="W1458" s="5"/>
      <c r="X1458" s="5"/>
      <c r="Y1458" s="5"/>
      <c r="Z1458" s="5"/>
    </row>
    <row r="1459" customFormat="false" ht="12.75" hidden="false" customHeight="true" outlineLevel="0" collapsed="false">
      <c r="A1459" s="10" t="n">
        <v>154</v>
      </c>
      <c r="B1459" s="2" t="n">
        <v>60</v>
      </c>
      <c r="C1459" s="2" t="n">
        <f aca="false">'RAS-funkcijski'!D64</f>
        <v>0</v>
      </c>
      <c r="D1459" s="2" t="n">
        <f aca="false">'RAS-funkcijski'!E64</f>
        <v>0</v>
      </c>
      <c r="E1459" s="2" t="n">
        <v>0</v>
      </c>
      <c r="F1459" s="2" t="n">
        <v>0</v>
      </c>
      <c r="G1459" s="3" t="n">
        <f aca="false">B1459/1000*C1459+B1459/500*D1459</f>
        <v>0</v>
      </c>
      <c r="H1459" s="3" t="n">
        <f aca="false">ABS(C1459-ROUND(C1459,0))+ABS(D1459-ROUND(D1459,0))</f>
        <v>0</v>
      </c>
      <c r="I1459" s="11"/>
      <c r="J1459" s="4"/>
      <c r="K1459" s="5"/>
      <c r="L1459" s="5"/>
      <c r="M1459" s="5"/>
      <c r="N1459" s="5"/>
      <c r="O1459" s="5"/>
      <c r="P1459" s="5"/>
      <c r="Q1459" s="5"/>
      <c r="R1459" s="5"/>
      <c r="S1459" s="5"/>
      <c r="T1459" s="5"/>
      <c r="U1459" s="5"/>
      <c r="V1459" s="5"/>
      <c r="W1459" s="5"/>
      <c r="X1459" s="5"/>
      <c r="Y1459" s="5"/>
      <c r="Z1459" s="5"/>
    </row>
    <row r="1460" customFormat="false" ht="12.75" hidden="false" customHeight="true" outlineLevel="0" collapsed="false">
      <c r="A1460" s="10" t="n">
        <v>154</v>
      </c>
      <c r="B1460" s="2" t="n">
        <v>61</v>
      </c>
      <c r="C1460" s="2" t="n">
        <f aca="false">'RAS-funkcijski'!D65</f>
        <v>0</v>
      </c>
      <c r="D1460" s="2" t="n">
        <f aca="false">'RAS-funkcijski'!E65</f>
        <v>0</v>
      </c>
      <c r="E1460" s="2" t="n">
        <v>0</v>
      </c>
      <c r="F1460" s="2" t="n">
        <v>0</v>
      </c>
      <c r="G1460" s="3" t="n">
        <f aca="false">B1460/1000*C1460+B1460/500*D1460</f>
        <v>0</v>
      </c>
      <c r="H1460" s="3" t="n">
        <f aca="false">ABS(C1460-ROUND(C1460,0))+ABS(D1460-ROUND(D1460,0))</f>
        <v>0</v>
      </c>
      <c r="I1460" s="11"/>
      <c r="J1460" s="4"/>
      <c r="K1460" s="5"/>
      <c r="L1460" s="5"/>
      <c r="M1460" s="5"/>
      <c r="N1460" s="5"/>
      <c r="O1460" s="5"/>
      <c r="P1460" s="5"/>
      <c r="Q1460" s="5"/>
      <c r="R1460" s="5"/>
      <c r="S1460" s="5"/>
      <c r="T1460" s="5"/>
      <c r="U1460" s="5"/>
      <c r="V1460" s="5"/>
      <c r="W1460" s="5"/>
      <c r="X1460" s="5"/>
      <c r="Y1460" s="5"/>
      <c r="Z1460" s="5"/>
    </row>
    <row r="1461" customFormat="false" ht="12.75" hidden="false" customHeight="true" outlineLevel="0" collapsed="false">
      <c r="A1461" s="10" t="n">
        <v>154</v>
      </c>
      <c r="B1461" s="2" t="n">
        <v>62</v>
      </c>
      <c r="C1461" s="2" t="n">
        <f aca="false">'RAS-funkcijski'!D66</f>
        <v>0</v>
      </c>
      <c r="D1461" s="2" t="n">
        <f aca="false">'RAS-funkcijski'!E66</f>
        <v>0</v>
      </c>
      <c r="E1461" s="2" t="n">
        <v>0</v>
      </c>
      <c r="F1461" s="2" t="n">
        <v>0</v>
      </c>
      <c r="G1461" s="3" t="n">
        <f aca="false">B1461/1000*C1461+B1461/500*D1461</f>
        <v>0</v>
      </c>
      <c r="H1461" s="3" t="n">
        <f aca="false">ABS(C1461-ROUND(C1461,0))+ABS(D1461-ROUND(D1461,0))</f>
        <v>0</v>
      </c>
      <c r="I1461" s="11"/>
      <c r="J1461" s="4"/>
      <c r="K1461" s="5"/>
      <c r="L1461" s="5"/>
      <c r="M1461" s="5"/>
      <c r="N1461" s="5"/>
      <c r="O1461" s="5"/>
      <c r="P1461" s="5"/>
      <c r="Q1461" s="5"/>
      <c r="R1461" s="5"/>
      <c r="S1461" s="5"/>
      <c r="T1461" s="5"/>
      <c r="U1461" s="5"/>
      <c r="V1461" s="5"/>
      <c r="W1461" s="5"/>
      <c r="X1461" s="5"/>
      <c r="Y1461" s="5"/>
      <c r="Z1461" s="5"/>
    </row>
    <row r="1462" customFormat="false" ht="12.75" hidden="false" customHeight="true" outlineLevel="0" collapsed="false">
      <c r="A1462" s="10" t="n">
        <v>154</v>
      </c>
      <c r="B1462" s="2" t="n">
        <v>63</v>
      </c>
      <c r="C1462" s="2" t="n">
        <f aca="false">'RAS-funkcijski'!D67</f>
        <v>0</v>
      </c>
      <c r="D1462" s="2" t="n">
        <f aca="false">'RAS-funkcijski'!E67</f>
        <v>0</v>
      </c>
      <c r="E1462" s="2" t="n">
        <v>0</v>
      </c>
      <c r="F1462" s="2" t="n">
        <v>0</v>
      </c>
      <c r="G1462" s="3" t="n">
        <f aca="false">B1462/1000*C1462+B1462/500*D1462</f>
        <v>0</v>
      </c>
      <c r="H1462" s="3" t="n">
        <f aca="false">ABS(C1462-ROUND(C1462,0))+ABS(D1462-ROUND(D1462,0))</f>
        <v>0</v>
      </c>
      <c r="I1462" s="11"/>
      <c r="J1462" s="4"/>
      <c r="K1462" s="5"/>
      <c r="L1462" s="5"/>
      <c r="M1462" s="5"/>
      <c r="N1462" s="5"/>
      <c r="O1462" s="5"/>
      <c r="P1462" s="5"/>
      <c r="Q1462" s="5"/>
      <c r="R1462" s="5"/>
      <c r="S1462" s="5"/>
      <c r="T1462" s="5"/>
      <c r="U1462" s="5"/>
      <c r="V1462" s="5"/>
      <c r="W1462" s="5"/>
      <c r="X1462" s="5"/>
      <c r="Y1462" s="5"/>
      <c r="Z1462" s="5"/>
    </row>
    <row r="1463" customFormat="false" ht="12.75" hidden="false" customHeight="true" outlineLevel="0" collapsed="false">
      <c r="A1463" s="10" t="n">
        <v>154</v>
      </c>
      <c r="B1463" s="2" t="n">
        <v>64</v>
      </c>
      <c r="C1463" s="2" t="n">
        <f aca="false">'RAS-funkcijski'!D68</f>
        <v>0</v>
      </c>
      <c r="D1463" s="2" t="n">
        <f aca="false">'RAS-funkcijski'!E68</f>
        <v>0</v>
      </c>
      <c r="E1463" s="2" t="n">
        <v>0</v>
      </c>
      <c r="F1463" s="2" t="n">
        <v>0</v>
      </c>
      <c r="G1463" s="3" t="n">
        <f aca="false">B1463/1000*C1463+B1463/500*D1463</f>
        <v>0</v>
      </c>
      <c r="H1463" s="3" t="n">
        <f aca="false">ABS(C1463-ROUND(C1463,0))+ABS(D1463-ROUND(D1463,0))</f>
        <v>0</v>
      </c>
      <c r="I1463" s="11"/>
      <c r="J1463" s="4"/>
      <c r="K1463" s="5"/>
      <c r="L1463" s="5"/>
      <c r="M1463" s="5"/>
      <c r="N1463" s="5"/>
      <c r="O1463" s="5"/>
      <c r="P1463" s="5"/>
      <c r="Q1463" s="5"/>
      <c r="R1463" s="5"/>
      <c r="S1463" s="5"/>
      <c r="T1463" s="5"/>
      <c r="U1463" s="5"/>
      <c r="V1463" s="5"/>
      <c r="W1463" s="5"/>
      <c r="X1463" s="5"/>
      <c r="Y1463" s="5"/>
      <c r="Z1463" s="5"/>
    </row>
    <row r="1464" customFormat="false" ht="12.75" hidden="false" customHeight="true" outlineLevel="0" collapsed="false">
      <c r="A1464" s="10" t="n">
        <v>154</v>
      </c>
      <c r="B1464" s="2" t="n">
        <v>65</v>
      </c>
      <c r="C1464" s="2" t="n">
        <f aca="false">'RAS-funkcijski'!D69</f>
        <v>0</v>
      </c>
      <c r="D1464" s="2" t="n">
        <f aca="false">'RAS-funkcijski'!E69</f>
        <v>0</v>
      </c>
      <c r="E1464" s="2" t="n">
        <v>0</v>
      </c>
      <c r="F1464" s="2" t="n">
        <v>0</v>
      </c>
      <c r="G1464" s="3" t="n">
        <f aca="false">B1464/1000*C1464+B1464/500*D1464</f>
        <v>0</v>
      </c>
      <c r="H1464" s="3" t="n">
        <f aca="false">ABS(C1464-ROUND(C1464,0))+ABS(D1464-ROUND(D1464,0))</f>
        <v>0</v>
      </c>
      <c r="I1464" s="11"/>
      <c r="J1464" s="4"/>
      <c r="K1464" s="5"/>
      <c r="L1464" s="5"/>
      <c r="M1464" s="5"/>
      <c r="N1464" s="5"/>
      <c r="O1464" s="5"/>
      <c r="P1464" s="5"/>
      <c r="Q1464" s="5"/>
      <c r="R1464" s="5"/>
      <c r="S1464" s="5"/>
      <c r="T1464" s="5"/>
      <c r="U1464" s="5"/>
      <c r="V1464" s="5"/>
      <c r="W1464" s="5"/>
      <c r="X1464" s="5"/>
      <c r="Y1464" s="5"/>
      <c r="Z1464" s="5"/>
    </row>
    <row r="1465" customFormat="false" ht="12.75" hidden="false" customHeight="true" outlineLevel="0" collapsed="false">
      <c r="A1465" s="10" t="n">
        <v>154</v>
      </c>
      <c r="B1465" s="2" t="n">
        <v>66</v>
      </c>
      <c r="C1465" s="2" t="n">
        <f aca="false">'RAS-funkcijski'!D70</f>
        <v>0</v>
      </c>
      <c r="D1465" s="2" t="n">
        <f aca="false">'RAS-funkcijski'!E70</f>
        <v>0</v>
      </c>
      <c r="E1465" s="2" t="n">
        <v>0</v>
      </c>
      <c r="F1465" s="2" t="n">
        <v>0</v>
      </c>
      <c r="G1465" s="3" t="n">
        <f aca="false">B1465/1000*C1465+B1465/500*D1465</f>
        <v>0</v>
      </c>
      <c r="H1465" s="3" t="n">
        <f aca="false">ABS(C1465-ROUND(C1465,0))+ABS(D1465-ROUND(D1465,0))</f>
        <v>0</v>
      </c>
      <c r="I1465" s="11"/>
      <c r="J1465" s="4"/>
      <c r="K1465" s="5"/>
      <c r="L1465" s="5"/>
      <c r="M1465" s="5"/>
      <c r="N1465" s="5"/>
      <c r="O1465" s="5"/>
      <c r="P1465" s="5"/>
      <c r="Q1465" s="5"/>
      <c r="R1465" s="5"/>
      <c r="S1465" s="5"/>
      <c r="T1465" s="5"/>
      <c r="U1465" s="5"/>
      <c r="V1465" s="5"/>
      <c r="W1465" s="5"/>
      <c r="X1465" s="5"/>
      <c r="Y1465" s="5"/>
      <c r="Z1465" s="5"/>
    </row>
    <row r="1466" customFormat="false" ht="12.75" hidden="false" customHeight="true" outlineLevel="0" collapsed="false">
      <c r="A1466" s="10" t="n">
        <v>154</v>
      </c>
      <c r="B1466" s="2" t="n">
        <v>67</v>
      </c>
      <c r="C1466" s="2" t="n">
        <f aca="false">'RAS-funkcijski'!D71</f>
        <v>0</v>
      </c>
      <c r="D1466" s="2" t="n">
        <f aca="false">'RAS-funkcijski'!E71</f>
        <v>0</v>
      </c>
      <c r="E1466" s="2" t="n">
        <v>0</v>
      </c>
      <c r="F1466" s="2" t="n">
        <v>0</v>
      </c>
      <c r="G1466" s="3" t="n">
        <f aca="false">B1466/1000*C1466+B1466/500*D1466</f>
        <v>0</v>
      </c>
      <c r="H1466" s="3" t="n">
        <f aca="false">ABS(C1466-ROUND(C1466,0))+ABS(D1466-ROUND(D1466,0))</f>
        <v>0</v>
      </c>
      <c r="I1466" s="11"/>
      <c r="J1466" s="4"/>
      <c r="K1466" s="5"/>
      <c r="L1466" s="5"/>
      <c r="M1466" s="5"/>
      <c r="N1466" s="5"/>
      <c r="O1466" s="5"/>
      <c r="P1466" s="5"/>
      <c r="Q1466" s="5"/>
      <c r="R1466" s="5"/>
      <c r="S1466" s="5"/>
      <c r="T1466" s="5"/>
      <c r="U1466" s="5"/>
      <c r="V1466" s="5"/>
      <c r="W1466" s="5"/>
      <c r="X1466" s="5"/>
      <c r="Y1466" s="5"/>
      <c r="Z1466" s="5"/>
    </row>
    <row r="1467" customFormat="false" ht="12.75" hidden="false" customHeight="true" outlineLevel="0" collapsed="false">
      <c r="A1467" s="10" t="n">
        <v>154</v>
      </c>
      <c r="B1467" s="2" t="n">
        <v>68</v>
      </c>
      <c r="C1467" s="2" t="n">
        <f aca="false">'RAS-funkcijski'!D72</f>
        <v>0</v>
      </c>
      <c r="D1467" s="2" t="n">
        <f aca="false">'RAS-funkcijski'!E72</f>
        <v>0</v>
      </c>
      <c r="E1467" s="2" t="n">
        <v>0</v>
      </c>
      <c r="F1467" s="2" t="n">
        <v>0</v>
      </c>
      <c r="G1467" s="3" t="n">
        <f aca="false">B1467/1000*C1467+B1467/500*D1467</f>
        <v>0</v>
      </c>
      <c r="H1467" s="3" t="n">
        <f aca="false">ABS(C1467-ROUND(C1467,0))+ABS(D1467-ROUND(D1467,0))</f>
        <v>0</v>
      </c>
      <c r="I1467" s="11"/>
      <c r="J1467" s="4"/>
      <c r="K1467" s="5"/>
      <c r="L1467" s="5"/>
      <c r="M1467" s="5"/>
      <c r="N1467" s="5"/>
      <c r="O1467" s="5"/>
      <c r="P1467" s="5"/>
      <c r="Q1467" s="5"/>
      <c r="R1467" s="5"/>
      <c r="S1467" s="5"/>
      <c r="T1467" s="5"/>
      <c r="U1467" s="5"/>
      <c r="V1467" s="5"/>
      <c r="W1467" s="5"/>
      <c r="X1467" s="5"/>
      <c r="Y1467" s="5"/>
      <c r="Z1467" s="5"/>
    </row>
    <row r="1468" customFormat="false" ht="12.75" hidden="false" customHeight="true" outlineLevel="0" collapsed="false">
      <c r="A1468" s="10" t="n">
        <v>154</v>
      </c>
      <c r="B1468" s="2" t="n">
        <v>69</v>
      </c>
      <c r="C1468" s="2" t="n">
        <f aca="false">'RAS-funkcijski'!D73</f>
        <v>0</v>
      </c>
      <c r="D1468" s="2" t="n">
        <f aca="false">'RAS-funkcijski'!E73</f>
        <v>0</v>
      </c>
      <c r="E1468" s="2" t="n">
        <v>0</v>
      </c>
      <c r="F1468" s="2" t="n">
        <v>0</v>
      </c>
      <c r="G1468" s="3" t="n">
        <f aca="false">B1468/1000*C1468+B1468/500*D1468</f>
        <v>0</v>
      </c>
      <c r="H1468" s="3" t="n">
        <f aca="false">ABS(C1468-ROUND(C1468,0))+ABS(D1468-ROUND(D1468,0))</f>
        <v>0</v>
      </c>
      <c r="I1468" s="11"/>
      <c r="J1468" s="4"/>
      <c r="K1468" s="5"/>
      <c r="L1468" s="5"/>
      <c r="M1468" s="5"/>
      <c r="N1468" s="5"/>
      <c r="O1468" s="5"/>
      <c r="P1468" s="5"/>
      <c r="Q1468" s="5"/>
      <c r="R1468" s="5"/>
      <c r="S1468" s="5"/>
      <c r="T1468" s="5"/>
      <c r="U1468" s="5"/>
      <c r="V1468" s="5"/>
      <c r="W1468" s="5"/>
      <c r="X1468" s="5"/>
      <c r="Y1468" s="5"/>
      <c r="Z1468" s="5"/>
    </row>
    <row r="1469" customFormat="false" ht="12.75" hidden="false" customHeight="true" outlineLevel="0" collapsed="false">
      <c r="A1469" s="10" t="n">
        <v>154</v>
      </c>
      <c r="B1469" s="2" t="n">
        <v>70</v>
      </c>
      <c r="C1469" s="2" t="n">
        <f aca="false">'RAS-funkcijski'!D74</f>
        <v>0</v>
      </c>
      <c r="D1469" s="2" t="n">
        <f aca="false">'RAS-funkcijski'!E74</f>
        <v>0</v>
      </c>
      <c r="E1469" s="2" t="n">
        <v>0</v>
      </c>
      <c r="F1469" s="2" t="n">
        <v>0</v>
      </c>
      <c r="G1469" s="3" t="n">
        <f aca="false">B1469/1000*C1469+B1469/500*D1469</f>
        <v>0</v>
      </c>
      <c r="H1469" s="3" t="n">
        <f aca="false">ABS(C1469-ROUND(C1469,0))+ABS(D1469-ROUND(D1469,0))</f>
        <v>0</v>
      </c>
      <c r="I1469" s="11"/>
      <c r="J1469" s="4"/>
      <c r="K1469" s="5"/>
      <c r="L1469" s="5"/>
      <c r="M1469" s="5"/>
      <c r="N1469" s="5"/>
      <c r="O1469" s="5"/>
      <c r="P1469" s="5"/>
      <c r="Q1469" s="5"/>
      <c r="R1469" s="5"/>
      <c r="S1469" s="5"/>
      <c r="T1469" s="5"/>
      <c r="U1469" s="5"/>
      <c r="V1469" s="5"/>
      <c r="W1469" s="5"/>
      <c r="X1469" s="5"/>
      <c r="Y1469" s="5"/>
      <c r="Z1469" s="5"/>
    </row>
    <row r="1470" customFormat="false" ht="12.75" hidden="false" customHeight="true" outlineLevel="0" collapsed="false">
      <c r="A1470" s="10" t="n">
        <v>154</v>
      </c>
      <c r="B1470" s="2" t="n">
        <v>71</v>
      </c>
      <c r="C1470" s="2" t="n">
        <f aca="false">'RAS-funkcijski'!D75</f>
        <v>0</v>
      </c>
      <c r="D1470" s="2" t="n">
        <f aca="false">'RAS-funkcijski'!E75</f>
        <v>0</v>
      </c>
      <c r="E1470" s="2" t="n">
        <v>0</v>
      </c>
      <c r="F1470" s="2" t="n">
        <v>0</v>
      </c>
      <c r="G1470" s="3" t="n">
        <f aca="false">B1470/1000*C1470+B1470/500*D1470</f>
        <v>0</v>
      </c>
      <c r="H1470" s="3" t="n">
        <f aca="false">ABS(C1470-ROUND(C1470,0))+ABS(D1470-ROUND(D1470,0))</f>
        <v>0</v>
      </c>
      <c r="I1470" s="11"/>
      <c r="J1470" s="4"/>
      <c r="K1470" s="5"/>
      <c r="L1470" s="5"/>
      <c r="M1470" s="5"/>
      <c r="N1470" s="5"/>
      <c r="O1470" s="5"/>
      <c r="P1470" s="5"/>
      <c r="Q1470" s="5"/>
      <c r="R1470" s="5"/>
      <c r="S1470" s="5"/>
      <c r="T1470" s="5"/>
      <c r="U1470" s="5"/>
      <c r="V1470" s="5"/>
      <c r="W1470" s="5"/>
      <c r="X1470" s="5"/>
      <c r="Y1470" s="5"/>
      <c r="Z1470" s="5"/>
    </row>
    <row r="1471" customFormat="false" ht="12.75" hidden="false" customHeight="true" outlineLevel="0" collapsed="false">
      <c r="A1471" s="10" t="n">
        <v>154</v>
      </c>
      <c r="B1471" s="2" t="n">
        <v>72</v>
      </c>
      <c r="C1471" s="2" t="n">
        <f aca="false">'RAS-funkcijski'!D76</f>
        <v>0</v>
      </c>
      <c r="D1471" s="2" t="n">
        <f aca="false">'RAS-funkcijski'!E76</f>
        <v>0</v>
      </c>
      <c r="E1471" s="2" t="n">
        <v>0</v>
      </c>
      <c r="F1471" s="2" t="n">
        <v>0</v>
      </c>
      <c r="G1471" s="3" t="n">
        <f aca="false">B1471/1000*C1471+B1471/500*D1471</f>
        <v>0</v>
      </c>
      <c r="H1471" s="3" t="n">
        <f aca="false">ABS(C1471-ROUND(C1471,0))+ABS(D1471-ROUND(D1471,0))</f>
        <v>0</v>
      </c>
      <c r="I1471" s="11"/>
      <c r="J1471" s="4"/>
      <c r="K1471" s="5"/>
      <c r="L1471" s="5"/>
      <c r="M1471" s="5"/>
      <c r="N1471" s="5"/>
      <c r="O1471" s="5"/>
      <c r="P1471" s="5"/>
      <c r="Q1471" s="5"/>
      <c r="R1471" s="5"/>
      <c r="S1471" s="5"/>
      <c r="T1471" s="5"/>
      <c r="U1471" s="5"/>
      <c r="V1471" s="5"/>
      <c r="W1471" s="5"/>
      <c r="X1471" s="5"/>
      <c r="Y1471" s="5"/>
      <c r="Z1471" s="5"/>
    </row>
    <row r="1472" customFormat="false" ht="12.75" hidden="false" customHeight="true" outlineLevel="0" collapsed="false">
      <c r="A1472" s="10" t="n">
        <v>154</v>
      </c>
      <c r="B1472" s="2" t="n">
        <v>73</v>
      </c>
      <c r="C1472" s="2" t="n">
        <f aca="false">'RAS-funkcijski'!D77</f>
        <v>0</v>
      </c>
      <c r="D1472" s="2" t="n">
        <f aca="false">'RAS-funkcijski'!E77</f>
        <v>0</v>
      </c>
      <c r="E1472" s="2" t="n">
        <v>0</v>
      </c>
      <c r="F1472" s="2" t="n">
        <v>0</v>
      </c>
      <c r="G1472" s="3" t="n">
        <f aca="false">B1472/1000*C1472+B1472/500*D1472</f>
        <v>0</v>
      </c>
      <c r="H1472" s="3" t="n">
        <f aca="false">ABS(C1472-ROUND(C1472,0))+ABS(D1472-ROUND(D1472,0))</f>
        <v>0</v>
      </c>
      <c r="I1472" s="11"/>
      <c r="J1472" s="4"/>
      <c r="K1472" s="5"/>
      <c r="L1472" s="5"/>
      <c r="M1472" s="5"/>
      <c r="N1472" s="5"/>
      <c r="O1472" s="5"/>
      <c r="P1472" s="5"/>
      <c r="Q1472" s="5"/>
      <c r="R1472" s="5"/>
      <c r="S1472" s="5"/>
      <c r="T1472" s="5"/>
      <c r="U1472" s="5"/>
      <c r="V1472" s="5"/>
      <c r="W1472" s="5"/>
      <c r="X1472" s="5"/>
      <c r="Y1472" s="5"/>
      <c r="Z1472" s="5"/>
    </row>
    <row r="1473" customFormat="false" ht="12.75" hidden="false" customHeight="true" outlineLevel="0" collapsed="false">
      <c r="A1473" s="10" t="n">
        <v>154</v>
      </c>
      <c r="B1473" s="2" t="n">
        <v>74</v>
      </c>
      <c r="C1473" s="2" t="n">
        <f aca="false">'RAS-funkcijski'!D78</f>
        <v>0</v>
      </c>
      <c r="D1473" s="2" t="n">
        <f aca="false">'RAS-funkcijski'!E78</f>
        <v>0</v>
      </c>
      <c r="E1473" s="2" t="n">
        <v>0</v>
      </c>
      <c r="F1473" s="2" t="n">
        <v>0</v>
      </c>
      <c r="G1473" s="3" t="n">
        <f aca="false">B1473/1000*C1473+B1473/500*D1473</f>
        <v>0</v>
      </c>
      <c r="H1473" s="3" t="n">
        <f aca="false">ABS(C1473-ROUND(C1473,0))+ABS(D1473-ROUND(D1473,0))</f>
        <v>0</v>
      </c>
      <c r="I1473" s="11"/>
      <c r="J1473" s="4"/>
      <c r="K1473" s="5"/>
      <c r="L1473" s="5"/>
      <c r="M1473" s="5"/>
      <c r="N1473" s="5"/>
      <c r="O1473" s="5"/>
      <c r="P1473" s="5"/>
      <c r="Q1473" s="5"/>
      <c r="R1473" s="5"/>
      <c r="S1473" s="5"/>
      <c r="T1473" s="5"/>
      <c r="U1473" s="5"/>
      <c r="V1473" s="5"/>
      <c r="W1473" s="5"/>
      <c r="X1473" s="5"/>
      <c r="Y1473" s="5"/>
      <c r="Z1473" s="5"/>
    </row>
    <row r="1474" customFormat="false" ht="12.75" hidden="false" customHeight="true" outlineLevel="0" collapsed="false">
      <c r="A1474" s="10" t="n">
        <v>154</v>
      </c>
      <c r="B1474" s="2" t="n">
        <v>75</v>
      </c>
      <c r="C1474" s="2" t="n">
        <f aca="false">'RAS-funkcijski'!D79</f>
        <v>0</v>
      </c>
      <c r="D1474" s="2" t="n">
        <f aca="false">'RAS-funkcijski'!E79</f>
        <v>0</v>
      </c>
      <c r="E1474" s="2" t="n">
        <v>0</v>
      </c>
      <c r="F1474" s="2" t="n">
        <v>0</v>
      </c>
      <c r="G1474" s="3" t="n">
        <f aca="false">B1474/1000*C1474+B1474/500*D1474</f>
        <v>0</v>
      </c>
      <c r="H1474" s="3" t="n">
        <f aca="false">ABS(C1474-ROUND(C1474,0))+ABS(D1474-ROUND(D1474,0))</f>
        <v>0</v>
      </c>
      <c r="I1474" s="11"/>
      <c r="J1474" s="4"/>
      <c r="K1474" s="5"/>
      <c r="L1474" s="5"/>
      <c r="M1474" s="5"/>
      <c r="N1474" s="5"/>
      <c r="O1474" s="5"/>
      <c r="P1474" s="5"/>
      <c r="Q1474" s="5"/>
      <c r="R1474" s="5"/>
      <c r="S1474" s="5"/>
      <c r="T1474" s="5"/>
      <c r="U1474" s="5"/>
      <c r="V1474" s="5"/>
      <c r="W1474" s="5"/>
      <c r="X1474" s="5"/>
      <c r="Y1474" s="5"/>
      <c r="Z1474" s="5"/>
    </row>
    <row r="1475" customFormat="false" ht="12.75" hidden="false" customHeight="true" outlineLevel="0" collapsed="false">
      <c r="A1475" s="10" t="n">
        <v>154</v>
      </c>
      <c r="B1475" s="2" t="n">
        <v>76</v>
      </c>
      <c r="C1475" s="2" t="n">
        <f aca="false">'RAS-funkcijski'!D80</f>
        <v>0</v>
      </c>
      <c r="D1475" s="2" t="n">
        <f aca="false">'RAS-funkcijski'!E80</f>
        <v>0</v>
      </c>
      <c r="E1475" s="2" t="n">
        <v>0</v>
      </c>
      <c r="F1475" s="2" t="n">
        <v>0</v>
      </c>
      <c r="G1475" s="3" t="n">
        <f aca="false">B1475/1000*C1475+B1475/500*D1475</f>
        <v>0</v>
      </c>
      <c r="H1475" s="3" t="n">
        <f aca="false">ABS(C1475-ROUND(C1475,0))+ABS(D1475-ROUND(D1475,0))</f>
        <v>0</v>
      </c>
      <c r="I1475" s="11"/>
      <c r="J1475" s="4"/>
      <c r="K1475" s="5"/>
      <c r="L1475" s="5"/>
      <c r="M1475" s="5"/>
      <c r="N1475" s="5"/>
      <c r="O1475" s="5"/>
      <c r="P1475" s="5"/>
      <c r="Q1475" s="5"/>
      <c r="R1475" s="5"/>
      <c r="S1475" s="5"/>
      <c r="T1475" s="5"/>
      <c r="U1475" s="5"/>
      <c r="V1475" s="5"/>
      <c r="W1475" s="5"/>
      <c r="X1475" s="5"/>
      <c r="Y1475" s="5"/>
      <c r="Z1475" s="5"/>
    </row>
    <row r="1476" customFormat="false" ht="12.75" hidden="false" customHeight="true" outlineLevel="0" collapsed="false">
      <c r="A1476" s="10" t="n">
        <v>154</v>
      </c>
      <c r="B1476" s="2" t="n">
        <v>77</v>
      </c>
      <c r="C1476" s="2" t="n">
        <f aca="false">'RAS-funkcijski'!D81</f>
        <v>0</v>
      </c>
      <c r="D1476" s="2" t="n">
        <f aca="false">'RAS-funkcijski'!E81</f>
        <v>0</v>
      </c>
      <c r="E1476" s="2" t="n">
        <v>0</v>
      </c>
      <c r="F1476" s="2" t="n">
        <v>0</v>
      </c>
      <c r="G1476" s="3" t="n">
        <f aca="false">B1476/1000*C1476+B1476/500*D1476</f>
        <v>0</v>
      </c>
      <c r="H1476" s="3" t="n">
        <f aca="false">ABS(C1476-ROUND(C1476,0))+ABS(D1476-ROUND(D1476,0))</f>
        <v>0</v>
      </c>
      <c r="I1476" s="11"/>
      <c r="J1476" s="4"/>
      <c r="K1476" s="5"/>
      <c r="L1476" s="5"/>
      <c r="M1476" s="5"/>
      <c r="N1476" s="5"/>
      <c r="O1476" s="5"/>
      <c r="P1476" s="5"/>
      <c r="Q1476" s="5"/>
      <c r="R1476" s="5"/>
      <c r="S1476" s="5"/>
      <c r="T1476" s="5"/>
      <c r="U1476" s="5"/>
      <c r="V1476" s="5"/>
      <c r="W1476" s="5"/>
      <c r="X1476" s="5"/>
      <c r="Y1476" s="5"/>
      <c r="Z1476" s="5"/>
    </row>
    <row r="1477" customFormat="false" ht="12.75" hidden="false" customHeight="true" outlineLevel="0" collapsed="false">
      <c r="A1477" s="10" t="n">
        <v>154</v>
      </c>
      <c r="B1477" s="2" t="n">
        <v>78</v>
      </c>
      <c r="C1477" s="2" t="n">
        <f aca="false">'RAS-funkcijski'!D82</f>
        <v>0</v>
      </c>
      <c r="D1477" s="2" t="n">
        <f aca="false">'RAS-funkcijski'!E82</f>
        <v>0</v>
      </c>
      <c r="E1477" s="2" t="n">
        <v>0</v>
      </c>
      <c r="F1477" s="2" t="n">
        <v>0</v>
      </c>
      <c r="G1477" s="3" t="n">
        <f aca="false">B1477/1000*C1477+B1477/500*D1477</f>
        <v>0</v>
      </c>
      <c r="H1477" s="3" t="n">
        <f aca="false">ABS(C1477-ROUND(C1477,0))+ABS(D1477-ROUND(D1477,0))</f>
        <v>0</v>
      </c>
      <c r="I1477" s="11"/>
      <c r="J1477" s="4"/>
      <c r="K1477" s="5"/>
      <c r="L1477" s="5"/>
      <c r="M1477" s="5"/>
      <c r="N1477" s="5"/>
      <c r="O1477" s="5"/>
      <c r="P1477" s="5"/>
      <c r="Q1477" s="5"/>
      <c r="R1477" s="5"/>
      <c r="S1477" s="5"/>
      <c r="T1477" s="5"/>
      <c r="U1477" s="5"/>
      <c r="V1477" s="5"/>
      <c r="W1477" s="5"/>
      <c r="X1477" s="5"/>
      <c r="Y1477" s="5"/>
      <c r="Z1477" s="5"/>
    </row>
    <row r="1478" customFormat="false" ht="12.75" hidden="false" customHeight="true" outlineLevel="0" collapsed="false">
      <c r="A1478" s="10" t="n">
        <v>154</v>
      </c>
      <c r="B1478" s="2" t="n">
        <v>79</v>
      </c>
      <c r="C1478" s="2" t="n">
        <f aca="false">'RAS-funkcijski'!D83</f>
        <v>0</v>
      </c>
      <c r="D1478" s="2" t="n">
        <f aca="false">'RAS-funkcijski'!E83</f>
        <v>0</v>
      </c>
      <c r="E1478" s="2" t="n">
        <v>0</v>
      </c>
      <c r="F1478" s="2" t="n">
        <v>0</v>
      </c>
      <c r="G1478" s="3" t="n">
        <f aca="false">B1478/1000*C1478+B1478/500*D1478</f>
        <v>0</v>
      </c>
      <c r="H1478" s="3" t="n">
        <f aca="false">ABS(C1478-ROUND(C1478,0))+ABS(D1478-ROUND(D1478,0))</f>
        <v>0</v>
      </c>
      <c r="I1478" s="11"/>
      <c r="J1478" s="4"/>
      <c r="K1478" s="5"/>
      <c r="L1478" s="5"/>
      <c r="M1478" s="5"/>
      <c r="N1478" s="5"/>
      <c r="O1478" s="5"/>
      <c r="P1478" s="5"/>
      <c r="Q1478" s="5"/>
      <c r="R1478" s="5"/>
      <c r="S1478" s="5"/>
      <c r="T1478" s="5"/>
      <c r="U1478" s="5"/>
      <c r="V1478" s="5"/>
      <c r="W1478" s="5"/>
      <c r="X1478" s="5"/>
      <c r="Y1478" s="5"/>
      <c r="Z1478" s="5"/>
    </row>
    <row r="1479" customFormat="false" ht="12.75" hidden="false" customHeight="true" outlineLevel="0" collapsed="false">
      <c r="A1479" s="10" t="n">
        <v>154</v>
      </c>
      <c r="B1479" s="2" t="n">
        <v>80</v>
      </c>
      <c r="C1479" s="2" t="n">
        <f aca="false">'RAS-funkcijski'!D84</f>
        <v>0</v>
      </c>
      <c r="D1479" s="2" t="n">
        <f aca="false">'RAS-funkcijski'!E84</f>
        <v>0</v>
      </c>
      <c r="E1479" s="2" t="n">
        <v>0</v>
      </c>
      <c r="F1479" s="2" t="n">
        <v>0</v>
      </c>
      <c r="G1479" s="3" t="n">
        <f aca="false">B1479/1000*C1479+B1479/500*D1479</f>
        <v>0</v>
      </c>
      <c r="H1479" s="3" t="n">
        <f aca="false">ABS(C1479-ROUND(C1479,0))+ABS(D1479-ROUND(D1479,0))</f>
        <v>0</v>
      </c>
      <c r="I1479" s="11"/>
      <c r="J1479" s="4"/>
      <c r="K1479" s="5"/>
      <c r="L1479" s="5"/>
      <c r="M1479" s="5"/>
      <c r="N1479" s="5"/>
      <c r="O1479" s="5"/>
      <c r="P1479" s="5"/>
      <c r="Q1479" s="5"/>
      <c r="R1479" s="5"/>
      <c r="S1479" s="5"/>
      <c r="T1479" s="5"/>
      <c r="U1479" s="5"/>
      <c r="V1479" s="5"/>
      <c r="W1479" s="5"/>
      <c r="X1479" s="5"/>
      <c r="Y1479" s="5"/>
      <c r="Z1479" s="5"/>
    </row>
    <row r="1480" customFormat="false" ht="12.75" hidden="false" customHeight="true" outlineLevel="0" collapsed="false">
      <c r="A1480" s="10" t="n">
        <v>154</v>
      </c>
      <c r="B1480" s="2" t="n">
        <v>81</v>
      </c>
      <c r="C1480" s="2" t="n">
        <f aca="false">'RAS-funkcijski'!D85</f>
        <v>0</v>
      </c>
      <c r="D1480" s="2" t="n">
        <f aca="false">'RAS-funkcijski'!E85</f>
        <v>0</v>
      </c>
      <c r="E1480" s="2" t="n">
        <v>0</v>
      </c>
      <c r="F1480" s="2" t="n">
        <v>0</v>
      </c>
      <c r="G1480" s="3" t="n">
        <f aca="false">B1480/1000*C1480+B1480/500*D1480</f>
        <v>0</v>
      </c>
      <c r="H1480" s="3" t="n">
        <f aca="false">ABS(C1480-ROUND(C1480,0))+ABS(D1480-ROUND(D1480,0))</f>
        <v>0</v>
      </c>
      <c r="I1480" s="11"/>
      <c r="J1480" s="4"/>
      <c r="K1480" s="5"/>
      <c r="L1480" s="5"/>
      <c r="M1480" s="5"/>
      <c r="N1480" s="5"/>
      <c r="O1480" s="5"/>
      <c r="P1480" s="5"/>
      <c r="Q1480" s="5"/>
      <c r="R1480" s="5"/>
      <c r="S1480" s="5"/>
      <c r="T1480" s="5"/>
      <c r="U1480" s="5"/>
      <c r="V1480" s="5"/>
      <c r="W1480" s="5"/>
      <c r="X1480" s="5"/>
      <c r="Y1480" s="5"/>
      <c r="Z1480" s="5"/>
    </row>
    <row r="1481" customFormat="false" ht="12.75" hidden="false" customHeight="true" outlineLevel="0" collapsed="false">
      <c r="A1481" s="10" t="n">
        <v>154</v>
      </c>
      <c r="B1481" s="2" t="n">
        <v>82</v>
      </c>
      <c r="C1481" s="2" t="n">
        <f aca="false">'RAS-funkcijski'!D86</f>
        <v>0</v>
      </c>
      <c r="D1481" s="2" t="n">
        <f aca="false">'RAS-funkcijski'!E86</f>
        <v>0</v>
      </c>
      <c r="E1481" s="2" t="n">
        <v>0</v>
      </c>
      <c r="F1481" s="2" t="n">
        <v>0</v>
      </c>
      <c r="G1481" s="3" t="n">
        <f aca="false">B1481/1000*C1481+B1481/500*D1481</f>
        <v>0</v>
      </c>
      <c r="H1481" s="3" t="n">
        <f aca="false">ABS(C1481-ROUND(C1481,0))+ABS(D1481-ROUND(D1481,0))</f>
        <v>0</v>
      </c>
      <c r="I1481" s="11"/>
      <c r="J1481" s="4"/>
      <c r="K1481" s="5"/>
      <c r="L1481" s="5"/>
      <c r="M1481" s="5"/>
      <c r="N1481" s="5"/>
      <c r="O1481" s="5"/>
      <c r="P1481" s="5"/>
      <c r="Q1481" s="5"/>
      <c r="R1481" s="5"/>
      <c r="S1481" s="5"/>
      <c r="T1481" s="5"/>
      <c r="U1481" s="5"/>
      <c r="V1481" s="5"/>
      <c r="W1481" s="5"/>
      <c r="X1481" s="5"/>
      <c r="Y1481" s="5"/>
      <c r="Z1481" s="5"/>
    </row>
    <row r="1482" customFormat="false" ht="12.75" hidden="false" customHeight="true" outlineLevel="0" collapsed="false">
      <c r="A1482" s="10" t="n">
        <v>154</v>
      </c>
      <c r="B1482" s="2" t="n">
        <v>83</v>
      </c>
      <c r="C1482" s="2" t="n">
        <f aca="false">'RAS-funkcijski'!D87</f>
        <v>0</v>
      </c>
      <c r="D1482" s="2" t="n">
        <f aca="false">'RAS-funkcijski'!E87</f>
        <v>0</v>
      </c>
      <c r="E1482" s="2" t="n">
        <v>0</v>
      </c>
      <c r="F1482" s="2" t="n">
        <v>0</v>
      </c>
      <c r="G1482" s="3" t="n">
        <f aca="false">B1482/1000*C1482+B1482/500*D1482</f>
        <v>0</v>
      </c>
      <c r="H1482" s="3" t="n">
        <f aca="false">ABS(C1482-ROUND(C1482,0))+ABS(D1482-ROUND(D1482,0))</f>
        <v>0</v>
      </c>
      <c r="I1482" s="11"/>
      <c r="J1482" s="4"/>
      <c r="K1482" s="5"/>
      <c r="L1482" s="5"/>
      <c r="M1482" s="5"/>
      <c r="N1482" s="5"/>
      <c r="O1482" s="5"/>
      <c r="P1482" s="5"/>
      <c r="Q1482" s="5"/>
      <c r="R1482" s="5"/>
      <c r="S1482" s="5"/>
      <c r="T1482" s="5"/>
      <c r="U1482" s="5"/>
      <c r="V1482" s="5"/>
      <c r="W1482" s="5"/>
      <c r="X1482" s="5"/>
      <c r="Y1482" s="5"/>
      <c r="Z1482" s="5"/>
    </row>
    <row r="1483" customFormat="false" ht="12.75" hidden="false" customHeight="true" outlineLevel="0" collapsed="false">
      <c r="A1483" s="10" t="n">
        <v>154</v>
      </c>
      <c r="B1483" s="2" t="n">
        <v>84</v>
      </c>
      <c r="C1483" s="2" t="n">
        <f aca="false">'RAS-funkcijski'!D88</f>
        <v>0</v>
      </c>
      <c r="D1483" s="2" t="n">
        <f aca="false">'RAS-funkcijski'!E88</f>
        <v>0</v>
      </c>
      <c r="E1483" s="2" t="n">
        <v>0</v>
      </c>
      <c r="F1483" s="2" t="n">
        <v>0</v>
      </c>
      <c r="G1483" s="3" t="n">
        <f aca="false">B1483/1000*C1483+B1483/500*D1483</f>
        <v>0</v>
      </c>
      <c r="H1483" s="3" t="n">
        <f aca="false">ABS(C1483-ROUND(C1483,0))+ABS(D1483-ROUND(D1483,0))</f>
        <v>0</v>
      </c>
      <c r="I1483" s="11"/>
      <c r="J1483" s="4"/>
      <c r="K1483" s="5"/>
      <c r="L1483" s="5"/>
      <c r="M1483" s="5"/>
      <c r="N1483" s="5"/>
      <c r="O1483" s="5"/>
      <c r="P1483" s="5"/>
      <c r="Q1483" s="5"/>
      <c r="R1483" s="5"/>
      <c r="S1483" s="5"/>
      <c r="T1483" s="5"/>
      <c r="U1483" s="5"/>
      <c r="V1483" s="5"/>
      <c r="W1483" s="5"/>
      <c r="X1483" s="5"/>
      <c r="Y1483" s="5"/>
      <c r="Z1483" s="5"/>
    </row>
    <row r="1484" customFormat="false" ht="12.75" hidden="false" customHeight="true" outlineLevel="0" collapsed="false">
      <c r="A1484" s="10" t="n">
        <v>154</v>
      </c>
      <c r="B1484" s="2" t="n">
        <v>85</v>
      </c>
      <c r="C1484" s="2" t="n">
        <f aca="false">'RAS-funkcijski'!D89</f>
        <v>0</v>
      </c>
      <c r="D1484" s="2" t="n">
        <f aca="false">'RAS-funkcijski'!E89</f>
        <v>0</v>
      </c>
      <c r="E1484" s="2" t="n">
        <v>0</v>
      </c>
      <c r="F1484" s="2" t="n">
        <v>0</v>
      </c>
      <c r="G1484" s="3" t="n">
        <f aca="false">B1484/1000*C1484+B1484/500*D1484</f>
        <v>0</v>
      </c>
      <c r="H1484" s="3" t="n">
        <f aca="false">ABS(C1484-ROUND(C1484,0))+ABS(D1484-ROUND(D1484,0))</f>
        <v>0</v>
      </c>
      <c r="I1484" s="11"/>
      <c r="J1484" s="4"/>
      <c r="K1484" s="5"/>
      <c r="L1484" s="5"/>
      <c r="M1484" s="5"/>
      <c r="N1484" s="5"/>
      <c r="O1484" s="5"/>
      <c r="P1484" s="5"/>
      <c r="Q1484" s="5"/>
      <c r="R1484" s="5"/>
      <c r="S1484" s="5"/>
      <c r="T1484" s="5"/>
      <c r="U1484" s="5"/>
      <c r="V1484" s="5"/>
      <c r="W1484" s="5"/>
      <c r="X1484" s="5"/>
      <c r="Y1484" s="5"/>
      <c r="Z1484" s="5"/>
    </row>
    <row r="1485" customFormat="false" ht="12.75" hidden="false" customHeight="true" outlineLevel="0" collapsed="false">
      <c r="A1485" s="10" t="n">
        <v>154</v>
      </c>
      <c r="B1485" s="2" t="n">
        <v>86</v>
      </c>
      <c r="C1485" s="2" t="n">
        <f aca="false">'RAS-funkcijski'!D90</f>
        <v>0</v>
      </c>
      <c r="D1485" s="2" t="n">
        <f aca="false">'RAS-funkcijski'!E90</f>
        <v>0</v>
      </c>
      <c r="E1485" s="2" t="n">
        <v>0</v>
      </c>
      <c r="F1485" s="2" t="n">
        <v>0</v>
      </c>
      <c r="G1485" s="3" t="n">
        <f aca="false">B1485/1000*C1485+B1485/500*D1485</f>
        <v>0</v>
      </c>
      <c r="H1485" s="3" t="n">
        <f aca="false">ABS(C1485-ROUND(C1485,0))+ABS(D1485-ROUND(D1485,0))</f>
        <v>0</v>
      </c>
      <c r="I1485" s="11"/>
      <c r="J1485" s="4"/>
      <c r="K1485" s="5"/>
      <c r="L1485" s="5"/>
      <c r="M1485" s="5"/>
      <c r="N1485" s="5"/>
      <c r="O1485" s="5"/>
      <c r="P1485" s="5"/>
      <c r="Q1485" s="5"/>
      <c r="R1485" s="5"/>
      <c r="S1485" s="5"/>
      <c r="T1485" s="5"/>
      <c r="U1485" s="5"/>
      <c r="V1485" s="5"/>
      <c r="W1485" s="5"/>
      <c r="X1485" s="5"/>
      <c r="Y1485" s="5"/>
      <c r="Z1485" s="5"/>
    </row>
    <row r="1486" customFormat="false" ht="12.75" hidden="false" customHeight="true" outlineLevel="0" collapsed="false">
      <c r="A1486" s="10" t="n">
        <v>154</v>
      </c>
      <c r="B1486" s="2" t="n">
        <v>87</v>
      </c>
      <c r="C1486" s="2" t="n">
        <f aca="false">'RAS-funkcijski'!D91</f>
        <v>0</v>
      </c>
      <c r="D1486" s="2" t="n">
        <f aca="false">'RAS-funkcijski'!E91</f>
        <v>0</v>
      </c>
      <c r="E1486" s="2" t="n">
        <v>0</v>
      </c>
      <c r="F1486" s="2" t="n">
        <v>0</v>
      </c>
      <c r="G1486" s="3" t="n">
        <f aca="false">B1486/1000*C1486+B1486/500*D1486</f>
        <v>0</v>
      </c>
      <c r="H1486" s="3" t="n">
        <f aca="false">ABS(C1486-ROUND(C1486,0))+ABS(D1486-ROUND(D1486,0))</f>
        <v>0</v>
      </c>
      <c r="I1486" s="11"/>
      <c r="J1486" s="4"/>
      <c r="K1486" s="5"/>
      <c r="L1486" s="5"/>
      <c r="M1486" s="5"/>
      <c r="N1486" s="5"/>
      <c r="O1486" s="5"/>
      <c r="P1486" s="5"/>
      <c r="Q1486" s="5"/>
      <c r="R1486" s="5"/>
      <c r="S1486" s="5"/>
      <c r="T1486" s="5"/>
      <c r="U1486" s="5"/>
      <c r="V1486" s="5"/>
      <c r="W1486" s="5"/>
      <c r="X1486" s="5"/>
      <c r="Y1486" s="5"/>
      <c r="Z1486" s="5"/>
    </row>
    <row r="1487" customFormat="false" ht="12.75" hidden="false" customHeight="true" outlineLevel="0" collapsed="false">
      <c r="A1487" s="10" t="n">
        <v>154</v>
      </c>
      <c r="B1487" s="2" t="n">
        <v>88</v>
      </c>
      <c r="C1487" s="2" t="n">
        <f aca="false">'RAS-funkcijski'!D92</f>
        <v>0</v>
      </c>
      <c r="D1487" s="2" t="n">
        <f aca="false">'RAS-funkcijski'!E92</f>
        <v>0</v>
      </c>
      <c r="E1487" s="2" t="n">
        <v>0</v>
      </c>
      <c r="F1487" s="2" t="n">
        <v>0</v>
      </c>
      <c r="G1487" s="3" t="n">
        <f aca="false">B1487/1000*C1487+B1487/500*D1487</f>
        <v>0</v>
      </c>
      <c r="H1487" s="3" t="n">
        <f aca="false">ABS(C1487-ROUND(C1487,0))+ABS(D1487-ROUND(D1487,0))</f>
        <v>0</v>
      </c>
      <c r="I1487" s="11"/>
      <c r="J1487" s="4"/>
      <c r="K1487" s="5"/>
      <c r="L1487" s="5"/>
      <c r="M1487" s="5"/>
      <c r="N1487" s="5"/>
      <c r="O1487" s="5"/>
      <c r="P1487" s="5"/>
      <c r="Q1487" s="5"/>
      <c r="R1487" s="5"/>
      <c r="S1487" s="5"/>
      <c r="T1487" s="5"/>
      <c r="U1487" s="5"/>
      <c r="V1487" s="5"/>
      <c r="W1487" s="5"/>
      <c r="X1487" s="5"/>
      <c r="Y1487" s="5"/>
      <c r="Z1487" s="5"/>
    </row>
    <row r="1488" customFormat="false" ht="12.75" hidden="false" customHeight="true" outlineLevel="0" collapsed="false">
      <c r="A1488" s="10" t="n">
        <v>154</v>
      </c>
      <c r="B1488" s="2" t="n">
        <v>89</v>
      </c>
      <c r="C1488" s="2" t="n">
        <f aca="false">'RAS-funkcijski'!D93</f>
        <v>0</v>
      </c>
      <c r="D1488" s="2" t="n">
        <f aca="false">'RAS-funkcijski'!E93</f>
        <v>0</v>
      </c>
      <c r="E1488" s="2" t="n">
        <v>0</v>
      </c>
      <c r="F1488" s="2" t="n">
        <v>0</v>
      </c>
      <c r="G1488" s="3" t="n">
        <f aca="false">B1488/1000*C1488+B1488/500*D1488</f>
        <v>0</v>
      </c>
      <c r="H1488" s="3" t="n">
        <f aca="false">ABS(C1488-ROUND(C1488,0))+ABS(D1488-ROUND(D1488,0))</f>
        <v>0</v>
      </c>
      <c r="I1488" s="11"/>
      <c r="J1488" s="4"/>
      <c r="K1488" s="5"/>
      <c r="L1488" s="5"/>
      <c r="M1488" s="5"/>
      <c r="N1488" s="5"/>
      <c r="O1488" s="5"/>
      <c r="P1488" s="5"/>
      <c r="Q1488" s="5"/>
      <c r="R1488" s="5"/>
      <c r="S1488" s="5"/>
      <c r="T1488" s="5"/>
      <c r="U1488" s="5"/>
      <c r="V1488" s="5"/>
      <c r="W1488" s="5"/>
      <c r="X1488" s="5"/>
      <c r="Y1488" s="5"/>
      <c r="Z1488" s="5"/>
    </row>
    <row r="1489" customFormat="false" ht="12.75" hidden="false" customHeight="true" outlineLevel="0" collapsed="false">
      <c r="A1489" s="10" t="n">
        <v>154</v>
      </c>
      <c r="B1489" s="2" t="n">
        <v>90</v>
      </c>
      <c r="C1489" s="2" t="n">
        <f aca="false">'RAS-funkcijski'!D94</f>
        <v>0</v>
      </c>
      <c r="D1489" s="2" t="n">
        <f aca="false">'RAS-funkcijski'!E94</f>
        <v>0</v>
      </c>
      <c r="E1489" s="2" t="n">
        <v>0</v>
      </c>
      <c r="F1489" s="2" t="n">
        <v>0</v>
      </c>
      <c r="G1489" s="3" t="n">
        <f aca="false">B1489/1000*C1489+B1489/500*D1489</f>
        <v>0</v>
      </c>
      <c r="H1489" s="3" t="n">
        <f aca="false">ABS(C1489-ROUND(C1489,0))+ABS(D1489-ROUND(D1489,0))</f>
        <v>0</v>
      </c>
      <c r="I1489" s="11"/>
      <c r="J1489" s="4"/>
      <c r="K1489" s="5"/>
      <c r="L1489" s="5"/>
      <c r="M1489" s="5"/>
      <c r="N1489" s="5"/>
      <c r="O1489" s="5"/>
      <c r="P1489" s="5"/>
      <c r="Q1489" s="5"/>
      <c r="R1489" s="5"/>
      <c r="S1489" s="5"/>
      <c r="T1489" s="5"/>
      <c r="U1489" s="5"/>
      <c r="V1489" s="5"/>
      <c r="W1489" s="5"/>
      <c r="X1489" s="5"/>
      <c r="Y1489" s="5"/>
      <c r="Z1489" s="5"/>
    </row>
    <row r="1490" customFormat="false" ht="12.75" hidden="false" customHeight="true" outlineLevel="0" collapsed="false">
      <c r="A1490" s="10" t="n">
        <v>154</v>
      </c>
      <c r="B1490" s="2" t="n">
        <v>91</v>
      </c>
      <c r="C1490" s="2" t="n">
        <f aca="false">'RAS-funkcijski'!D95</f>
        <v>0</v>
      </c>
      <c r="D1490" s="2" t="n">
        <f aca="false">'RAS-funkcijski'!E95</f>
        <v>0</v>
      </c>
      <c r="E1490" s="2" t="n">
        <v>0</v>
      </c>
      <c r="F1490" s="2" t="n">
        <v>0</v>
      </c>
      <c r="G1490" s="3" t="n">
        <f aca="false">B1490/1000*C1490+B1490/500*D1490</f>
        <v>0</v>
      </c>
      <c r="H1490" s="3" t="n">
        <f aca="false">ABS(C1490-ROUND(C1490,0))+ABS(D1490-ROUND(D1490,0))</f>
        <v>0</v>
      </c>
      <c r="I1490" s="11"/>
      <c r="J1490" s="4"/>
      <c r="K1490" s="5"/>
      <c r="L1490" s="5"/>
      <c r="M1490" s="5"/>
      <c r="N1490" s="5"/>
      <c r="O1490" s="5"/>
      <c r="P1490" s="5"/>
      <c r="Q1490" s="5"/>
      <c r="R1490" s="5"/>
      <c r="S1490" s="5"/>
      <c r="T1490" s="5"/>
      <c r="U1490" s="5"/>
      <c r="V1490" s="5"/>
      <c r="W1490" s="5"/>
      <c r="X1490" s="5"/>
      <c r="Y1490" s="5"/>
      <c r="Z1490" s="5"/>
    </row>
    <row r="1491" customFormat="false" ht="12.75" hidden="false" customHeight="true" outlineLevel="0" collapsed="false">
      <c r="A1491" s="10" t="n">
        <v>154</v>
      </c>
      <c r="B1491" s="2" t="n">
        <v>92</v>
      </c>
      <c r="C1491" s="2" t="n">
        <f aca="false">'RAS-funkcijski'!D96</f>
        <v>0</v>
      </c>
      <c r="D1491" s="2" t="n">
        <f aca="false">'RAS-funkcijski'!E96</f>
        <v>0</v>
      </c>
      <c r="E1491" s="2" t="n">
        <v>0</v>
      </c>
      <c r="F1491" s="2" t="n">
        <v>0</v>
      </c>
      <c r="G1491" s="3" t="n">
        <f aca="false">B1491/1000*C1491+B1491/500*D1491</f>
        <v>0</v>
      </c>
      <c r="H1491" s="3" t="n">
        <f aca="false">ABS(C1491-ROUND(C1491,0))+ABS(D1491-ROUND(D1491,0))</f>
        <v>0</v>
      </c>
      <c r="I1491" s="11"/>
      <c r="J1491" s="4"/>
      <c r="K1491" s="5"/>
      <c r="L1491" s="5"/>
      <c r="M1491" s="5"/>
      <c r="N1491" s="5"/>
      <c r="O1491" s="5"/>
      <c r="P1491" s="5"/>
      <c r="Q1491" s="5"/>
      <c r="R1491" s="5"/>
      <c r="S1491" s="5"/>
      <c r="T1491" s="5"/>
      <c r="U1491" s="5"/>
      <c r="V1491" s="5"/>
      <c r="W1491" s="5"/>
      <c r="X1491" s="5"/>
      <c r="Y1491" s="5"/>
      <c r="Z1491" s="5"/>
    </row>
    <row r="1492" customFormat="false" ht="12.75" hidden="false" customHeight="true" outlineLevel="0" collapsed="false">
      <c r="A1492" s="10" t="n">
        <v>154</v>
      </c>
      <c r="B1492" s="2" t="n">
        <v>93</v>
      </c>
      <c r="C1492" s="2" t="n">
        <f aca="false">'RAS-funkcijski'!D97</f>
        <v>0</v>
      </c>
      <c r="D1492" s="2" t="n">
        <f aca="false">'RAS-funkcijski'!E97</f>
        <v>0</v>
      </c>
      <c r="E1492" s="2" t="n">
        <v>0</v>
      </c>
      <c r="F1492" s="2" t="n">
        <v>0</v>
      </c>
      <c r="G1492" s="3" t="n">
        <f aca="false">B1492/1000*C1492+B1492/500*D1492</f>
        <v>0</v>
      </c>
      <c r="H1492" s="3" t="n">
        <f aca="false">ABS(C1492-ROUND(C1492,0))+ABS(D1492-ROUND(D1492,0))</f>
        <v>0</v>
      </c>
      <c r="I1492" s="11"/>
      <c r="J1492" s="4"/>
      <c r="K1492" s="5"/>
      <c r="L1492" s="5"/>
      <c r="M1492" s="5"/>
      <c r="N1492" s="5"/>
      <c r="O1492" s="5"/>
      <c r="P1492" s="5"/>
      <c r="Q1492" s="5"/>
      <c r="R1492" s="5"/>
      <c r="S1492" s="5"/>
      <c r="T1492" s="5"/>
      <c r="U1492" s="5"/>
      <c r="V1492" s="5"/>
      <c r="W1492" s="5"/>
      <c r="X1492" s="5"/>
      <c r="Y1492" s="5"/>
      <c r="Z1492" s="5"/>
    </row>
    <row r="1493" customFormat="false" ht="12.75" hidden="false" customHeight="true" outlineLevel="0" collapsed="false">
      <c r="A1493" s="10" t="n">
        <v>154</v>
      </c>
      <c r="B1493" s="2" t="n">
        <v>94</v>
      </c>
      <c r="C1493" s="2" t="n">
        <f aca="false">'RAS-funkcijski'!D98</f>
        <v>0</v>
      </c>
      <c r="D1493" s="2" t="n">
        <f aca="false">'RAS-funkcijski'!E98</f>
        <v>0</v>
      </c>
      <c r="E1493" s="2" t="n">
        <v>0</v>
      </c>
      <c r="F1493" s="2" t="n">
        <v>0</v>
      </c>
      <c r="G1493" s="3" t="n">
        <f aca="false">B1493/1000*C1493+B1493/500*D1493</f>
        <v>0</v>
      </c>
      <c r="H1493" s="3" t="n">
        <f aca="false">ABS(C1493-ROUND(C1493,0))+ABS(D1493-ROUND(D1493,0))</f>
        <v>0</v>
      </c>
      <c r="I1493" s="11"/>
      <c r="J1493" s="4"/>
      <c r="K1493" s="5"/>
      <c r="L1493" s="5"/>
      <c r="M1493" s="5"/>
      <c r="N1493" s="5"/>
      <c r="O1493" s="5"/>
      <c r="P1493" s="5"/>
      <c r="Q1493" s="5"/>
      <c r="R1493" s="5"/>
      <c r="S1493" s="5"/>
      <c r="T1493" s="5"/>
      <c r="U1493" s="5"/>
      <c r="V1493" s="5"/>
      <c r="W1493" s="5"/>
      <c r="X1493" s="5"/>
      <c r="Y1493" s="5"/>
      <c r="Z1493" s="5"/>
    </row>
    <row r="1494" customFormat="false" ht="12.75" hidden="false" customHeight="true" outlineLevel="0" collapsed="false">
      <c r="A1494" s="10" t="n">
        <v>154</v>
      </c>
      <c r="B1494" s="2" t="n">
        <v>95</v>
      </c>
      <c r="C1494" s="2" t="n">
        <f aca="false">'RAS-funkcijski'!D99</f>
        <v>0</v>
      </c>
      <c r="D1494" s="2" t="n">
        <f aca="false">'RAS-funkcijski'!E99</f>
        <v>0</v>
      </c>
      <c r="E1494" s="2" t="n">
        <v>0</v>
      </c>
      <c r="F1494" s="2" t="n">
        <v>0</v>
      </c>
      <c r="G1494" s="3" t="n">
        <f aca="false">B1494/1000*C1494+B1494/500*D1494</f>
        <v>0</v>
      </c>
      <c r="H1494" s="3" t="n">
        <f aca="false">ABS(C1494-ROUND(C1494,0))+ABS(D1494-ROUND(D1494,0))</f>
        <v>0</v>
      </c>
      <c r="I1494" s="11"/>
      <c r="J1494" s="4"/>
      <c r="K1494" s="5"/>
      <c r="L1494" s="5"/>
      <c r="M1494" s="5"/>
      <c r="N1494" s="5"/>
      <c r="O1494" s="5"/>
      <c r="P1494" s="5"/>
      <c r="Q1494" s="5"/>
      <c r="R1494" s="5"/>
      <c r="S1494" s="5"/>
      <c r="T1494" s="5"/>
      <c r="U1494" s="5"/>
      <c r="V1494" s="5"/>
      <c r="W1494" s="5"/>
      <c r="X1494" s="5"/>
      <c r="Y1494" s="5"/>
      <c r="Z1494" s="5"/>
    </row>
    <row r="1495" customFormat="false" ht="12.75" hidden="false" customHeight="true" outlineLevel="0" collapsed="false">
      <c r="A1495" s="10" t="n">
        <v>154</v>
      </c>
      <c r="B1495" s="2" t="n">
        <v>96</v>
      </c>
      <c r="C1495" s="2" t="n">
        <f aca="false">'RAS-funkcijski'!D100</f>
        <v>0</v>
      </c>
      <c r="D1495" s="2" t="n">
        <f aca="false">'RAS-funkcijski'!E100</f>
        <v>0</v>
      </c>
      <c r="E1495" s="2" t="n">
        <v>0</v>
      </c>
      <c r="F1495" s="2" t="n">
        <v>0</v>
      </c>
      <c r="G1495" s="3" t="n">
        <f aca="false">B1495/1000*C1495+B1495/500*D1495</f>
        <v>0</v>
      </c>
      <c r="H1495" s="3" t="n">
        <f aca="false">ABS(C1495-ROUND(C1495,0))+ABS(D1495-ROUND(D1495,0))</f>
        <v>0</v>
      </c>
      <c r="I1495" s="11"/>
      <c r="J1495" s="4"/>
      <c r="K1495" s="5"/>
      <c r="L1495" s="5"/>
      <c r="M1495" s="5"/>
      <c r="N1495" s="5"/>
      <c r="O1495" s="5"/>
      <c r="P1495" s="5"/>
      <c r="Q1495" s="5"/>
      <c r="R1495" s="5"/>
      <c r="S1495" s="5"/>
      <c r="T1495" s="5"/>
      <c r="U1495" s="5"/>
      <c r="V1495" s="5"/>
      <c r="W1495" s="5"/>
      <c r="X1495" s="5"/>
      <c r="Y1495" s="5"/>
      <c r="Z1495" s="5"/>
    </row>
    <row r="1496" customFormat="false" ht="12.75" hidden="false" customHeight="true" outlineLevel="0" collapsed="false">
      <c r="A1496" s="10" t="n">
        <v>154</v>
      </c>
      <c r="B1496" s="2" t="n">
        <v>97</v>
      </c>
      <c r="C1496" s="2" t="n">
        <f aca="false">'RAS-funkcijski'!D101</f>
        <v>0</v>
      </c>
      <c r="D1496" s="2" t="n">
        <f aca="false">'RAS-funkcijski'!E101</f>
        <v>0</v>
      </c>
      <c r="E1496" s="2" t="n">
        <v>0</v>
      </c>
      <c r="F1496" s="2" t="n">
        <v>0</v>
      </c>
      <c r="G1496" s="3" t="n">
        <f aca="false">B1496/1000*C1496+B1496/500*D1496</f>
        <v>0</v>
      </c>
      <c r="H1496" s="3" t="n">
        <f aca="false">ABS(C1496-ROUND(C1496,0))+ABS(D1496-ROUND(D1496,0))</f>
        <v>0</v>
      </c>
      <c r="I1496" s="11"/>
      <c r="J1496" s="4"/>
      <c r="K1496" s="5"/>
      <c r="L1496" s="5"/>
      <c r="M1496" s="5"/>
      <c r="N1496" s="5"/>
      <c r="O1496" s="5"/>
      <c r="P1496" s="5"/>
      <c r="Q1496" s="5"/>
      <c r="R1496" s="5"/>
      <c r="S1496" s="5"/>
      <c r="T1496" s="5"/>
      <c r="U1496" s="5"/>
      <c r="V1496" s="5"/>
      <c r="W1496" s="5"/>
      <c r="X1496" s="5"/>
      <c r="Y1496" s="5"/>
      <c r="Z1496" s="5"/>
    </row>
    <row r="1497" customFormat="false" ht="12.75" hidden="false" customHeight="true" outlineLevel="0" collapsed="false">
      <c r="A1497" s="10" t="n">
        <v>154</v>
      </c>
      <c r="B1497" s="2" t="n">
        <v>98</v>
      </c>
      <c r="C1497" s="2" t="n">
        <f aca="false">'RAS-funkcijski'!D102</f>
        <v>0</v>
      </c>
      <c r="D1497" s="2" t="n">
        <f aca="false">'RAS-funkcijski'!E102</f>
        <v>0</v>
      </c>
      <c r="E1497" s="2" t="n">
        <v>0</v>
      </c>
      <c r="F1497" s="2" t="n">
        <v>0</v>
      </c>
      <c r="G1497" s="3" t="n">
        <f aca="false">B1497/1000*C1497+B1497/500*D1497</f>
        <v>0</v>
      </c>
      <c r="H1497" s="3" t="n">
        <f aca="false">ABS(C1497-ROUND(C1497,0))+ABS(D1497-ROUND(D1497,0))</f>
        <v>0</v>
      </c>
      <c r="I1497" s="11"/>
      <c r="J1497" s="4"/>
      <c r="K1497" s="5"/>
      <c r="L1497" s="5"/>
      <c r="M1497" s="5"/>
      <c r="N1497" s="5"/>
      <c r="O1497" s="5"/>
      <c r="P1497" s="5"/>
      <c r="Q1497" s="5"/>
      <c r="R1497" s="5"/>
      <c r="S1497" s="5"/>
      <c r="T1497" s="5"/>
      <c r="U1497" s="5"/>
      <c r="V1497" s="5"/>
      <c r="W1497" s="5"/>
      <c r="X1497" s="5"/>
      <c r="Y1497" s="5"/>
      <c r="Z1497" s="5"/>
    </row>
    <row r="1498" customFormat="false" ht="12.75" hidden="false" customHeight="true" outlineLevel="0" collapsed="false">
      <c r="A1498" s="10" t="n">
        <v>154</v>
      </c>
      <c r="B1498" s="2" t="n">
        <v>99</v>
      </c>
      <c r="C1498" s="2" t="n">
        <f aca="false">'RAS-funkcijski'!D103</f>
        <v>0</v>
      </c>
      <c r="D1498" s="2" t="n">
        <f aca="false">'RAS-funkcijski'!E103</f>
        <v>0</v>
      </c>
      <c r="E1498" s="2" t="n">
        <v>0</v>
      </c>
      <c r="F1498" s="2" t="n">
        <v>0</v>
      </c>
      <c r="G1498" s="3" t="n">
        <f aca="false">B1498/1000*C1498+B1498/500*D1498</f>
        <v>0</v>
      </c>
      <c r="H1498" s="3" t="n">
        <f aca="false">ABS(C1498-ROUND(C1498,0))+ABS(D1498-ROUND(D1498,0))</f>
        <v>0</v>
      </c>
      <c r="I1498" s="11"/>
      <c r="J1498" s="4"/>
      <c r="K1498" s="5"/>
      <c r="L1498" s="5"/>
      <c r="M1498" s="5"/>
      <c r="N1498" s="5"/>
      <c r="O1498" s="5"/>
      <c r="P1498" s="5"/>
      <c r="Q1498" s="5"/>
      <c r="R1498" s="5"/>
      <c r="S1498" s="5"/>
      <c r="T1498" s="5"/>
      <c r="U1498" s="5"/>
      <c r="V1498" s="5"/>
      <c r="W1498" s="5"/>
      <c r="X1498" s="5"/>
      <c r="Y1498" s="5"/>
      <c r="Z1498" s="5"/>
    </row>
    <row r="1499" customFormat="false" ht="12.75" hidden="false" customHeight="true" outlineLevel="0" collapsed="false">
      <c r="A1499" s="10" t="n">
        <v>154</v>
      </c>
      <c r="B1499" s="2" t="n">
        <v>100</v>
      </c>
      <c r="C1499" s="2" t="n">
        <f aca="false">'RAS-funkcijski'!D104</f>
        <v>0</v>
      </c>
      <c r="D1499" s="2" t="n">
        <f aca="false">'RAS-funkcijski'!E104</f>
        <v>0</v>
      </c>
      <c r="E1499" s="2" t="n">
        <v>0</v>
      </c>
      <c r="F1499" s="2" t="n">
        <v>0</v>
      </c>
      <c r="G1499" s="3" t="n">
        <f aca="false">B1499/1000*C1499+B1499/500*D1499</f>
        <v>0</v>
      </c>
      <c r="H1499" s="3" t="n">
        <f aca="false">ABS(C1499-ROUND(C1499,0))+ABS(D1499-ROUND(D1499,0))</f>
        <v>0</v>
      </c>
      <c r="I1499" s="11"/>
      <c r="J1499" s="4"/>
      <c r="K1499" s="5"/>
      <c r="L1499" s="5"/>
      <c r="M1499" s="5"/>
      <c r="N1499" s="5"/>
      <c r="O1499" s="5"/>
      <c r="P1499" s="5"/>
      <c r="Q1499" s="5"/>
      <c r="R1499" s="5"/>
      <c r="S1499" s="5"/>
      <c r="T1499" s="5"/>
      <c r="U1499" s="5"/>
      <c r="V1499" s="5"/>
      <c r="W1499" s="5"/>
      <c r="X1499" s="5"/>
      <c r="Y1499" s="5"/>
      <c r="Z1499" s="5"/>
    </row>
    <row r="1500" customFormat="false" ht="12.75" hidden="false" customHeight="true" outlineLevel="0" collapsed="false">
      <c r="A1500" s="10" t="n">
        <v>154</v>
      </c>
      <c r="B1500" s="2" t="n">
        <v>101</v>
      </c>
      <c r="C1500" s="2" t="n">
        <f aca="false">'RAS-funkcijski'!D105</f>
        <v>0</v>
      </c>
      <c r="D1500" s="2" t="n">
        <f aca="false">'RAS-funkcijski'!E105</f>
        <v>0</v>
      </c>
      <c r="E1500" s="2" t="n">
        <v>0</v>
      </c>
      <c r="F1500" s="2" t="n">
        <v>0</v>
      </c>
      <c r="G1500" s="3" t="n">
        <f aca="false">B1500/1000*C1500+B1500/500*D1500</f>
        <v>0</v>
      </c>
      <c r="H1500" s="3" t="n">
        <f aca="false">ABS(C1500-ROUND(C1500,0))+ABS(D1500-ROUND(D1500,0))</f>
        <v>0</v>
      </c>
      <c r="I1500" s="11"/>
      <c r="J1500" s="4"/>
      <c r="K1500" s="5"/>
      <c r="L1500" s="5"/>
      <c r="M1500" s="5"/>
      <c r="N1500" s="5"/>
      <c r="O1500" s="5"/>
      <c r="P1500" s="5"/>
      <c r="Q1500" s="5"/>
      <c r="R1500" s="5"/>
      <c r="S1500" s="5"/>
      <c r="T1500" s="5"/>
      <c r="U1500" s="5"/>
      <c r="V1500" s="5"/>
      <c r="W1500" s="5"/>
      <c r="X1500" s="5"/>
      <c r="Y1500" s="5"/>
      <c r="Z1500" s="5"/>
    </row>
    <row r="1501" customFormat="false" ht="12.75" hidden="false" customHeight="true" outlineLevel="0" collapsed="false">
      <c r="A1501" s="10" t="n">
        <v>154</v>
      </c>
      <c r="B1501" s="2" t="n">
        <v>102</v>
      </c>
      <c r="C1501" s="2" t="n">
        <f aca="false">'RAS-funkcijski'!D106</f>
        <v>0</v>
      </c>
      <c r="D1501" s="2" t="n">
        <f aca="false">'RAS-funkcijski'!E106</f>
        <v>0</v>
      </c>
      <c r="E1501" s="2" t="n">
        <v>0</v>
      </c>
      <c r="F1501" s="2" t="n">
        <v>0</v>
      </c>
      <c r="G1501" s="3" t="n">
        <f aca="false">B1501/1000*C1501+B1501/500*D1501</f>
        <v>0</v>
      </c>
      <c r="H1501" s="3" t="n">
        <f aca="false">ABS(C1501-ROUND(C1501,0))+ABS(D1501-ROUND(D1501,0))</f>
        <v>0</v>
      </c>
      <c r="I1501" s="11"/>
      <c r="J1501" s="4"/>
      <c r="K1501" s="5"/>
      <c r="L1501" s="5"/>
      <c r="M1501" s="5"/>
      <c r="N1501" s="5"/>
      <c r="O1501" s="5"/>
      <c r="P1501" s="5"/>
      <c r="Q1501" s="5"/>
      <c r="R1501" s="5"/>
      <c r="S1501" s="5"/>
      <c r="T1501" s="5"/>
      <c r="U1501" s="5"/>
      <c r="V1501" s="5"/>
      <c r="W1501" s="5"/>
      <c r="X1501" s="5"/>
      <c r="Y1501" s="5"/>
      <c r="Z1501" s="5"/>
    </row>
    <row r="1502" customFormat="false" ht="12.75" hidden="false" customHeight="true" outlineLevel="0" collapsed="false">
      <c r="A1502" s="10" t="n">
        <v>154</v>
      </c>
      <c r="B1502" s="2" t="n">
        <v>103</v>
      </c>
      <c r="C1502" s="2" t="n">
        <f aca="false">'RAS-funkcijski'!D107</f>
        <v>0</v>
      </c>
      <c r="D1502" s="2" t="n">
        <f aca="false">'RAS-funkcijski'!E107</f>
        <v>0</v>
      </c>
      <c r="E1502" s="2" t="n">
        <v>0</v>
      </c>
      <c r="F1502" s="2" t="n">
        <v>0</v>
      </c>
      <c r="G1502" s="3" t="n">
        <f aca="false">B1502/1000*C1502+B1502/500*D1502</f>
        <v>0</v>
      </c>
      <c r="H1502" s="3" t="n">
        <f aca="false">ABS(C1502-ROUND(C1502,0))+ABS(D1502-ROUND(D1502,0))</f>
        <v>0</v>
      </c>
      <c r="I1502" s="11"/>
      <c r="J1502" s="4"/>
      <c r="K1502" s="5"/>
      <c r="L1502" s="5"/>
      <c r="M1502" s="5"/>
      <c r="N1502" s="5"/>
      <c r="O1502" s="5"/>
      <c r="P1502" s="5"/>
      <c r="Q1502" s="5"/>
      <c r="R1502" s="5"/>
      <c r="S1502" s="5"/>
      <c r="T1502" s="5"/>
      <c r="U1502" s="5"/>
      <c r="V1502" s="5"/>
      <c r="W1502" s="5"/>
      <c r="X1502" s="5"/>
      <c r="Y1502" s="5"/>
      <c r="Z1502" s="5"/>
    </row>
    <row r="1503" customFormat="false" ht="12.75" hidden="false" customHeight="true" outlineLevel="0" collapsed="false">
      <c r="A1503" s="10" t="n">
        <v>154</v>
      </c>
      <c r="B1503" s="2" t="n">
        <v>104</v>
      </c>
      <c r="C1503" s="2" t="n">
        <f aca="false">'RAS-funkcijski'!D108</f>
        <v>0</v>
      </c>
      <c r="D1503" s="2" t="n">
        <f aca="false">'RAS-funkcijski'!E108</f>
        <v>0</v>
      </c>
      <c r="E1503" s="2" t="n">
        <v>0</v>
      </c>
      <c r="F1503" s="2" t="n">
        <v>0</v>
      </c>
      <c r="G1503" s="3" t="n">
        <f aca="false">B1503/1000*C1503+B1503/500*D1503</f>
        <v>0</v>
      </c>
      <c r="H1503" s="3" t="n">
        <f aca="false">ABS(C1503-ROUND(C1503,0))+ABS(D1503-ROUND(D1503,0))</f>
        <v>0</v>
      </c>
      <c r="I1503" s="11"/>
      <c r="J1503" s="4"/>
      <c r="K1503" s="5"/>
      <c r="L1503" s="5"/>
      <c r="M1503" s="5"/>
      <c r="N1503" s="5"/>
      <c r="O1503" s="5"/>
      <c r="P1503" s="5"/>
      <c r="Q1503" s="5"/>
      <c r="R1503" s="5"/>
      <c r="S1503" s="5"/>
      <c r="T1503" s="5"/>
      <c r="U1503" s="5"/>
      <c r="V1503" s="5"/>
      <c r="W1503" s="5"/>
      <c r="X1503" s="5"/>
      <c r="Y1503" s="5"/>
      <c r="Z1503" s="5"/>
    </row>
    <row r="1504" customFormat="false" ht="12.75" hidden="false" customHeight="true" outlineLevel="0" collapsed="false">
      <c r="A1504" s="10" t="n">
        <v>154</v>
      </c>
      <c r="B1504" s="2" t="n">
        <v>105</v>
      </c>
      <c r="C1504" s="2" t="n">
        <f aca="false">'RAS-funkcijski'!D109</f>
        <v>0</v>
      </c>
      <c r="D1504" s="2" t="n">
        <f aca="false">'RAS-funkcijski'!E109</f>
        <v>0</v>
      </c>
      <c r="E1504" s="2" t="n">
        <v>0</v>
      </c>
      <c r="F1504" s="2" t="n">
        <v>0</v>
      </c>
      <c r="G1504" s="3" t="n">
        <f aca="false">B1504/1000*C1504+B1504/500*D1504</f>
        <v>0</v>
      </c>
      <c r="H1504" s="3" t="n">
        <f aca="false">ABS(C1504-ROUND(C1504,0))+ABS(D1504-ROUND(D1504,0))</f>
        <v>0</v>
      </c>
      <c r="I1504" s="11"/>
      <c r="J1504" s="4"/>
      <c r="K1504" s="5"/>
      <c r="L1504" s="5"/>
      <c r="M1504" s="5"/>
      <c r="N1504" s="5"/>
      <c r="O1504" s="5"/>
      <c r="P1504" s="5"/>
      <c r="Q1504" s="5"/>
      <c r="R1504" s="5"/>
      <c r="S1504" s="5"/>
      <c r="T1504" s="5"/>
      <c r="U1504" s="5"/>
      <c r="V1504" s="5"/>
      <c r="W1504" s="5"/>
      <c r="X1504" s="5"/>
      <c r="Y1504" s="5"/>
      <c r="Z1504" s="5"/>
    </row>
    <row r="1505" customFormat="false" ht="12.75" hidden="false" customHeight="true" outlineLevel="0" collapsed="false">
      <c r="A1505" s="10" t="n">
        <v>154</v>
      </c>
      <c r="B1505" s="2" t="n">
        <v>106</v>
      </c>
      <c r="C1505" s="2" t="n">
        <f aca="false">'RAS-funkcijski'!D110</f>
        <v>0</v>
      </c>
      <c r="D1505" s="2" t="n">
        <f aca="false">'RAS-funkcijski'!E110</f>
        <v>0</v>
      </c>
      <c r="E1505" s="2" t="n">
        <v>0</v>
      </c>
      <c r="F1505" s="2" t="n">
        <v>0</v>
      </c>
      <c r="G1505" s="3" t="n">
        <f aca="false">B1505/1000*C1505+B1505/500*D1505</f>
        <v>0</v>
      </c>
      <c r="H1505" s="3" t="n">
        <f aca="false">ABS(C1505-ROUND(C1505,0))+ABS(D1505-ROUND(D1505,0))</f>
        <v>0</v>
      </c>
      <c r="I1505" s="11"/>
      <c r="J1505" s="4"/>
      <c r="K1505" s="5"/>
      <c r="L1505" s="5"/>
      <c r="M1505" s="5"/>
      <c r="N1505" s="5"/>
      <c r="O1505" s="5"/>
      <c r="P1505" s="5"/>
      <c r="Q1505" s="5"/>
      <c r="R1505" s="5"/>
      <c r="S1505" s="5"/>
      <c r="T1505" s="5"/>
      <c r="U1505" s="5"/>
      <c r="V1505" s="5"/>
      <c r="W1505" s="5"/>
      <c r="X1505" s="5"/>
      <c r="Y1505" s="5"/>
      <c r="Z1505" s="5"/>
    </row>
    <row r="1506" customFormat="false" ht="12.75" hidden="false" customHeight="true" outlineLevel="0" collapsed="false">
      <c r="A1506" s="10" t="n">
        <v>154</v>
      </c>
      <c r="B1506" s="2" t="n">
        <v>107</v>
      </c>
      <c r="C1506" s="2" t="n">
        <f aca="false">'RAS-funkcijski'!D111</f>
        <v>0</v>
      </c>
      <c r="D1506" s="2" t="n">
        <f aca="false">'RAS-funkcijski'!E111</f>
        <v>0</v>
      </c>
      <c r="E1506" s="2" t="n">
        <v>0</v>
      </c>
      <c r="F1506" s="2" t="n">
        <v>0</v>
      </c>
      <c r="G1506" s="3" t="n">
        <f aca="false">B1506/1000*C1506+B1506/500*D1506</f>
        <v>0</v>
      </c>
      <c r="H1506" s="3" t="n">
        <f aca="false">ABS(C1506-ROUND(C1506,0))+ABS(D1506-ROUND(D1506,0))</f>
        <v>0</v>
      </c>
      <c r="I1506" s="11"/>
      <c r="J1506" s="4"/>
      <c r="K1506" s="5"/>
      <c r="L1506" s="5"/>
      <c r="M1506" s="5"/>
      <c r="N1506" s="5"/>
      <c r="O1506" s="5"/>
      <c r="P1506" s="5"/>
      <c r="Q1506" s="5"/>
      <c r="R1506" s="5"/>
      <c r="S1506" s="5"/>
      <c r="T1506" s="5"/>
      <c r="U1506" s="5"/>
      <c r="V1506" s="5"/>
      <c r="W1506" s="5"/>
      <c r="X1506" s="5"/>
      <c r="Y1506" s="5"/>
      <c r="Z1506" s="5"/>
    </row>
    <row r="1507" customFormat="false" ht="12.75" hidden="false" customHeight="true" outlineLevel="0" collapsed="false">
      <c r="A1507" s="10" t="n">
        <v>154</v>
      </c>
      <c r="B1507" s="2" t="n">
        <v>108</v>
      </c>
      <c r="C1507" s="2" t="n">
        <f aca="false">'RAS-funkcijski'!D112</f>
        <v>0</v>
      </c>
      <c r="D1507" s="2" t="n">
        <f aca="false">'RAS-funkcijski'!E112</f>
        <v>0</v>
      </c>
      <c r="E1507" s="2" t="n">
        <v>0</v>
      </c>
      <c r="F1507" s="2" t="n">
        <v>0</v>
      </c>
      <c r="G1507" s="3" t="n">
        <f aca="false">B1507/1000*C1507+B1507/500*D1507</f>
        <v>0</v>
      </c>
      <c r="H1507" s="3" t="n">
        <f aca="false">ABS(C1507-ROUND(C1507,0))+ABS(D1507-ROUND(D1507,0))</f>
        <v>0</v>
      </c>
      <c r="I1507" s="11"/>
      <c r="J1507" s="4"/>
      <c r="K1507" s="5"/>
      <c r="L1507" s="5"/>
      <c r="M1507" s="5"/>
      <c r="N1507" s="5"/>
      <c r="O1507" s="5"/>
      <c r="P1507" s="5"/>
      <c r="Q1507" s="5"/>
      <c r="R1507" s="5"/>
      <c r="S1507" s="5"/>
      <c r="T1507" s="5"/>
      <c r="U1507" s="5"/>
      <c r="V1507" s="5"/>
      <c r="W1507" s="5"/>
      <c r="X1507" s="5"/>
      <c r="Y1507" s="5"/>
      <c r="Z1507" s="5"/>
    </row>
    <row r="1508" customFormat="false" ht="12.75" hidden="false" customHeight="true" outlineLevel="0" collapsed="false">
      <c r="A1508" s="10" t="n">
        <v>154</v>
      </c>
      <c r="B1508" s="2" t="n">
        <v>109</v>
      </c>
      <c r="C1508" s="2" t="n">
        <f aca="false">'RAS-funkcijski'!D113</f>
        <v>0</v>
      </c>
      <c r="D1508" s="2" t="n">
        <f aca="false">'RAS-funkcijski'!E113</f>
        <v>0</v>
      </c>
      <c r="E1508" s="2" t="n">
        <v>0</v>
      </c>
      <c r="F1508" s="2" t="n">
        <v>0</v>
      </c>
      <c r="G1508" s="3" t="n">
        <f aca="false">B1508/1000*C1508+B1508/500*D1508</f>
        <v>0</v>
      </c>
      <c r="H1508" s="3" t="n">
        <f aca="false">ABS(C1508-ROUND(C1508,0))+ABS(D1508-ROUND(D1508,0))</f>
        <v>0</v>
      </c>
      <c r="I1508" s="11"/>
      <c r="J1508" s="4"/>
      <c r="K1508" s="5"/>
      <c r="L1508" s="5"/>
      <c r="M1508" s="5"/>
      <c r="N1508" s="5"/>
      <c r="O1508" s="5"/>
      <c r="P1508" s="5"/>
      <c r="Q1508" s="5"/>
      <c r="R1508" s="5"/>
      <c r="S1508" s="5"/>
      <c r="T1508" s="5"/>
      <c r="U1508" s="5"/>
      <c r="V1508" s="5"/>
      <c r="W1508" s="5"/>
      <c r="X1508" s="5"/>
      <c r="Y1508" s="5"/>
      <c r="Z1508" s="5"/>
    </row>
    <row r="1509" customFormat="false" ht="12.75" hidden="false" customHeight="true" outlineLevel="0" collapsed="false">
      <c r="A1509" s="10" t="n">
        <v>154</v>
      </c>
      <c r="B1509" s="2" t="n">
        <v>110</v>
      </c>
      <c r="C1509" s="2" t="n">
        <f aca="false">'RAS-funkcijski'!D114</f>
        <v>0</v>
      </c>
      <c r="D1509" s="2" t="n">
        <f aca="false">'RAS-funkcijski'!E114</f>
        <v>0</v>
      </c>
      <c r="E1509" s="2" t="n">
        <v>0</v>
      </c>
      <c r="F1509" s="2" t="n">
        <v>0</v>
      </c>
      <c r="G1509" s="3" t="n">
        <f aca="false">B1509/1000*C1509+B1509/500*D1509</f>
        <v>0</v>
      </c>
      <c r="H1509" s="3" t="n">
        <f aca="false">ABS(C1509-ROUND(C1509,0))+ABS(D1509-ROUND(D1509,0))</f>
        <v>0</v>
      </c>
      <c r="I1509" s="11"/>
      <c r="J1509" s="4"/>
      <c r="K1509" s="5"/>
      <c r="L1509" s="5"/>
      <c r="M1509" s="5"/>
      <c r="N1509" s="5"/>
      <c r="O1509" s="5"/>
      <c r="P1509" s="5"/>
      <c r="Q1509" s="5"/>
      <c r="R1509" s="5"/>
      <c r="S1509" s="5"/>
      <c r="T1509" s="5"/>
      <c r="U1509" s="5"/>
      <c r="V1509" s="5"/>
      <c r="W1509" s="5"/>
      <c r="X1509" s="5"/>
      <c r="Y1509" s="5"/>
      <c r="Z1509" s="5"/>
    </row>
    <row r="1510" customFormat="false" ht="12.75" hidden="false" customHeight="true" outlineLevel="0" collapsed="false">
      <c r="A1510" s="10" t="n">
        <v>154</v>
      </c>
      <c r="B1510" s="2" t="n">
        <v>111</v>
      </c>
      <c r="C1510" s="2" t="n">
        <f aca="false">'RAS-funkcijski'!D115</f>
        <v>0</v>
      </c>
      <c r="D1510" s="2" t="n">
        <f aca="false">'RAS-funkcijski'!E115</f>
        <v>0</v>
      </c>
      <c r="E1510" s="2" t="n">
        <v>0</v>
      </c>
      <c r="F1510" s="2" t="n">
        <v>0</v>
      </c>
      <c r="G1510" s="3" t="n">
        <f aca="false">B1510/1000*C1510+B1510/500*D1510</f>
        <v>0</v>
      </c>
      <c r="H1510" s="3" t="n">
        <f aca="false">ABS(C1510-ROUND(C1510,0))+ABS(D1510-ROUND(D1510,0))</f>
        <v>0</v>
      </c>
      <c r="I1510" s="11"/>
      <c r="J1510" s="4"/>
      <c r="K1510" s="5"/>
      <c r="L1510" s="5"/>
      <c r="M1510" s="5"/>
      <c r="N1510" s="5"/>
      <c r="O1510" s="5"/>
      <c r="P1510" s="5"/>
      <c r="Q1510" s="5"/>
      <c r="R1510" s="5"/>
      <c r="S1510" s="5"/>
      <c r="T1510" s="5"/>
      <c r="U1510" s="5"/>
      <c r="V1510" s="5"/>
      <c r="W1510" s="5"/>
      <c r="X1510" s="5"/>
      <c r="Y1510" s="5"/>
      <c r="Z1510" s="5"/>
    </row>
    <row r="1511" customFormat="false" ht="12.75" hidden="false" customHeight="true" outlineLevel="0" collapsed="false">
      <c r="A1511" s="10" t="n">
        <v>154</v>
      </c>
      <c r="B1511" s="2" t="n">
        <v>112</v>
      </c>
      <c r="C1511" s="2" t="n">
        <f aca="false">'RAS-funkcijski'!D116</f>
        <v>0</v>
      </c>
      <c r="D1511" s="2" t="n">
        <f aca="false">'RAS-funkcijski'!E116</f>
        <v>0</v>
      </c>
      <c r="E1511" s="2" t="n">
        <v>0</v>
      </c>
      <c r="F1511" s="2" t="n">
        <v>0</v>
      </c>
      <c r="G1511" s="3" t="n">
        <f aca="false">B1511/1000*C1511+B1511/500*D1511</f>
        <v>0</v>
      </c>
      <c r="H1511" s="3" t="n">
        <f aca="false">ABS(C1511-ROUND(C1511,0))+ABS(D1511-ROUND(D1511,0))</f>
        <v>0</v>
      </c>
      <c r="I1511" s="11"/>
      <c r="J1511" s="4"/>
      <c r="K1511" s="5"/>
      <c r="L1511" s="5"/>
      <c r="M1511" s="5"/>
      <c r="N1511" s="5"/>
      <c r="O1511" s="5"/>
      <c r="P1511" s="5"/>
      <c r="Q1511" s="5"/>
      <c r="R1511" s="5"/>
      <c r="S1511" s="5"/>
      <c r="T1511" s="5"/>
      <c r="U1511" s="5"/>
      <c r="V1511" s="5"/>
      <c r="W1511" s="5"/>
      <c r="X1511" s="5"/>
      <c r="Y1511" s="5"/>
      <c r="Z1511" s="5"/>
    </row>
    <row r="1512" customFormat="false" ht="12.75" hidden="false" customHeight="true" outlineLevel="0" collapsed="false">
      <c r="A1512" s="10" t="n">
        <v>154</v>
      </c>
      <c r="B1512" s="2" t="n">
        <v>113</v>
      </c>
      <c r="C1512" s="2" t="n">
        <f aca="false">'RAS-funkcijski'!D117</f>
        <v>0</v>
      </c>
      <c r="D1512" s="2" t="n">
        <f aca="false">'RAS-funkcijski'!E117</f>
        <v>0</v>
      </c>
      <c r="E1512" s="2" t="n">
        <v>0</v>
      </c>
      <c r="F1512" s="2" t="n">
        <v>0</v>
      </c>
      <c r="G1512" s="3" t="n">
        <f aca="false">B1512/1000*C1512+B1512/500*D1512</f>
        <v>0</v>
      </c>
      <c r="H1512" s="3" t="n">
        <f aca="false">ABS(C1512-ROUND(C1512,0))+ABS(D1512-ROUND(D1512,0))</f>
        <v>0</v>
      </c>
      <c r="I1512" s="11"/>
      <c r="J1512" s="4"/>
      <c r="K1512" s="5"/>
      <c r="L1512" s="5"/>
      <c r="M1512" s="5"/>
      <c r="N1512" s="5"/>
      <c r="O1512" s="5"/>
      <c r="P1512" s="5"/>
      <c r="Q1512" s="5"/>
      <c r="R1512" s="5"/>
      <c r="S1512" s="5"/>
      <c r="T1512" s="5"/>
      <c r="U1512" s="5"/>
      <c r="V1512" s="5"/>
      <c r="W1512" s="5"/>
      <c r="X1512" s="5"/>
      <c r="Y1512" s="5"/>
      <c r="Z1512" s="5"/>
    </row>
    <row r="1513" customFormat="false" ht="12.75" hidden="false" customHeight="true" outlineLevel="0" collapsed="false">
      <c r="A1513" s="10" t="n">
        <v>154</v>
      </c>
      <c r="B1513" s="2" t="n">
        <v>114</v>
      </c>
      <c r="C1513" s="2" t="n">
        <f aca="false">'RAS-funkcijski'!D118</f>
        <v>0</v>
      </c>
      <c r="D1513" s="2" t="n">
        <f aca="false">'RAS-funkcijski'!E118</f>
        <v>0</v>
      </c>
      <c r="E1513" s="2" t="n">
        <v>0</v>
      </c>
      <c r="F1513" s="2" t="n">
        <v>0</v>
      </c>
      <c r="G1513" s="3" t="n">
        <f aca="false">B1513/1000*C1513+B1513/500*D1513</f>
        <v>0</v>
      </c>
      <c r="H1513" s="3" t="n">
        <f aca="false">ABS(C1513-ROUND(C1513,0))+ABS(D1513-ROUND(D1513,0))</f>
        <v>0</v>
      </c>
      <c r="I1513" s="11"/>
      <c r="J1513" s="4"/>
      <c r="K1513" s="5"/>
      <c r="L1513" s="5"/>
      <c r="M1513" s="5"/>
      <c r="N1513" s="5"/>
      <c r="O1513" s="5"/>
      <c r="P1513" s="5"/>
      <c r="Q1513" s="5"/>
      <c r="R1513" s="5"/>
      <c r="S1513" s="5"/>
      <c r="T1513" s="5"/>
      <c r="U1513" s="5"/>
      <c r="V1513" s="5"/>
      <c r="W1513" s="5"/>
      <c r="X1513" s="5"/>
      <c r="Y1513" s="5"/>
      <c r="Z1513" s="5"/>
    </row>
    <row r="1514" customFormat="false" ht="12.75" hidden="false" customHeight="true" outlineLevel="0" collapsed="false">
      <c r="A1514" s="10" t="n">
        <v>154</v>
      </c>
      <c r="B1514" s="2" t="n">
        <v>115</v>
      </c>
      <c r="C1514" s="2" t="n">
        <f aca="false">'RAS-funkcijski'!D119</f>
        <v>0</v>
      </c>
      <c r="D1514" s="2" t="n">
        <f aca="false">'RAS-funkcijski'!E119</f>
        <v>0</v>
      </c>
      <c r="E1514" s="2" t="n">
        <v>0</v>
      </c>
      <c r="F1514" s="2" t="n">
        <v>0</v>
      </c>
      <c r="G1514" s="3" t="n">
        <f aca="false">B1514/1000*C1514+B1514/500*D1514</f>
        <v>0</v>
      </c>
      <c r="H1514" s="3" t="n">
        <f aca="false">ABS(C1514-ROUND(C1514,0))+ABS(D1514-ROUND(D1514,0))</f>
        <v>0</v>
      </c>
      <c r="I1514" s="11"/>
      <c r="J1514" s="4"/>
      <c r="K1514" s="5"/>
      <c r="L1514" s="5"/>
      <c r="M1514" s="5"/>
      <c r="N1514" s="5"/>
      <c r="O1514" s="5"/>
      <c r="P1514" s="5"/>
      <c r="Q1514" s="5"/>
      <c r="R1514" s="5"/>
      <c r="S1514" s="5"/>
      <c r="T1514" s="5"/>
      <c r="U1514" s="5"/>
      <c r="V1514" s="5"/>
      <c r="W1514" s="5"/>
      <c r="X1514" s="5"/>
      <c r="Y1514" s="5"/>
      <c r="Z1514" s="5"/>
    </row>
    <row r="1515" customFormat="false" ht="12.75" hidden="false" customHeight="true" outlineLevel="0" collapsed="false">
      <c r="A1515" s="10" t="n">
        <v>154</v>
      </c>
      <c r="B1515" s="2" t="n">
        <v>116</v>
      </c>
      <c r="C1515" s="2" t="n">
        <f aca="false">'RAS-funkcijski'!D120</f>
        <v>0</v>
      </c>
      <c r="D1515" s="2" t="n">
        <f aca="false">'RAS-funkcijski'!E120</f>
        <v>0</v>
      </c>
      <c r="E1515" s="2" t="n">
        <v>0</v>
      </c>
      <c r="F1515" s="2" t="n">
        <v>0</v>
      </c>
      <c r="G1515" s="3" t="n">
        <f aca="false">B1515/1000*C1515+B1515/500*D1515</f>
        <v>0</v>
      </c>
      <c r="H1515" s="3" t="n">
        <f aca="false">ABS(C1515-ROUND(C1515,0))+ABS(D1515-ROUND(D1515,0))</f>
        <v>0</v>
      </c>
      <c r="I1515" s="11"/>
      <c r="J1515" s="4"/>
      <c r="K1515" s="5"/>
      <c r="L1515" s="5"/>
      <c r="M1515" s="5"/>
      <c r="N1515" s="5"/>
      <c r="O1515" s="5"/>
      <c r="P1515" s="5"/>
      <c r="Q1515" s="5"/>
      <c r="R1515" s="5"/>
      <c r="S1515" s="5"/>
      <c r="T1515" s="5"/>
      <c r="U1515" s="5"/>
      <c r="V1515" s="5"/>
      <c r="W1515" s="5"/>
      <c r="X1515" s="5"/>
      <c r="Y1515" s="5"/>
      <c r="Z1515" s="5"/>
    </row>
    <row r="1516" customFormat="false" ht="12.75" hidden="false" customHeight="true" outlineLevel="0" collapsed="false">
      <c r="A1516" s="10" t="n">
        <v>154</v>
      </c>
      <c r="B1516" s="2" t="n">
        <v>117</v>
      </c>
      <c r="C1516" s="2" t="n">
        <f aca="false">'RAS-funkcijski'!D121</f>
        <v>0</v>
      </c>
      <c r="D1516" s="2" t="n">
        <f aca="false">'RAS-funkcijski'!E121</f>
        <v>0</v>
      </c>
      <c r="E1516" s="2" t="n">
        <v>0</v>
      </c>
      <c r="F1516" s="2" t="n">
        <v>0</v>
      </c>
      <c r="G1516" s="3" t="n">
        <f aca="false">B1516/1000*C1516+B1516/500*D1516</f>
        <v>0</v>
      </c>
      <c r="H1516" s="3" t="n">
        <f aca="false">ABS(C1516-ROUND(C1516,0))+ABS(D1516-ROUND(D1516,0))</f>
        <v>0</v>
      </c>
      <c r="I1516" s="11"/>
      <c r="J1516" s="4"/>
      <c r="K1516" s="5"/>
      <c r="L1516" s="5"/>
      <c r="M1516" s="5"/>
      <c r="N1516" s="5"/>
      <c r="O1516" s="5"/>
      <c r="P1516" s="5"/>
      <c r="Q1516" s="5"/>
      <c r="R1516" s="5"/>
      <c r="S1516" s="5"/>
      <c r="T1516" s="5"/>
      <c r="U1516" s="5"/>
      <c r="V1516" s="5"/>
      <c r="W1516" s="5"/>
      <c r="X1516" s="5"/>
      <c r="Y1516" s="5"/>
      <c r="Z1516" s="5"/>
    </row>
    <row r="1517" customFormat="false" ht="12.75" hidden="false" customHeight="true" outlineLevel="0" collapsed="false">
      <c r="A1517" s="10" t="n">
        <v>154</v>
      </c>
      <c r="B1517" s="2" t="n">
        <v>118</v>
      </c>
      <c r="C1517" s="2" t="n">
        <f aca="false">'RAS-funkcijski'!D122</f>
        <v>0</v>
      </c>
      <c r="D1517" s="2" t="n">
        <f aca="false">'RAS-funkcijski'!E122</f>
        <v>0</v>
      </c>
      <c r="E1517" s="2" t="n">
        <v>0</v>
      </c>
      <c r="F1517" s="2" t="n">
        <v>0</v>
      </c>
      <c r="G1517" s="3" t="n">
        <f aca="false">B1517/1000*C1517+B1517/500*D1517</f>
        <v>0</v>
      </c>
      <c r="H1517" s="3" t="n">
        <f aca="false">ABS(C1517-ROUND(C1517,0))+ABS(D1517-ROUND(D1517,0))</f>
        <v>0</v>
      </c>
      <c r="I1517" s="11"/>
      <c r="J1517" s="4"/>
      <c r="K1517" s="5"/>
      <c r="L1517" s="5"/>
      <c r="M1517" s="5"/>
      <c r="N1517" s="5"/>
      <c r="O1517" s="5"/>
      <c r="P1517" s="5"/>
      <c r="Q1517" s="5"/>
      <c r="R1517" s="5"/>
      <c r="S1517" s="5"/>
      <c r="T1517" s="5"/>
      <c r="U1517" s="5"/>
      <c r="V1517" s="5"/>
      <c r="W1517" s="5"/>
      <c r="X1517" s="5"/>
      <c r="Y1517" s="5"/>
      <c r="Z1517" s="5"/>
    </row>
    <row r="1518" customFormat="false" ht="12.75" hidden="false" customHeight="true" outlineLevel="0" collapsed="false">
      <c r="A1518" s="10" t="n">
        <v>154</v>
      </c>
      <c r="B1518" s="2" t="n">
        <v>119</v>
      </c>
      <c r="C1518" s="2" t="n">
        <f aca="false">'RAS-funkcijski'!D123</f>
        <v>0</v>
      </c>
      <c r="D1518" s="2" t="n">
        <f aca="false">'RAS-funkcijski'!E123</f>
        <v>0</v>
      </c>
      <c r="E1518" s="2" t="n">
        <v>0</v>
      </c>
      <c r="F1518" s="2" t="n">
        <v>0</v>
      </c>
      <c r="G1518" s="3" t="n">
        <f aca="false">B1518/1000*C1518+B1518/500*D1518</f>
        <v>0</v>
      </c>
      <c r="H1518" s="3" t="n">
        <f aca="false">ABS(C1518-ROUND(C1518,0))+ABS(D1518-ROUND(D1518,0))</f>
        <v>0</v>
      </c>
      <c r="I1518" s="11"/>
      <c r="J1518" s="4"/>
      <c r="K1518" s="5"/>
      <c r="L1518" s="5"/>
      <c r="M1518" s="5"/>
      <c r="N1518" s="5"/>
      <c r="O1518" s="5"/>
      <c r="P1518" s="5"/>
      <c r="Q1518" s="5"/>
      <c r="R1518" s="5"/>
      <c r="S1518" s="5"/>
      <c r="T1518" s="5"/>
      <c r="U1518" s="5"/>
      <c r="V1518" s="5"/>
      <c r="W1518" s="5"/>
      <c r="X1518" s="5"/>
      <c r="Y1518" s="5"/>
      <c r="Z1518" s="5"/>
    </row>
    <row r="1519" customFormat="false" ht="12.75" hidden="false" customHeight="true" outlineLevel="0" collapsed="false">
      <c r="A1519" s="10" t="n">
        <v>154</v>
      </c>
      <c r="B1519" s="2" t="n">
        <v>120</v>
      </c>
      <c r="C1519" s="2" t="n">
        <f aca="false">'RAS-funkcijski'!D124</f>
        <v>0</v>
      </c>
      <c r="D1519" s="2" t="n">
        <f aca="false">'RAS-funkcijski'!E124</f>
        <v>0</v>
      </c>
      <c r="E1519" s="2" t="n">
        <v>0</v>
      </c>
      <c r="F1519" s="2" t="n">
        <v>0</v>
      </c>
      <c r="G1519" s="3" t="n">
        <f aca="false">B1519/1000*C1519+B1519/500*D1519</f>
        <v>0</v>
      </c>
      <c r="H1519" s="3" t="n">
        <f aca="false">ABS(C1519-ROUND(C1519,0))+ABS(D1519-ROUND(D1519,0))</f>
        <v>0</v>
      </c>
      <c r="I1519" s="11"/>
      <c r="J1519" s="4"/>
      <c r="K1519" s="5"/>
      <c r="L1519" s="5"/>
      <c r="M1519" s="5"/>
      <c r="N1519" s="5"/>
      <c r="O1519" s="5"/>
      <c r="P1519" s="5"/>
      <c r="Q1519" s="5"/>
      <c r="R1519" s="5"/>
      <c r="S1519" s="5"/>
      <c r="T1519" s="5"/>
      <c r="U1519" s="5"/>
      <c r="V1519" s="5"/>
      <c r="W1519" s="5"/>
      <c r="X1519" s="5"/>
      <c r="Y1519" s="5"/>
      <c r="Z1519" s="5"/>
    </row>
    <row r="1520" customFormat="false" ht="12.75" hidden="false" customHeight="true" outlineLevel="0" collapsed="false">
      <c r="A1520" s="10" t="n">
        <v>154</v>
      </c>
      <c r="B1520" s="2" t="n">
        <v>121</v>
      </c>
      <c r="C1520" s="2" t="n">
        <f aca="false">'RAS-funkcijski'!D125</f>
        <v>0</v>
      </c>
      <c r="D1520" s="2" t="n">
        <f aca="false">'RAS-funkcijski'!E125</f>
        <v>0</v>
      </c>
      <c r="E1520" s="2" t="n">
        <v>0</v>
      </c>
      <c r="F1520" s="2" t="n">
        <v>0</v>
      </c>
      <c r="G1520" s="3" t="n">
        <f aca="false">B1520/1000*C1520+B1520/500*D1520</f>
        <v>0</v>
      </c>
      <c r="H1520" s="3" t="n">
        <f aca="false">ABS(C1520-ROUND(C1520,0))+ABS(D1520-ROUND(D1520,0))</f>
        <v>0</v>
      </c>
      <c r="I1520" s="11"/>
      <c r="J1520" s="4"/>
      <c r="K1520" s="5"/>
      <c r="L1520" s="5"/>
      <c r="M1520" s="5"/>
      <c r="N1520" s="5"/>
      <c r="O1520" s="5"/>
      <c r="P1520" s="5"/>
      <c r="Q1520" s="5"/>
      <c r="R1520" s="5"/>
      <c r="S1520" s="5"/>
      <c r="T1520" s="5"/>
      <c r="U1520" s="5"/>
      <c r="V1520" s="5"/>
      <c r="W1520" s="5"/>
      <c r="X1520" s="5"/>
      <c r="Y1520" s="5"/>
      <c r="Z1520" s="5"/>
    </row>
    <row r="1521" customFormat="false" ht="12.75" hidden="false" customHeight="true" outlineLevel="0" collapsed="false">
      <c r="A1521" s="10" t="n">
        <v>154</v>
      </c>
      <c r="B1521" s="2" t="n">
        <v>122</v>
      </c>
      <c r="C1521" s="2" t="n">
        <f aca="false">'RAS-funkcijski'!D126</f>
        <v>0</v>
      </c>
      <c r="D1521" s="2" t="n">
        <f aca="false">'RAS-funkcijski'!E126</f>
        <v>0</v>
      </c>
      <c r="E1521" s="2" t="n">
        <v>0</v>
      </c>
      <c r="F1521" s="2" t="n">
        <v>0</v>
      </c>
      <c r="G1521" s="3" t="n">
        <f aca="false">B1521/1000*C1521+B1521/500*D1521</f>
        <v>0</v>
      </c>
      <c r="H1521" s="3" t="n">
        <f aca="false">ABS(C1521-ROUND(C1521,0))+ABS(D1521-ROUND(D1521,0))</f>
        <v>0</v>
      </c>
      <c r="I1521" s="11"/>
      <c r="J1521" s="4"/>
      <c r="K1521" s="5"/>
      <c r="L1521" s="5"/>
      <c r="M1521" s="5"/>
      <c r="N1521" s="5"/>
      <c r="O1521" s="5"/>
      <c r="P1521" s="5"/>
      <c r="Q1521" s="5"/>
      <c r="R1521" s="5"/>
      <c r="S1521" s="5"/>
      <c r="T1521" s="5"/>
      <c r="U1521" s="5"/>
      <c r="V1521" s="5"/>
      <c r="W1521" s="5"/>
      <c r="X1521" s="5"/>
      <c r="Y1521" s="5"/>
      <c r="Z1521" s="5"/>
    </row>
    <row r="1522" customFormat="false" ht="12.75" hidden="false" customHeight="true" outlineLevel="0" collapsed="false">
      <c r="A1522" s="10" t="n">
        <v>154</v>
      </c>
      <c r="B1522" s="2" t="n">
        <v>123</v>
      </c>
      <c r="C1522" s="2" t="n">
        <f aca="false">'RAS-funkcijski'!D127</f>
        <v>0</v>
      </c>
      <c r="D1522" s="2" t="n">
        <f aca="false">'RAS-funkcijski'!E127</f>
        <v>0</v>
      </c>
      <c r="E1522" s="2" t="n">
        <v>0</v>
      </c>
      <c r="F1522" s="2" t="n">
        <v>0</v>
      </c>
      <c r="G1522" s="3" t="n">
        <f aca="false">B1522/1000*C1522+B1522/500*D1522</f>
        <v>0</v>
      </c>
      <c r="H1522" s="3" t="n">
        <f aca="false">ABS(C1522-ROUND(C1522,0))+ABS(D1522-ROUND(D1522,0))</f>
        <v>0</v>
      </c>
      <c r="I1522" s="11"/>
      <c r="J1522" s="4"/>
      <c r="K1522" s="5"/>
      <c r="L1522" s="5"/>
      <c r="M1522" s="5"/>
      <c r="N1522" s="5"/>
      <c r="O1522" s="5"/>
      <c r="P1522" s="5"/>
      <c r="Q1522" s="5"/>
      <c r="R1522" s="5"/>
      <c r="S1522" s="5"/>
      <c r="T1522" s="5"/>
      <c r="U1522" s="5"/>
      <c r="V1522" s="5"/>
      <c r="W1522" s="5"/>
      <c r="X1522" s="5"/>
      <c r="Y1522" s="5"/>
      <c r="Z1522" s="5"/>
    </row>
    <row r="1523" customFormat="false" ht="12.75" hidden="false" customHeight="true" outlineLevel="0" collapsed="false">
      <c r="A1523" s="10" t="n">
        <v>154</v>
      </c>
      <c r="B1523" s="2" t="n">
        <v>124</v>
      </c>
      <c r="C1523" s="2" t="n">
        <f aca="false">'RAS-funkcijski'!D128</f>
        <v>0</v>
      </c>
      <c r="D1523" s="2" t="n">
        <f aca="false">'RAS-funkcijski'!E128</f>
        <v>0</v>
      </c>
      <c r="E1523" s="2" t="n">
        <v>0</v>
      </c>
      <c r="F1523" s="2" t="n">
        <v>0</v>
      </c>
      <c r="G1523" s="3" t="n">
        <f aca="false">B1523/1000*C1523+B1523/500*D1523</f>
        <v>0</v>
      </c>
      <c r="H1523" s="3" t="n">
        <f aca="false">ABS(C1523-ROUND(C1523,0))+ABS(D1523-ROUND(D1523,0))</f>
        <v>0</v>
      </c>
      <c r="I1523" s="11"/>
      <c r="J1523" s="4"/>
      <c r="K1523" s="5"/>
      <c r="L1523" s="5"/>
      <c r="M1523" s="5"/>
      <c r="N1523" s="5"/>
      <c r="O1523" s="5"/>
      <c r="P1523" s="5"/>
      <c r="Q1523" s="5"/>
      <c r="R1523" s="5"/>
      <c r="S1523" s="5"/>
      <c r="T1523" s="5"/>
      <c r="U1523" s="5"/>
      <c r="V1523" s="5"/>
      <c r="W1523" s="5"/>
      <c r="X1523" s="5"/>
      <c r="Y1523" s="5"/>
      <c r="Z1523" s="5"/>
    </row>
    <row r="1524" customFormat="false" ht="12.75" hidden="false" customHeight="true" outlineLevel="0" collapsed="false">
      <c r="A1524" s="10" t="n">
        <v>154</v>
      </c>
      <c r="B1524" s="2" t="n">
        <v>125</v>
      </c>
      <c r="C1524" s="2" t="n">
        <f aca="false">'RAS-funkcijski'!D129</f>
        <v>0</v>
      </c>
      <c r="D1524" s="2" t="n">
        <f aca="false">'RAS-funkcijski'!E129</f>
        <v>0</v>
      </c>
      <c r="E1524" s="2" t="n">
        <v>0</v>
      </c>
      <c r="F1524" s="2" t="n">
        <v>0</v>
      </c>
      <c r="G1524" s="3" t="n">
        <f aca="false">B1524/1000*C1524+B1524/500*D1524</f>
        <v>0</v>
      </c>
      <c r="H1524" s="3" t="n">
        <f aca="false">ABS(C1524-ROUND(C1524,0))+ABS(D1524-ROUND(D1524,0))</f>
        <v>0</v>
      </c>
      <c r="I1524" s="11"/>
      <c r="J1524" s="4"/>
      <c r="K1524" s="5"/>
      <c r="L1524" s="5"/>
      <c r="M1524" s="5"/>
      <c r="N1524" s="5"/>
      <c r="O1524" s="5"/>
      <c r="P1524" s="5"/>
      <c r="Q1524" s="5"/>
      <c r="R1524" s="5"/>
      <c r="S1524" s="5"/>
      <c r="T1524" s="5"/>
      <c r="U1524" s="5"/>
      <c r="V1524" s="5"/>
      <c r="W1524" s="5"/>
      <c r="X1524" s="5"/>
      <c r="Y1524" s="5"/>
      <c r="Z1524" s="5"/>
    </row>
    <row r="1525" customFormat="false" ht="12.75" hidden="false" customHeight="true" outlineLevel="0" collapsed="false">
      <c r="A1525" s="10" t="n">
        <v>154</v>
      </c>
      <c r="B1525" s="2" t="n">
        <v>126</v>
      </c>
      <c r="C1525" s="2" t="n">
        <f aca="false">'RAS-funkcijski'!D130</f>
        <v>0</v>
      </c>
      <c r="D1525" s="2" t="n">
        <f aca="false">'RAS-funkcijski'!E130</f>
        <v>0</v>
      </c>
      <c r="E1525" s="2" t="n">
        <v>0</v>
      </c>
      <c r="F1525" s="2" t="n">
        <v>0</v>
      </c>
      <c r="G1525" s="3" t="n">
        <f aca="false">B1525/1000*C1525+B1525/500*D1525</f>
        <v>0</v>
      </c>
      <c r="H1525" s="3" t="n">
        <f aca="false">ABS(C1525-ROUND(C1525,0))+ABS(D1525-ROUND(D1525,0))</f>
        <v>0</v>
      </c>
      <c r="I1525" s="11"/>
      <c r="J1525" s="4"/>
      <c r="K1525" s="5"/>
      <c r="L1525" s="5"/>
      <c r="M1525" s="5"/>
      <c r="N1525" s="5"/>
      <c r="O1525" s="5"/>
      <c r="P1525" s="5"/>
      <c r="Q1525" s="5"/>
      <c r="R1525" s="5"/>
      <c r="S1525" s="5"/>
      <c r="T1525" s="5"/>
      <c r="U1525" s="5"/>
      <c r="V1525" s="5"/>
      <c r="W1525" s="5"/>
      <c r="X1525" s="5"/>
      <c r="Y1525" s="5"/>
      <c r="Z1525" s="5"/>
    </row>
    <row r="1526" customFormat="false" ht="12.75" hidden="false" customHeight="true" outlineLevel="0" collapsed="false">
      <c r="A1526" s="10" t="n">
        <v>154</v>
      </c>
      <c r="B1526" s="2" t="n">
        <v>127</v>
      </c>
      <c r="C1526" s="2" t="n">
        <f aca="false">'RAS-funkcijski'!D131</f>
        <v>0</v>
      </c>
      <c r="D1526" s="2" t="n">
        <f aca="false">'RAS-funkcijski'!E131</f>
        <v>0</v>
      </c>
      <c r="E1526" s="2" t="n">
        <v>0</v>
      </c>
      <c r="F1526" s="2" t="n">
        <v>0</v>
      </c>
      <c r="G1526" s="3" t="n">
        <f aca="false">B1526/1000*C1526+B1526/500*D1526</f>
        <v>0</v>
      </c>
      <c r="H1526" s="3" t="n">
        <f aca="false">ABS(C1526-ROUND(C1526,0))+ABS(D1526-ROUND(D1526,0))</f>
        <v>0</v>
      </c>
      <c r="I1526" s="11"/>
      <c r="J1526" s="4"/>
      <c r="K1526" s="5"/>
      <c r="L1526" s="5"/>
      <c r="M1526" s="5"/>
      <c r="N1526" s="5"/>
      <c r="O1526" s="5"/>
      <c r="P1526" s="5"/>
      <c r="Q1526" s="5"/>
      <c r="R1526" s="5"/>
      <c r="S1526" s="5"/>
      <c r="T1526" s="5"/>
      <c r="U1526" s="5"/>
      <c r="V1526" s="5"/>
      <c r="W1526" s="5"/>
      <c r="X1526" s="5"/>
      <c r="Y1526" s="5"/>
      <c r="Z1526" s="5"/>
    </row>
    <row r="1527" customFormat="false" ht="12.75" hidden="false" customHeight="true" outlineLevel="0" collapsed="false">
      <c r="A1527" s="10" t="n">
        <v>154</v>
      </c>
      <c r="B1527" s="2" t="n">
        <v>128</v>
      </c>
      <c r="C1527" s="2" t="n">
        <f aca="false">'RAS-funkcijski'!D132</f>
        <v>0</v>
      </c>
      <c r="D1527" s="2" t="n">
        <f aca="false">'RAS-funkcijski'!E132</f>
        <v>0</v>
      </c>
      <c r="E1527" s="2" t="n">
        <v>0</v>
      </c>
      <c r="F1527" s="2" t="n">
        <v>0</v>
      </c>
      <c r="G1527" s="3" t="n">
        <f aca="false">B1527/1000*C1527+B1527/500*D1527</f>
        <v>0</v>
      </c>
      <c r="H1527" s="3" t="n">
        <f aca="false">ABS(C1527-ROUND(C1527,0))+ABS(D1527-ROUND(D1527,0))</f>
        <v>0</v>
      </c>
      <c r="I1527" s="11"/>
      <c r="J1527" s="4"/>
      <c r="K1527" s="5"/>
      <c r="L1527" s="5"/>
      <c r="M1527" s="5"/>
      <c r="N1527" s="5"/>
      <c r="O1527" s="5"/>
      <c r="P1527" s="5"/>
      <c r="Q1527" s="5"/>
      <c r="R1527" s="5"/>
      <c r="S1527" s="5"/>
      <c r="T1527" s="5"/>
      <c r="U1527" s="5"/>
      <c r="V1527" s="5"/>
      <c r="W1527" s="5"/>
      <c r="X1527" s="5"/>
      <c r="Y1527" s="5"/>
      <c r="Z1527" s="5"/>
    </row>
    <row r="1528" customFormat="false" ht="12.75" hidden="false" customHeight="true" outlineLevel="0" collapsed="false">
      <c r="A1528" s="10" t="n">
        <v>154</v>
      </c>
      <c r="B1528" s="2" t="n">
        <v>129</v>
      </c>
      <c r="C1528" s="2" t="n">
        <f aca="false">'RAS-funkcijski'!D133</f>
        <v>0</v>
      </c>
      <c r="D1528" s="2" t="n">
        <f aca="false">'RAS-funkcijski'!E133</f>
        <v>0</v>
      </c>
      <c r="E1528" s="2" t="n">
        <v>0</v>
      </c>
      <c r="F1528" s="2" t="n">
        <v>0</v>
      </c>
      <c r="G1528" s="3" t="n">
        <f aca="false">B1528/1000*C1528+B1528/500*D1528</f>
        <v>0</v>
      </c>
      <c r="H1528" s="3" t="n">
        <f aca="false">ABS(C1528-ROUND(C1528,0))+ABS(D1528-ROUND(D1528,0))</f>
        <v>0</v>
      </c>
      <c r="I1528" s="11"/>
      <c r="J1528" s="4"/>
      <c r="K1528" s="5"/>
      <c r="L1528" s="5"/>
      <c r="M1528" s="5"/>
      <c r="N1528" s="5"/>
      <c r="O1528" s="5"/>
      <c r="P1528" s="5"/>
      <c r="Q1528" s="5"/>
      <c r="R1528" s="5"/>
      <c r="S1528" s="5"/>
      <c r="T1528" s="5"/>
      <c r="U1528" s="5"/>
      <c r="V1528" s="5"/>
      <c r="W1528" s="5"/>
      <c r="X1528" s="5"/>
      <c r="Y1528" s="5"/>
      <c r="Z1528" s="5"/>
    </row>
    <row r="1529" customFormat="false" ht="12.75" hidden="false" customHeight="true" outlineLevel="0" collapsed="false">
      <c r="A1529" s="10" t="n">
        <v>154</v>
      </c>
      <c r="B1529" s="2" t="n">
        <v>130</v>
      </c>
      <c r="C1529" s="2" t="n">
        <f aca="false">'RAS-funkcijski'!D134</f>
        <v>0</v>
      </c>
      <c r="D1529" s="2" t="n">
        <f aca="false">'RAS-funkcijski'!E134</f>
        <v>0</v>
      </c>
      <c r="E1529" s="2" t="n">
        <v>0</v>
      </c>
      <c r="F1529" s="2" t="n">
        <v>0</v>
      </c>
      <c r="G1529" s="3" t="n">
        <f aca="false">B1529/1000*C1529+B1529/500*D1529</f>
        <v>0</v>
      </c>
      <c r="H1529" s="3" t="n">
        <f aca="false">ABS(C1529-ROUND(C1529,0))+ABS(D1529-ROUND(D1529,0))</f>
        <v>0</v>
      </c>
      <c r="I1529" s="11"/>
      <c r="J1529" s="4"/>
      <c r="K1529" s="5"/>
      <c r="L1529" s="5"/>
      <c r="M1529" s="5"/>
      <c r="N1529" s="5"/>
      <c r="O1529" s="5"/>
      <c r="P1529" s="5"/>
      <c r="Q1529" s="5"/>
      <c r="R1529" s="5"/>
      <c r="S1529" s="5"/>
      <c r="T1529" s="5"/>
      <c r="U1529" s="5"/>
      <c r="V1529" s="5"/>
      <c r="W1529" s="5"/>
      <c r="X1529" s="5"/>
      <c r="Y1529" s="5"/>
      <c r="Z1529" s="5"/>
    </row>
    <row r="1530" customFormat="false" ht="12.75" hidden="false" customHeight="true" outlineLevel="0" collapsed="false">
      <c r="A1530" s="10" t="n">
        <v>154</v>
      </c>
      <c r="B1530" s="2" t="n">
        <v>131</v>
      </c>
      <c r="C1530" s="2" t="n">
        <f aca="false">'RAS-funkcijski'!D135</f>
        <v>0</v>
      </c>
      <c r="D1530" s="2" t="n">
        <f aca="false">'RAS-funkcijski'!E135</f>
        <v>0</v>
      </c>
      <c r="E1530" s="2" t="n">
        <v>0</v>
      </c>
      <c r="F1530" s="2" t="n">
        <v>0</v>
      </c>
      <c r="G1530" s="3" t="n">
        <f aca="false">B1530/1000*C1530+B1530/500*D1530</f>
        <v>0</v>
      </c>
      <c r="H1530" s="3" t="n">
        <f aca="false">ABS(C1530-ROUND(C1530,0))+ABS(D1530-ROUND(D1530,0))</f>
        <v>0</v>
      </c>
      <c r="I1530" s="11"/>
      <c r="J1530" s="4"/>
      <c r="K1530" s="5"/>
      <c r="L1530" s="5"/>
      <c r="M1530" s="5"/>
      <c r="N1530" s="5"/>
      <c r="O1530" s="5"/>
      <c r="P1530" s="5"/>
      <c r="Q1530" s="5"/>
      <c r="R1530" s="5"/>
      <c r="S1530" s="5"/>
      <c r="T1530" s="5"/>
      <c r="U1530" s="5"/>
      <c r="V1530" s="5"/>
      <c r="W1530" s="5"/>
      <c r="X1530" s="5"/>
      <c r="Y1530" s="5"/>
      <c r="Z1530" s="5"/>
    </row>
    <row r="1531" customFormat="false" ht="12.75" hidden="false" customHeight="true" outlineLevel="0" collapsed="false">
      <c r="A1531" s="10" t="n">
        <v>154</v>
      </c>
      <c r="B1531" s="2" t="n">
        <v>132</v>
      </c>
      <c r="C1531" s="2" t="n">
        <f aca="false">'RAS-funkcijski'!D136</f>
        <v>0</v>
      </c>
      <c r="D1531" s="2" t="n">
        <f aca="false">'RAS-funkcijski'!E136</f>
        <v>0</v>
      </c>
      <c r="E1531" s="2" t="n">
        <v>0</v>
      </c>
      <c r="F1531" s="2" t="n">
        <v>0</v>
      </c>
      <c r="G1531" s="3" t="n">
        <f aca="false">B1531/1000*C1531+B1531/500*D1531</f>
        <v>0</v>
      </c>
      <c r="H1531" s="3" t="n">
        <f aca="false">ABS(C1531-ROUND(C1531,0))+ABS(D1531-ROUND(D1531,0))</f>
        <v>0</v>
      </c>
      <c r="I1531" s="11"/>
      <c r="J1531" s="4"/>
      <c r="K1531" s="5"/>
      <c r="L1531" s="5"/>
      <c r="M1531" s="5"/>
      <c r="N1531" s="5"/>
      <c r="O1531" s="5"/>
      <c r="P1531" s="5"/>
      <c r="Q1531" s="5"/>
      <c r="R1531" s="5"/>
      <c r="S1531" s="5"/>
      <c r="T1531" s="5"/>
      <c r="U1531" s="5"/>
      <c r="V1531" s="5"/>
      <c r="W1531" s="5"/>
      <c r="X1531" s="5"/>
      <c r="Y1531" s="5"/>
      <c r="Z1531" s="5"/>
    </row>
    <row r="1532" customFormat="false" ht="12.75" hidden="false" customHeight="true" outlineLevel="0" collapsed="false">
      <c r="A1532" s="10" t="n">
        <v>154</v>
      </c>
      <c r="B1532" s="2" t="n">
        <v>133</v>
      </c>
      <c r="C1532" s="2" t="n">
        <f aca="false">'RAS-funkcijski'!D137</f>
        <v>0</v>
      </c>
      <c r="D1532" s="2" t="n">
        <f aca="false">'RAS-funkcijski'!E137</f>
        <v>0</v>
      </c>
      <c r="E1532" s="2" t="n">
        <v>0</v>
      </c>
      <c r="F1532" s="2" t="n">
        <v>0</v>
      </c>
      <c r="G1532" s="3" t="n">
        <f aca="false">B1532/1000*C1532+B1532/500*D1532</f>
        <v>0</v>
      </c>
      <c r="H1532" s="3" t="n">
        <f aca="false">ABS(C1532-ROUND(C1532,0))+ABS(D1532-ROUND(D1532,0))</f>
        <v>0</v>
      </c>
      <c r="I1532" s="11"/>
      <c r="J1532" s="4"/>
      <c r="K1532" s="5"/>
      <c r="L1532" s="5"/>
      <c r="M1532" s="5"/>
      <c r="N1532" s="5"/>
      <c r="O1532" s="5"/>
      <c r="P1532" s="5"/>
      <c r="Q1532" s="5"/>
      <c r="R1532" s="5"/>
      <c r="S1532" s="5"/>
      <c r="T1532" s="5"/>
      <c r="U1532" s="5"/>
      <c r="V1532" s="5"/>
      <c r="W1532" s="5"/>
      <c r="X1532" s="5"/>
      <c r="Y1532" s="5"/>
      <c r="Z1532" s="5"/>
    </row>
    <row r="1533" customFormat="false" ht="12.75" hidden="false" customHeight="true" outlineLevel="0" collapsed="false">
      <c r="A1533" s="10" t="n">
        <v>154</v>
      </c>
      <c r="B1533" s="2" t="n">
        <v>134</v>
      </c>
      <c r="C1533" s="2" t="n">
        <f aca="false">'RAS-funkcijski'!D138</f>
        <v>0</v>
      </c>
      <c r="D1533" s="2" t="n">
        <f aca="false">'RAS-funkcijski'!E138</f>
        <v>0</v>
      </c>
      <c r="E1533" s="2" t="n">
        <v>0</v>
      </c>
      <c r="F1533" s="2" t="n">
        <v>0</v>
      </c>
      <c r="G1533" s="3" t="n">
        <f aca="false">B1533/1000*C1533+B1533/500*D1533</f>
        <v>0</v>
      </c>
      <c r="H1533" s="3" t="n">
        <f aca="false">ABS(C1533-ROUND(C1533,0))+ABS(D1533-ROUND(D1533,0))</f>
        <v>0</v>
      </c>
      <c r="I1533" s="11"/>
      <c r="J1533" s="4"/>
      <c r="K1533" s="5"/>
      <c r="L1533" s="5"/>
      <c r="M1533" s="5"/>
      <c r="N1533" s="5"/>
      <c r="O1533" s="5"/>
      <c r="P1533" s="5"/>
      <c r="Q1533" s="5"/>
      <c r="R1533" s="5"/>
      <c r="S1533" s="5"/>
      <c r="T1533" s="5"/>
      <c r="U1533" s="5"/>
      <c r="V1533" s="5"/>
      <c r="W1533" s="5"/>
      <c r="X1533" s="5"/>
      <c r="Y1533" s="5"/>
      <c r="Z1533" s="5"/>
    </row>
    <row r="1534" customFormat="false" ht="12.75" hidden="false" customHeight="true" outlineLevel="0" collapsed="false">
      <c r="A1534" s="10" t="n">
        <v>154</v>
      </c>
      <c r="B1534" s="2" t="n">
        <v>135</v>
      </c>
      <c r="C1534" s="2" t="n">
        <f aca="false">'RAS-funkcijski'!D139</f>
        <v>0</v>
      </c>
      <c r="D1534" s="2" t="n">
        <f aca="false">'RAS-funkcijski'!E139</f>
        <v>0</v>
      </c>
      <c r="E1534" s="2" t="n">
        <v>0</v>
      </c>
      <c r="F1534" s="2" t="n">
        <v>0</v>
      </c>
      <c r="G1534" s="3" t="n">
        <f aca="false">B1534/1000*C1534+B1534/500*D1534</f>
        <v>0</v>
      </c>
      <c r="H1534" s="3" t="n">
        <f aca="false">ABS(C1534-ROUND(C1534,0))+ABS(D1534-ROUND(D1534,0))</f>
        <v>0</v>
      </c>
      <c r="I1534" s="11"/>
      <c r="J1534" s="4"/>
      <c r="K1534" s="5"/>
      <c r="L1534" s="5"/>
      <c r="M1534" s="5"/>
      <c r="N1534" s="5"/>
      <c r="O1534" s="5"/>
      <c r="P1534" s="5"/>
      <c r="Q1534" s="5"/>
      <c r="R1534" s="5"/>
      <c r="S1534" s="5"/>
      <c r="T1534" s="5"/>
      <c r="U1534" s="5"/>
      <c r="V1534" s="5"/>
      <c r="W1534" s="5"/>
      <c r="X1534" s="5"/>
      <c r="Y1534" s="5"/>
      <c r="Z1534" s="5"/>
    </row>
    <row r="1535" customFormat="false" ht="12.75" hidden="false" customHeight="true" outlineLevel="0" collapsed="false">
      <c r="A1535" s="10" t="n">
        <v>154</v>
      </c>
      <c r="B1535" s="2" t="n">
        <v>136</v>
      </c>
      <c r="C1535" s="2" t="n">
        <f aca="false">'RAS-funkcijski'!D140</f>
        <v>0</v>
      </c>
      <c r="D1535" s="2" t="n">
        <f aca="false">'RAS-funkcijski'!E140</f>
        <v>0</v>
      </c>
      <c r="E1535" s="2" t="n">
        <v>0</v>
      </c>
      <c r="F1535" s="2" t="n">
        <v>0</v>
      </c>
      <c r="G1535" s="3" t="n">
        <f aca="false">B1535/1000*C1535+B1535/500*D1535</f>
        <v>0</v>
      </c>
      <c r="H1535" s="3" t="n">
        <f aca="false">ABS(C1535-ROUND(C1535,0))+ABS(D1535-ROUND(D1535,0))</f>
        <v>0</v>
      </c>
      <c r="I1535" s="11"/>
      <c r="J1535" s="4"/>
      <c r="K1535" s="5"/>
      <c r="L1535" s="5"/>
      <c r="M1535" s="5"/>
      <c r="N1535" s="5"/>
      <c r="O1535" s="5"/>
      <c r="P1535" s="5"/>
      <c r="Q1535" s="5"/>
      <c r="R1535" s="5"/>
      <c r="S1535" s="5"/>
      <c r="T1535" s="5"/>
      <c r="U1535" s="5"/>
      <c r="V1535" s="5"/>
      <c r="W1535" s="5"/>
      <c r="X1535" s="5"/>
      <c r="Y1535" s="5"/>
      <c r="Z1535" s="5"/>
    </row>
    <row r="1536" customFormat="false" ht="12.75" hidden="false" customHeight="true" outlineLevel="0" collapsed="false">
      <c r="A1536" s="17" t="n">
        <v>154</v>
      </c>
      <c r="B1536" s="18" t="n">
        <v>137</v>
      </c>
      <c r="C1536" s="18" t="n">
        <f aca="false">'RAS-funkcijski'!D141</f>
        <v>0</v>
      </c>
      <c r="D1536" s="18" t="n">
        <f aca="false">'RAS-funkcijski'!E141</f>
        <v>0</v>
      </c>
      <c r="E1536" s="18" t="n">
        <v>0</v>
      </c>
      <c r="F1536" s="18" t="n">
        <v>0</v>
      </c>
      <c r="G1536" s="19" t="n">
        <f aca="false">B1536/1000*C1536+B1536/500*D1536</f>
        <v>0</v>
      </c>
      <c r="H1536" s="19" t="n">
        <f aca="false">ABS(C1536-ROUND(C1536,0))+ABS(D1536-ROUND(D1536,0))</f>
        <v>0</v>
      </c>
      <c r="I1536" s="20"/>
      <c r="J1536" s="4"/>
      <c r="K1536" s="5"/>
      <c r="L1536" s="5"/>
      <c r="M1536" s="5"/>
      <c r="N1536" s="5"/>
      <c r="O1536" s="5"/>
      <c r="P1536" s="5"/>
      <c r="Q1536" s="5"/>
      <c r="R1536" s="5"/>
      <c r="S1536" s="5"/>
      <c r="T1536" s="5"/>
      <c r="U1536" s="5"/>
      <c r="V1536" s="5"/>
      <c r="W1536" s="5"/>
      <c r="X1536" s="5"/>
      <c r="Y1536" s="5"/>
      <c r="Z1536" s="5"/>
    </row>
    <row r="1537" customFormat="false" ht="12.75" hidden="false" customHeight="true" outlineLevel="0" collapsed="false">
      <c r="A1537" s="6" t="n">
        <v>156</v>
      </c>
      <c r="B1537" s="7" t="n">
        <v>1</v>
      </c>
      <c r="C1537" s="7" t="n">
        <f aca="false">'P-VRIO'!D5</f>
        <v>0</v>
      </c>
      <c r="D1537" s="7" t="n">
        <f aca="false">'P-VRIO'!E5</f>
        <v>0</v>
      </c>
      <c r="E1537" s="7" t="n">
        <v>0</v>
      </c>
      <c r="F1537" s="7" t="n">
        <v>0</v>
      </c>
      <c r="G1537" s="8" t="n">
        <f aca="false">B1537/1000*C1537+B1537/500*D1537</f>
        <v>0</v>
      </c>
      <c r="H1537" s="8" t="n">
        <f aca="false">ABS(C1537-ROUND(C1537,0))+ABS(D1537-ROUND(D1537,0))</f>
        <v>0</v>
      </c>
      <c r="I1537" s="9" t="n">
        <v>0</v>
      </c>
      <c r="J1537" s="3"/>
      <c r="K1537" s="5"/>
      <c r="L1537" s="5"/>
      <c r="M1537" s="5"/>
      <c r="N1537" s="5"/>
      <c r="O1537" s="5"/>
      <c r="P1537" s="5"/>
      <c r="Q1537" s="5"/>
      <c r="R1537" s="5"/>
      <c r="S1537" s="5"/>
      <c r="T1537" s="5"/>
      <c r="U1537" s="5"/>
      <c r="V1537" s="5"/>
      <c r="W1537" s="5"/>
      <c r="X1537" s="5"/>
      <c r="Y1537" s="5"/>
      <c r="Z1537" s="5"/>
    </row>
    <row r="1538" customFormat="false" ht="12.75" hidden="false" customHeight="true" outlineLevel="0" collapsed="false">
      <c r="A1538" s="10" t="n">
        <v>156</v>
      </c>
      <c r="B1538" s="2" t="n">
        <v>2</v>
      </c>
      <c r="C1538" s="2" t="n">
        <f aca="false">'P-VRIO'!D6</f>
        <v>0</v>
      </c>
      <c r="D1538" s="2" t="n">
        <f aca="false">'P-VRIO'!E6</f>
        <v>0</v>
      </c>
      <c r="E1538" s="2" t="n">
        <v>0</v>
      </c>
      <c r="F1538" s="2" t="n">
        <v>0</v>
      </c>
      <c r="G1538" s="3" t="n">
        <f aca="false">B1538/1000*C1538+B1538/500*D1538</f>
        <v>0</v>
      </c>
      <c r="H1538" s="3" t="n">
        <f aca="false">ABS(C1538-ROUND(C1538,0))+ABS(D1538-ROUND(D1538,0))</f>
        <v>0</v>
      </c>
      <c r="I1538" s="11" t="n">
        <v>0</v>
      </c>
      <c r="J1538" s="3"/>
      <c r="K1538" s="5"/>
      <c r="L1538" s="5"/>
      <c r="M1538" s="5"/>
      <c r="N1538" s="5"/>
      <c r="O1538" s="5"/>
      <c r="P1538" s="5"/>
      <c r="Q1538" s="5"/>
      <c r="R1538" s="5"/>
      <c r="S1538" s="5"/>
      <c r="T1538" s="5"/>
      <c r="U1538" s="5"/>
      <c r="V1538" s="5"/>
      <c r="W1538" s="5"/>
      <c r="X1538" s="5"/>
      <c r="Y1538" s="5"/>
      <c r="Z1538" s="5"/>
    </row>
    <row r="1539" customFormat="false" ht="12.75" hidden="false" customHeight="true" outlineLevel="0" collapsed="false">
      <c r="A1539" s="10" t="n">
        <v>156</v>
      </c>
      <c r="B1539" s="2" t="n">
        <v>3</v>
      </c>
      <c r="C1539" s="2" t="n">
        <f aca="false">'P-VRIO'!D7</f>
        <v>0</v>
      </c>
      <c r="D1539" s="2" t="n">
        <f aca="false">'P-VRIO'!E7</f>
        <v>0</v>
      </c>
      <c r="E1539" s="2" t="n">
        <v>0</v>
      </c>
      <c r="F1539" s="2" t="n">
        <v>0</v>
      </c>
      <c r="G1539" s="3" t="n">
        <f aca="false">B1539/1000*C1539+B1539/500*D1539</f>
        <v>0</v>
      </c>
      <c r="H1539" s="3" t="n">
        <f aca="false">ABS(C1539-ROUND(C1539,0))+ABS(D1539-ROUND(D1539,0))</f>
        <v>0</v>
      </c>
      <c r="I1539" s="11" t="n">
        <v>0</v>
      </c>
      <c r="J1539" s="3"/>
      <c r="L1539" s="5"/>
      <c r="M1539" s="5"/>
      <c r="N1539" s="5"/>
      <c r="O1539" s="5"/>
      <c r="P1539" s="5"/>
      <c r="Q1539" s="5"/>
      <c r="R1539" s="5"/>
      <c r="S1539" s="5"/>
      <c r="T1539" s="5"/>
      <c r="U1539" s="5"/>
      <c r="V1539" s="5"/>
      <c r="W1539" s="5"/>
      <c r="X1539" s="5"/>
      <c r="Y1539" s="5"/>
      <c r="Z1539" s="5"/>
    </row>
    <row r="1540" customFormat="false" ht="12.75" hidden="false" customHeight="true" outlineLevel="0" collapsed="false">
      <c r="A1540" s="10" t="n">
        <v>156</v>
      </c>
      <c r="B1540" s="2" t="n">
        <v>4</v>
      </c>
      <c r="C1540" s="2" t="n">
        <f aca="false">'P-VRIO'!D8</f>
        <v>0</v>
      </c>
      <c r="D1540" s="2" t="n">
        <f aca="false">'P-VRIO'!E8</f>
        <v>0</v>
      </c>
      <c r="E1540" s="2" t="n">
        <v>0</v>
      </c>
      <c r="F1540" s="2" t="n">
        <v>0</v>
      </c>
      <c r="G1540" s="3" t="n">
        <f aca="false">B1540/1000*C1540+B1540/500*D1540</f>
        <v>0</v>
      </c>
      <c r="H1540" s="3" t="n">
        <f aca="false">ABS(C1540-ROUND(C1540,0))+ABS(D1540-ROUND(D1540,0))</f>
        <v>0</v>
      </c>
      <c r="I1540" s="11" t="n">
        <f aca="false">G1540*H1540</f>
        <v>0</v>
      </c>
      <c r="J1540" s="3" t="n">
        <f aca="false">IF(AND(Skriveni!C1540&lt;&gt;0,Skriveni!D1540&lt;&gt;0),1,0)</f>
        <v>0</v>
      </c>
      <c r="K1540" s="5"/>
      <c r="L1540" s="5"/>
      <c r="M1540" s="5"/>
      <c r="N1540" s="5"/>
      <c r="O1540" s="5"/>
      <c r="P1540" s="5"/>
      <c r="Q1540" s="5"/>
      <c r="R1540" s="5"/>
      <c r="S1540" s="5"/>
      <c r="T1540" s="5"/>
      <c r="U1540" s="5"/>
      <c r="V1540" s="5"/>
      <c r="W1540" s="5"/>
      <c r="X1540" s="5"/>
      <c r="Y1540" s="5"/>
      <c r="Z1540" s="5"/>
    </row>
    <row r="1541" customFormat="false" ht="12.75" hidden="false" customHeight="true" outlineLevel="0" collapsed="false">
      <c r="A1541" s="10" t="n">
        <v>156</v>
      </c>
      <c r="B1541" s="2" t="n">
        <v>5</v>
      </c>
      <c r="C1541" s="2" t="n">
        <f aca="false">'P-VRIO'!D9</f>
        <v>0</v>
      </c>
      <c r="D1541" s="2" t="n">
        <f aca="false">'P-VRIO'!E9</f>
        <v>0</v>
      </c>
      <c r="E1541" s="2" t="n">
        <v>0</v>
      </c>
      <c r="F1541" s="2" t="n">
        <v>0</v>
      </c>
      <c r="G1541" s="3" t="n">
        <f aca="false">B1541/1000*C1541+B1541/500*D1541</f>
        <v>0</v>
      </c>
      <c r="H1541" s="3" t="n">
        <f aca="false">ABS(C1541-ROUND(C1541,0))+ABS(D1541-ROUND(D1541,0))</f>
        <v>0</v>
      </c>
      <c r="I1541" s="11" t="n">
        <f aca="false">G1541*H1541</f>
        <v>0</v>
      </c>
      <c r="J1541" s="3" t="n">
        <f aca="false">IF(AND(Skriveni!C1541&lt;&gt;0,Skriveni!D1541&lt;&gt;0),1,0)</f>
        <v>0</v>
      </c>
      <c r="K1541" s="5"/>
      <c r="L1541" s="5"/>
      <c r="M1541" s="5"/>
      <c r="N1541" s="5"/>
      <c r="O1541" s="5"/>
      <c r="P1541" s="5"/>
      <c r="Q1541" s="5"/>
      <c r="R1541" s="5"/>
      <c r="S1541" s="5"/>
      <c r="T1541" s="5"/>
      <c r="U1541" s="5"/>
      <c r="V1541" s="5"/>
      <c r="W1541" s="5"/>
      <c r="X1541" s="5"/>
      <c r="Y1541" s="5"/>
      <c r="Z1541" s="5"/>
    </row>
    <row r="1542" customFormat="false" ht="12.75" hidden="false" customHeight="true" outlineLevel="0" collapsed="false">
      <c r="A1542" s="10" t="n">
        <v>156</v>
      </c>
      <c r="B1542" s="2" t="n">
        <v>6</v>
      </c>
      <c r="C1542" s="2" t="n">
        <f aca="false">'P-VRIO'!D10</f>
        <v>0</v>
      </c>
      <c r="D1542" s="2" t="n">
        <f aca="false">'P-VRIO'!E10</f>
        <v>0</v>
      </c>
      <c r="E1542" s="2" t="n">
        <v>0</v>
      </c>
      <c r="F1542" s="2" t="n">
        <v>0</v>
      </c>
      <c r="G1542" s="3" t="n">
        <f aca="false">B1542/1000*C1542+B1542/500*D1542</f>
        <v>0</v>
      </c>
      <c r="H1542" s="3" t="n">
        <f aca="false">ABS(C1542-ROUND(C1542,0))+ABS(D1542-ROUND(D1542,0))</f>
        <v>0</v>
      </c>
      <c r="I1542" s="11" t="n">
        <f aca="false">G1542*H1542</f>
        <v>0</v>
      </c>
      <c r="J1542" s="3" t="n">
        <f aca="false">IF(AND(Skriveni!C1542&lt;&gt;0,Skriveni!D1542&lt;&gt;0),1,0)</f>
        <v>0</v>
      </c>
      <c r="K1542" s="5"/>
      <c r="L1542" s="5"/>
      <c r="M1542" s="5"/>
      <c r="N1542" s="5"/>
      <c r="O1542" s="5"/>
      <c r="P1542" s="5"/>
      <c r="Q1542" s="5"/>
      <c r="R1542" s="5"/>
      <c r="S1542" s="5"/>
      <c r="T1542" s="5"/>
      <c r="U1542" s="5"/>
      <c r="V1542" s="5"/>
      <c r="W1542" s="5"/>
      <c r="X1542" s="5"/>
      <c r="Y1542" s="5"/>
      <c r="Z1542" s="5"/>
    </row>
    <row r="1543" customFormat="false" ht="12.75" hidden="false" customHeight="true" outlineLevel="0" collapsed="false">
      <c r="A1543" s="10" t="n">
        <v>156</v>
      </c>
      <c r="B1543" s="2" t="n">
        <v>7</v>
      </c>
      <c r="C1543" s="2" t="n">
        <f aca="false">'P-VRIO'!D11</f>
        <v>0</v>
      </c>
      <c r="D1543" s="2" t="n">
        <f aca="false">'P-VRIO'!E11</f>
        <v>0</v>
      </c>
      <c r="E1543" s="2" t="n">
        <v>0</v>
      </c>
      <c r="F1543" s="2" t="n">
        <v>0</v>
      </c>
      <c r="G1543" s="3" t="n">
        <f aca="false">B1543/1000*C1543+B1543/500*D1543</f>
        <v>0</v>
      </c>
      <c r="H1543" s="3" t="n">
        <f aca="false">ABS(C1543-ROUND(C1543,0))+ABS(D1543-ROUND(D1543,0))</f>
        <v>0</v>
      </c>
      <c r="I1543" s="11" t="n">
        <f aca="false">G1543*H1543</f>
        <v>0</v>
      </c>
      <c r="J1543" s="3" t="n">
        <f aca="false">IF(AND(Skriveni!C1543&lt;&gt;0,Skriveni!D1543&lt;&gt;0),1,0)</f>
        <v>0</v>
      </c>
      <c r="K1543" s="5"/>
      <c r="L1543" s="5"/>
      <c r="M1543" s="5"/>
      <c r="N1543" s="5"/>
      <c r="O1543" s="5"/>
      <c r="P1543" s="5"/>
      <c r="Q1543" s="5"/>
      <c r="R1543" s="5"/>
      <c r="S1543" s="5"/>
      <c r="T1543" s="5"/>
      <c r="U1543" s="5"/>
      <c r="V1543" s="5"/>
      <c r="W1543" s="5"/>
      <c r="X1543" s="5"/>
      <c r="Y1543" s="5"/>
      <c r="Z1543" s="5"/>
    </row>
    <row r="1544" customFormat="false" ht="12.75" hidden="false" customHeight="true" outlineLevel="0" collapsed="false">
      <c r="A1544" s="10" t="n">
        <v>156</v>
      </c>
      <c r="B1544" s="2" t="n">
        <v>8</v>
      </c>
      <c r="C1544" s="2" t="n">
        <f aca="false">'P-VRIO'!D12</f>
        <v>0</v>
      </c>
      <c r="D1544" s="2" t="n">
        <f aca="false">'P-VRIO'!E12</f>
        <v>0</v>
      </c>
      <c r="E1544" s="2" t="n">
        <v>0</v>
      </c>
      <c r="F1544" s="2" t="n">
        <v>0</v>
      </c>
      <c r="G1544" s="3" t="n">
        <f aca="false">B1544/1000*C1544+B1544/500*D1544</f>
        <v>0</v>
      </c>
      <c r="H1544" s="3" t="n">
        <f aca="false">ABS(C1544-ROUND(C1544,0))+ABS(D1544-ROUND(D1544,0))</f>
        <v>0</v>
      </c>
      <c r="I1544" s="11" t="n">
        <f aca="false">G1544*H1544</f>
        <v>0</v>
      </c>
      <c r="J1544" s="3" t="n">
        <f aca="false">IF(AND(Skriveni!C1544&lt;&gt;0,Skriveni!D1544&lt;&gt;0),1,0)</f>
        <v>0</v>
      </c>
      <c r="K1544" s="5"/>
      <c r="L1544" s="5"/>
      <c r="M1544" s="5"/>
      <c r="N1544" s="5"/>
      <c r="O1544" s="5"/>
      <c r="P1544" s="5"/>
      <c r="Q1544" s="5"/>
      <c r="R1544" s="5"/>
      <c r="S1544" s="5"/>
      <c r="T1544" s="5"/>
      <c r="U1544" s="5"/>
      <c r="V1544" s="5"/>
      <c r="W1544" s="5"/>
      <c r="X1544" s="5"/>
      <c r="Y1544" s="5"/>
      <c r="Z1544" s="5"/>
    </row>
    <row r="1545" customFormat="false" ht="12.75" hidden="false" customHeight="true" outlineLevel="0" collapsed="false">
      <c r="A1545" s="10" t="n">
        <v>156</v>
      </c>
      <c r="B1545" s="2" t="n">
        <v>9</v>
      </c>
      <c r="C1545" s="2" t="n">
        <f aca="false">'P-VRIO'!D13</f>
        <v>0</v>
      </c>
      <c r="D1545" s="2" t="n">
        <f aca="false">'P-VRIO'!E13</f>
        <v>0</v>
      </c>
      <c r="E1545" s="2" t="n">
        <v>0</v>
      </c>
      <c r="F1545" s="2" t="n">
        <v>0</v>
      </c>
      <c r="G1545" s="3" t="n">
        <f aca="false">B1545/1000*C1545+B1545/500*D1545</f>
        <v>0</v>
      </c>
      <c r="H1545" s="3" t="n">
        <f aca="false">ABS(C1545-ROUND(C1545,0))+ABS(D1545-ROUND(D1545,0))</f>
        <v>0</v>
      </c>
      <c r="I1545" s="11" t="n">
        <f aca="false">G1545*H1545</f>
        <v>0</v>
      </c>
      <c r="J1545" s="3" t="n">
        <f aca="false">IF(AND(Skriveni!C1545&lt;&gt;0,Skriveni!D1545&lt;&gt;0),1,0)</f>
        <v>0</v>
      </c>
      <c r="K1545" s="5"/>
      <c r="L1545" s="5"/>
      <c r="M1545" s="5"/>
      <c r="N1545" s="5"/>
      <c r="O1545" s="5"/>
      <c r="P1545" s="5"/>
      <c r="Q1545" s="5"/>
      <c r="R1545" s="5"/>
      <c r="S1545" s="5"/>
      <c r="T1545" s="5"/>
      <c r="U1545" s="5"/>
      <c r="V1545" s="5"/>
      <c r="W1545" s="5"/>
      <c r="X1545" s="5"/>
      <c r="Y1545" s="5"/>
      <c r="Z1545" s="5"/>
    </row>
    <row r="1546" customFormat="false" ht="12.75" hidden="false" customHeight="true" outlineLevel="0" collapsed="false">
      <c r="A1546" s="10" t="n">
        <v>156</v>
      </c>
      <c r="B1546" s="2" t="n">
        <v>10</v>
      </c>
      <c r="C1546" s="2" t="n">
        <f aca="false">'P-VRIO'!D14</f>
        <v>0</v>
      </c>
      <c r="D1546" s="2" t="n">
        <f aca="false">'P-VRIO'!E14</f>
        <v>0</v>
      </c>
      <c r="E1546" s="2" t="n">
        <v>0</v>
      </c>
      <c r="F1546" s="2" t="n">
        <v>0</v>
      </c>
      <c r="G1546" s="3" t="n">
        <f aca="false">B1546/1000*C1546+B1546/500*D1546</f>
        <v>0</v>
      </c>
      <c r="H1546" s="3" t="n">
        <f aca="false">ABS(C1546-ROUND(C1546,0))+ABS(D1546-ROUND(D1546,0))</f>
        <v>0</v>
      </c>
      <c r="I1546" s="11" t="n">
        <v>0</v>
      </c>
      <c r="J1546" s="3" t="n">
        <f aca="false">IF(AND(Skriveni!C1546&lt;&gt;0,Skriveni!D1546&lt;&gt;0),1,0)</f>
        <v>0</v>
      </c>
      <c r="K1546" s="5"/>
      <c r="L1546" s="5"/>
      <c r="M1546" s="5"/>
      <c r="N1546" s="5"/>
      <c r="O1546" s="5"/>
      <c r="P1546" s="5"/>
      <c r="Q1546" s="5"/>
      <c r="R1546" s="5"/>
      <c r="S1546" s="5"/>
      <c r="T1546" s="5"/>
      <c r="U1546" s="5"/>
      <c r="V1546" s="5"/>
      <c r="W1546" s="5"/>
      <c r="X1546" s="5"/>
      <c r="Y1546" s="5"/>
      <c r="Z1546" s="5"/>
    </row>
    <row r="1547" customFormat="false" ht="12.75" hidden="false" customHeight="true" outlineLevel="0" collapsed="false">
      <c r="A1547" s="10" t="n">
        <v>156</v>
      </c>
      <c r="B1547" s="2" t="n">
        <v>11</v>
      </c>
      <c r="C1547" s="2" t="n">
        <f aca="false">'P-VRIO'!D15</f>
        <v>0</v>
      </c>
      <c r="D1547" s="2" t="n">
        <f aca="false">'P-VRIO'!E15</f>
        <v>0</v>
      </c>
      <c r="E1547" s="2" t="n">
        <v>0</v>
      </c>
      <c r="F1547" s="2" t="n">
        <v>0</v>
      </c>
      <c r="G1547" s="3" t="n">
        <f aca="false">B1547/1000*C1547+B1547/500*D1547</f>
        <v>0</v>
      </c>
      <c r="H1547" s="3" t="n">
        <f aca="false">ABS(C1547-ROUND(C1547,0))+ABS(D1547-ROUND(D1547,0))</f>
        <v>0</v>
      </c>
      <c r="I1547" s="11" t="n">
        <f aca="false">G1547*H1547</f>
        <v>0</v>
      </c>
      <c r="J1547" s="3" t="n">
        <f aca="false">IF(AND(Skriveni!C1547&lt;&gt;0,Skriveni!D1547&lt;&gt;0),1,0)</f>
        <v>0</v>
      </c>
      <c r="K1547" s="5"/>
      <c r="L1547" s="5"/>
      <c r="M1547" s="5"/>
      <c r="N1547" s="5"/>
      <c r="O1547" s="5"/>
      <c r="P1547" s="5"/>
      <c r="Q1547" s="5"/>
      <c r="R1547" s="5"/>
      <c r="S1547" s="5"/>
      <c r="T1547" s="5"/>
      <c r="U1547" s="5"/>
      <c r="V1547" s="5"/>
      <c r="W1547" s="5"/>
      <c r="X1547" s="5"/>
      <c r="Y1547" s="5"/>
      <c r="Z1547" s="5"/>
    </row>
    <row r="1548" customFormat="false" ht="12.75" hidden="false" customHeight="true" outlineLevel="0" collapsed="false">
      <c r="A1548" s="10" t="n">
        <v>156</v>
      </c>
      <c r="B1548" s="2" t="n">
        <v>12</v>
      </c>
      <c r="C1548" s="2" t="n">
        <f aca="false">'P-VRIO'!D16</f>
        <v>0</v>
      </c>
      <c r="D1548" s="2" t="n">
        <f aca="false">'P-VRIO'!E16</f>
        <v>0</v>
      </c>
      <c r="E1548" s="2" t="n">
        <v>0</v>
      </c>
      <c r="F1548" s="2" t="n">
        <v>0</v>
      </c>
      <c r="G1548" s="3" t="n">
        <f aca="false">B1548/1000*C1548+B1548/500*D1548</f>
        <v>0</v>
      </c>
      <c r="H1548" s="3" t="n">
        <f aca="false">ABS(C1548-ROUND(C1548,0))+ABS(D1548-ROUND(D1548,0))</f>
        <v>0</v>
      </c>
      <c r="I1548" s="11" t="n">
        <f aca="false">G1548*H1548</f>
        <v>0</v>
      </c>
      <c r="J1548" s="3" t="n">
        <f aca="false">IF(AND(Skriveni!C1548&lt;&gt;0,Skriveni!D1548&lt;&gt;0),1,0)</f>
        <v>0</v>
      </c>
      <c r="K1548" s="5"/>
      <c r="L1548" s="5"/>
      <c r="M1548" s="5"/>
      <c r="N1548" s="5"/>
      <c r="O1548" s="5"/>
      <c r="P1548" s="5"/>
      <c r="Q1548" s="5"/>
      <c r="R1548" s="5"/>
      <c r="S1548" s="5"/>
      <c r="T1548" s="5"/>
      <c r="U1548" s="5"/>
      <c r="V1548" s="5"/>
      <c r="W1548" s="5"/>
      <c r="X1548" s="5"/>
      <c r="Y1548" s="5"/>
      <c r="Z1548" s="5"/>
    </row>
    <row r="1549" customFormat="false" ht="12.75" hidden="false" customHeight="true" outlineLevel="0" collapsed="false">
      <c r="A1549" s="10" t="n">
        <v>156</v>
      </c>
      <c r="B1549" s="2" t="n">
        <v>13</v>
      </c>
      <c r="C1549" s="2" t="n">
        <f aca="false">'P-VRIO'!D17</f>
        <v>0</v>
      </c>
      <c r="D1549" s="2" t="n">
        <f aca="false">'P-VRIO'!E17</f>
        <v>0</v>
      </c>
      <c r="E1549" s="2" t="n">
        <v>0</v>
      </c>
      <c r="F1549" s="2" t="n">
        <v>0</v>
      </c>
      <c r="G1549" s="3" t="n">
        <f aca="false">B1549/1000*C1549+B1549/500*D1549</f>
        <v>0</v>
      </c>
      <c r="H1549" s="3" t="n">
        <f aca="false">ABS(C1549-ROUND(C1549,0))+ABS(D1549-ROUND(D1549,0))</f>
        <v>0</v>
      </c>
      <c r="I1549" s="11" t="n">
        <f aca="false">G1549*H1549</f>
        <v>0</v>
      </c>
      <c r="J1549" s="3" t="n">
        <f aca="false">IF(AND(Skriveni!C1549&lt;&gt;0,Skriveni!D1549&lt;&gt;0),1,0)</f>
        <v>0</v>
      </c>
      <c r="K1549" s="5"/>
      <c r="L1549" s="5"/>
      <c r="M1549" s="5"/>
      <c r="N1549" s="5"/>
      <c r="O1549" s="5"/>
      <c r="P1549" s="5"/>
      <c r="Q1549" s="5"/>
      <c r="R1549" s="5"/>
      <c r="S1549" s="5"/>
      <c r="T1549" s="5"/>
      <c r="U1549" s="5"/>
      <c r="V1549" s="5"/>
      <c r="W1549" s="5"/>
      <c r="X1549" s="5"/>
      <c r="Y1549" s="5"/>
      <c r="Z1549" s="5"/>
    </row>
    <row r="1550" customFormat="false" ht="12.75" hidden="false" customHeight="true" outlineLevel="0" collapsed="false">
      <c r="A1550" s="10" t="n">
        <v>156</v>
      </c>
      <c r="B1550" s="2" t="n">
        <v>14</v>
      </c>
      <c r="C1550" s="2" t="n">
        <f aca="false">'P-VRIO'!D18</f>
        <v>0</v>
      </c>
      <c r="D1550" s="2" t="n">
        <f aca="false">'P-VRIO'!E18</f>
        <v>0</v>
      </c>
      <c r="E1550" s="2" t="n">
        <v>0</v>
      </c>
      <c r="F1550" s="2" t="n">
        <v>0</v>
      </c>
      <c r="G1550" s="3" t="n">
        <f aca="false">B1550/1000*C1550+B1550/500*D1550</f>
        <v>0</v>
      </c>
      <c r="H1550" s="3" t="n">
        <f aca="false">ABS(C1550-ROUND(C1550,0))+ABS(D1550-ROUND(D1550,0))</f>
        <v>0</v>
      </c>
      <c r="I1550" s="11" t="n">
        <f aca="false">G1550*H1550</f>
        <v>0</v>
      </c>
      <c r="J1550" s="3" t="n">
        <f aca="false">IF(AND(Skriveni!C1550&lt;&gt;0,Skriveni!D1550&lt;&gt;0),1,0)</f>
        <v>0</v>
      </c>
      <c r="K1550" s="5"/>
      <c r="L1550" s="5"/>
      <c r="M1550" s="5"/>
      <c r="N1550" s="5"/>
      <c r="O1550" s="5"/>
      <c r="P1550" s="5"/>
      <c r="Q1550" s="5"/>
      <c r="R1550" s="5"/>
      <c r="S1550" s="5"/>
      <c r="T1550" s="5"/>
      <c r="U1550" s="5"/>
      <c r="V1550" s="5"/>
      <c r="W1550" s="5"/>
      <c r="X1550" s="5"/>
      <c r="Y1550" s="5"/>
      <c r="Z1550" s="5"/>
    </row>
    <row r="1551" customFormat="false" ht="12.75" hidden="false" customHeight="true" outlineLevel="0" collapsed="false">
      <c r="A1551" s="10" t="n">
        <v>156</v>
      </c>
      <c r="B1551" s="2" t="n">
        <v>15</v>
      </c>
      <c r="C1551" s="2" t="n">
        <f aca="false">'P-VRIO'!D19</f>
        <v>0</v>
      </c>
      <c r="D1551" s="2" t="n">
        <f aca="false">'P-VRIO'!E19</f>
        <v>0</v>
      </c>
      <c r="E1551" s="2" t="n">
        <v>0</v>
      </c>
      <c r="F1551" s="2" t="n">
        <v>0</v>
      </c>
      <c r="G1551" s="3" t="n">
        <f aca="false">B1551/1000*C1551+B1551/500*D1551</f>
        <v>0</v>
      </c>
      <c r="H1551" s="3" t="n">
        <f aca="false">ABS(C1551-ROUND(C1551,0))+ABS(D1551-ROUND(D1551,0))</f>
        <v>0</v>
      </c>
      <c r="I1551" s="11" t="n">
        <f aca="false">G1551*H1551</f>
        <v>0</v>
      </c>
      <c r="J1551" s="3" t="n">
        <f aca="false">IF(AND(Skriveni!C1551&lt;&gt;0,Skriveni!D1551&lt;&gt;0),1,0)</f>
        <v>0</v>
      </c>
      <c r="K1551" s="5"/>
      <c r="L1551" s="5"/>
      <c r="M1551" s="5"/>
      <c r="N1551" s="5"/>
      <c r="O1551" s="5"/>
      <c r="P1551" s="5"/>
      <c r="Q1551" s="5"/>
      <c r="R1551" s="5"/>
      <c r="S1551" s="5"/>
      <c r="T1551" s="5"/>
      <c r="U1551" s="5"/>
      <c r="V1551" s="5"/>
      <c r="W1551" s="5"/>
      <c r="X1551" s="5"/>
      <c r="Y1551" s="5"/>
      <c r="Z1551" s="5"/>
    </row>
    <row r="1552" customFormat="false" ht="12.75" hidden="false" customHeight="true" outlineLevel="0" collapsed="false">
      <c r="A1552" s="10" t="n">
        <v>156</v>
      </c>
      <c r="B1552" s="2" t="n">
        <v>16</v>
      </c>
      <c r="C1552" s="2" t="n">
        <f aca="false">'P-VRIO'!D20</f>
        <v>0</v>
      </c>
      <c r="D1552" s="2" t="n">
        <f aca="false">'P-VRIO'!E20</f>
        <v>0</v>
      </c>
      <c r="E1552" s="2" t="n">
        <v>0</v>
      </c>
      <c r="F1552" s="2" t="n">
        <v>0</v>
      </c>
      <c r="G1552" s="3" t="n">
        <f aca="false">B1552/1000*C1552+B1552/500*D1552</f>
        <v>0</v>
      </c>
      <c r="H1552" s="3" t="n">
        <f aca="false">ABS(C1552-ROUND(C1552,0))+ABS(D1552-ROUND(D1552,0))</f>
        <v>0</v>
      </c>
      <c r="I1552" s="11" t="n">
        <f aca="false">G1552*H1552</f>
        <v>0</v>
      </c>
      <c r="J1552" s="3" t="n">
        <f aca="false">IF(AND(Skriveni!C1552&lt;&gt;0,Skriveni!D1552&lt;&gt;0),1,0)</f>
        <v>0</v>
      </c>
      <c r="K1552" s="5"/>
      <c r="L1552" s="5"/>
      <c r="M1552" s="5"/>
      <c r="N1552" s="5"/>
      <c r="O1552" s="5"/>
      <c r="P1552" s="5"/>
      <c r="Q1552" s="5"/>
      <c r="R1552" s="5"/>
      <c r="S1552" s="5"/>
      <c r="T1552" s="5"/>
      <c r="U1552" s="5"/>
      <c r="V1552" s="5"/>
      <c r="W1552" s="5"/>
      <c r="X1552" s="5"/>
      <c r="Y1552" s="5"/>
      <c r="Z1552" s="5"/>
    </row>
    <row r="1553" customFormat="false" ht="12.75" hidden="false" customHeight="true" outlineLevel="0" collapsed="false">
      <c r="A1553" s="10" t="n">
        <v>156</v>
      </c>
      <c r="B1553" s="2" t="n">
        <v>17</v>
      </c>
      <c r="C1553" s="2" t="n">
        <f aca="false">'P-VRIO'!D21</f>
        <v>0</v>
      </c>
      <c r="D1553" s="2" t="n">
        <f aca="false">'P-VRIO'!E21</f>
        <v>0</v>
      </c>
      <c r="E1553" s="2" t="n">
        <v>0</v>
      </c>
      <c r="F1553" s="2" t="n">
        <v>0</v>
      </c>
      <c r="G1553" s="3" t="n">
        <f aca="false">B1553/1000*C1553+B1553/500*D1553</f>
        <v>0</v>
      </c>
      <c r="H1553" s="3" t="n">
        <f aca="false">ABS(C1553-ROUND(C1553,0))+ABS(D1553-ROUND(D1553,0))</f>
        <v>0</v>
      </c>
      <c r="I1553" s="11" t="n">
        <f aca="false">G1553*H1553</f>
        <v>0</v>
      </c>
      <c r="J1553" s="3" t="n">
        <f aca="false">IF(AND(Skriveni!C1553&lt;&gt;0,Skriveni!D1553&lt;&gt;0),1,0)</f>
        <v>0</v>
      </c>
      <c r="K1553" s="5"/>
      <c r="L1553" s="5"/>
      <c r="M1553" s="5"/>
      <c r="N1553" s="5"/>
      <c r="O1553" s="5"/>
      <c r="P1553" s="5"/>
      <c r="Q1553" s="5"/>
      <c r="R1553" s="5"/>
      <c r="S1553" s="5"/>
      <c r="T1553" s="5"/>
      <c r="U1553" s="5"/>
      <c r="V1553" s="5"/>
      <c r="W1553" s="5"/>
      <c r="X1553" s="5"/>
      <c r="Y1553" s="5"/>
      <c r="Z1553" s="5"/>
    </row>
    <row r="1554" customFormat="false" ht="12.75" hidden="false" customHeight="true" outlineLevel="0" collapsed="false">
      <c r="A1554" s="10" t="n">
        <v>156</v>
      </c>
      <c r="B1554" s="2" t="n">
        <v>18</v>
      </c>
      <c r="C1554" s="2" t="n">
        <f aca="false">'P-VRIO'!D22</f>
        <v>0</v>
      </c>
      <c r="D1554" s="2" t="n">
        <f aca="false">'P-VRIO'!E22</f>
        <v>0</v>
      </c>
      <c r="E1554" s="2" t="n">
        <v>0</v>
      </c>
      <c r="F1554" s="2" t="n">
        <v>0</v>
      </c>
      <c r="G1554" s="3" t="n">
        <f aca="false">B1554/1000*C1554+B1554/500*D1554</f>
        <v>0</v>
      </c>
      <c r="H1554" s="3" t="n">
        <f aca="false">ABS(C1554-ROUND(C1554,0))+ABS(D1554-ROUND(D1554,0))</f>
        <v>0</v>
      </c>
      <c r="I1554" s="11" t="n">
        <v>0</v>
      </c>
      <c r="J1554" s="3"/>
      <c r="K1554" s="5"/>
      <c r="L1554" s="5"/>
      <c r="M1554" s="5"/>
      <c r="N1554" s="5"/>
      <c r="O1554" s="5"/>
      <c r="P1554" s="5"/>
      <c r="Q1554" s="5"/>
      <c r="R1554" s="5"/>
      <c r="S1554" s="5"/>
      <c r="T1554" s="5"/>
      <c r="U1554" s="5"/>
      <c r="V1554" s="5"/>
      <c r="W1554" s="5"/>
      <c r="X1554" s="5"/>
      <c r="Y1554" s="5"/>
      <c r="Z1554" s="5"/>
    </row>
    <row r="1555" customFormat="false" ht="12.75" hidden="false" customHeight="true" outlineLevel="0" collapsed="false">
      <c r="A1555" s="10" t="n">
        <v>156</v>
      </c>
      <c r="B1555" s="2" t="n">
        <v>19</v>
      </c>
      <c r="C1555" s="2" t="n">
        <f aca="false">'P-VRIO'!D23</f>
        <v>0</v>
      </c>
      <c r="D1555" s="2" t="n">
        <f aca="false">'P-VRIO'!E23</f>
        <v>0</v>
      </c>
      <c r="E1555" s="2" t="n">
        <v>0</v>
      </c>
      <c r="F1555" s="2" t="n">
        <v>0</v>
      </c>
      <c r="G1555" s="3" t="n">
        <f aca="false">B1555/1000*C1555+B1555/500*D1555</f>
        <v>0</v>
      </c>
      <c r="H1555" s="3" t="n">
        <f aca="false">ABS(C1555-ROUND(C1555,0))+ABS(D1555-ROUND(D1555,0))</f>
        <v>0</v>
      </c>
      <c r="I1555" s="11" t="n">
        <v>0</v>
      </c>
      <c r="J1555" s="3"/>
      <c r="K1555" s="5"/>
      <c r="L1555" s="5"/>
      <c r="M1555" s="5"/>
      <c r="N1555" s="5"/>
      <c r="O1555" s="5"/>
      <c r="P1555" s="5"/>
      <c r="Q1555" s="5"/>
      <c r="R1555" s="5"/>
      <c r="S1555" s="5"/>
      <c r="T1555" s="5"/>
      <c r="U1555" s="5"/>
      <c r="V1555" s="5"/>
      <c r="W1555" s="5"/>
      <c r="X1555" s="5"/>
      <c r="Y1555" s="5"/>
      <c r="Z1555" s="5"/>
    </row>
    <row r="1556" customFormat="false" ht="12.75" hidden="false" customHeight="true" outlineLevel="0" collapsed="false">
      <c r="A1556" s="10" t="n">
        <v>156</v>
      </c>
      <c r="B1556" s="2" t="n">
        <v>20</v>
      </c>
      <c r="C1556" s="2" t="n">
        <f aca="false">'P-VRIO'!D24</f>
        <v>0</v>
      </c>
      <c r="D1556" s="2" t="n">
        <f aca="false">'P-VRIO'!E24</f>
        <v>0</v>
      </c>
      <c r="E1556" s="2" t="n">
        <v>0</v>
      </c>
      <c r="F1556" s="2" t="n">
        <v>0</v>
      </c>
      <c r="G1556" s="3" t="n">
        <f aca="false">B1556/1000*C1556+B1556/500*D1556</f>
        <v>0</v>
      </c>
      <c r="H1556" s="3" t="n">
        <f aca="false">ABS(C1556-ROUND(C1556,0))+ABS(D1556-ROUND(D1556,0))</f>
        <v>0</v>
      </c>
      <c r="I1556" s="11" t="n">
        <f aca="false">G1556*H1556</f>
        <v>0</v>
      </c>
      <c r="J1556" s="3" t="n">
        <f aca="false">IF(AND(Skriveni!C1556&lt;&gt;0,Skriveni!D1556&lt;&gt;0),1,0)</f>
        <v>0</v>
      </c>
      <c r="K1556" s="5"/>
      <c r="L1556" s="5"/>
      <c r="M1556" s="5"/>
      <c r="N1556" s="5"/>
      <c r="O1556" s="5"/>
      <c r="P1556" s="5"/>
      <c r="Q1556" s="5"/>
      <c r="R1556" s="5"/>
      <c r="S1556" s="5"/>
      <c r="T1556" s="5"/>
      <c r="U1556" s="5"/>
      <c r="V1556" s="5"/>
      <c r="W1556" s="5"/>
      <c r="X1556" s="5"/>
      <c r="Y1556" s="5"/>
      <c r="Z1556" s="5"/>
    </row>
    <row r="1557" customFormat="false" ht="12.75" hidden="false" customHeight="true" outlineLevel="0" collapsed="false">
      <c r="A1557" s="10" t="n">
        <v>156</v>
      </c>
      <c r="B1557" s="2" t="n">
        <v>21</v>
      </c>
      <c r="C1557" s="2" t="n">
        <f aca="false">'P-VRIO'!D25</f>
        <v>0</v>
      </c>
      <c r="D1557" s="2" t="n">
        <f aca="false">'P-VRIO'!E25</f>
        <v>0</v>
      </c>
      <c r="E1557" s="2" t="n">
        <v>0</v>
      </c>
      <c r="F1557" s="2" t="n">
        <v>0</v>
      </c>
      <c r="G1557" s="3" t="n">
        <f aca="false">B1557/1000*C1557+B1557/500*D1557</f>
        <v>0</v>
      </c>
      <c r="H1557" s="3" t="n">
        <f aca="false">ABS(C1557-ROUND(C1557,0))+ABS(D1557-ROUND(D1557,0))</f>
        <v>0</v>
      </c>
      <c r="I1557" s="11" t="n">
        <f aca="false">G1557*H1557</f>
        <v>0</v>
      </c>
      <c r="J1557" s="3" t="n">
        <f aca="false">IF(AND(Skriveni!C1557&lt;&gt;0,Skriveni!D1557&lt;&gt;0),1,0)</f>
        <v>0</v>
      </c>
      <c r="K1557" s="5"/>
      <c r="L1557" s="5"/>
      <c r="M1557" s="5"/>
      <c r="N1557" s="5"/>
      <c r="O1557" s="5"/>
      <c r="P1557" s="5"/>
      <c r="Q1557" s="5"/>
      <c r="R1557" s="5"/>
      <c r="S1557" s="5"/>
      <c r="T1557" s="5"/>
      <c r="U1557" s="5"/>
      <c r="V1557" s="5"/>
      <c r="W1557" s="5"/>
      <c r="X1557" s="5"/>
      <c r="Y1557" s="5"/>
      <c r="Z1557" s="5"/>
    </row>
    <row r="1558" customFormat="false" ht="12.75" hidden="false" customHeight="true" outlineLevel="0" collapsed="false">
      <c r="A1558" s="10" t="n">
        <v>156</v>
      </c>
      <c r="B1558" s="2" t="n">
        <v>22</v>
      </c>
      <c r="C1558" s="2" t="n">
        <f aca="false">'P-VRIO'!D26</f>
        <v>0</v>
      </c>
      <c r="D1558" s="2" t="n">
        <f aca="false">'P-VRIO'!E26</f>
        <v>0</v>
      </c>
      <c r="E1558" s="2" t="n">
        <v>0</v>
      </c>
      <c r="F1558" s="2" t="n">
        <v>0</v>
      </c>
      <c r="G1558" s="3" t="n">
        <f aca="false">B1558/1000*C1558+B1558/500*D1558</f>
        <v>0</v>
      </c>
      <c r="H1558" s="3" t="n">
        <f aca="false">ABS(C1558-ROUND(C1558,0))+ABS(D1558-ROUND(D1558,0))</f>
        <v>0</v>
      </c>
      <c r="I1558" s="11" t="n">
        <f aca="false">G1558*H1558</f>
        <v>0</v>
      </c>
      <c r="J1558" s="3" t="n">
        <f aca="false">IF(AND(Skriveni!C1558&lt;&gt;0,Skriveni!D1558&lt;&gt;0),1,0)</f>
        <v>0</v>
      </c>
      <c r="K1558" s="5"/>
      <c r="L1558" s="5"/>
      <c r="M1558" s="5"/>
      <c r="N1558" s="5"/>
      <c r="O1558" s="5"/>
      <c r="P1558" s="5"/>
      <c r="Q1558" s="5"/>
      <c r="R1558" s="5"/>
      <c r="S1558" s="5"/>
      <c r="T1558" s="5"/>
      <c r="U1558" s="5"/>
      <c r="V1558" s="5"/>
      <c r="W1558" s="5"/>
      <c r="X1558" s="5"/>
      <c r="Y1558" s="5"/>
      <c r="Z1558" s="5"/>
    </row>
    <row r="1559" customFormat="false" ht="12.75" hidden="false" customHeight="true" outlineLevel="0" collapsed="false">
      <c r="A1559" s="10" t="n">
        <v>156</v>
      </c>
      <c r="B1559" s="2" t="n">
        <v>23</v>
      </c>
      <c r="C1559" s="2" t="n">
        <f aca="false">'P-VRIO'!D27</f>
        <v>0</v>
      </c>
      <c r="D1559" s="2" t="n">
        <f aca="false">'P-VRIO'!E27</f>
        <v>0</v>
      </c>
      <c r="E1559" s="2" t="n">
        <v>0</v>
      </c>
      <c r="F1559" s="2" t="n">
        <v>0</v>
      </c>
      <c r="G1559" s="3" t="n">
        <f aca="false">B1559/1000*C1559+B1559/500*D1559</f>
        <v>0</v>
      </c>
      <c r="H1559" s="3" t="n">
        <f aca="false">ABS(C1559-ROUND(C1559,0))+ABS(D1559-ROUND(D1559,0))</f>
        <v>0</v>
      </c>
      <c r="I1559" s="11" t="n">
        <f aca="false">G1559*H1559</f>
        <v>0</v>
      </c>
      <c r="J1559" s="3" t="n">
        <f aca="false">IF(AND(Skriveni!C1559&lt;&gt;0,Skriveni!D1559&lt;&gt;0),1,0)</f>
        <v>0</v>
      </c>
      <c r="K1559" s="5"/>
      <c r="L1559" s="5"/>
      <c r="M1559" s="5"/>
      <c r="N1559" s="5"/>
      <c r="O1559" s="5"/>
      <c r="P1559" s="5"/>
      <c r="Q1559" s="5"/>
      <c r="R1559" s="5"/>
      <c r="S1559" s="5"/>
      <c r="T1559" s="5"/>
      <c r="U1559" s="5"/>
      <c r="V1559" s="5"/>
      <c r="W1559" s="5"/>
      <c r="X1559" s="5"/>
      <c r="Y1559" s="5"/>
      <c r="Z1559" s="5"/>
    </row>
    <row r="1560" customFormat="false" ht="12.75" hidden="false" customHeight="true" outlineLevel="0" collapsed="false">
      <c r="A1560" s="10" t="n">
        <v>156</v>
      </c>
      <c r="B1560" s="2" t="n">
        <v>24</v>
      </c>
      <c r="C1560" s="2" t="n">
        <f aca="false">'P-VRIO'!D28</f>
        <v>0</v>
      </c>
      <c r="D1560" s="2" t="n">
        <f aca="false">'P-VRIO'!E28</f>
        <v>0</v>
      </c>
      <c r="E1560" s="2" t="n">
        <v>0</v>
      </c>
      <c r="F1560" s="2" t="n">
        <v>0</v>
      </c>
      <c r="G1560" s="3" t="n">
        <f aca="false">B1560/1000*C1560+B1560/500*D1560</f>
        <v>0</v>
      </c>
      <c r="H1560" s="3" t="n">
        <f aca="false">ABS(C1560-ROUND(C1560,0))+ABS(D1560-ROUND(D1560,0))</f>
        <v>0</v>
      </c>
      <c r="I1560" s="11" t="n">
        <f aca="false">G1560*H1560</f>
        <v>0</v>
      </c>
      <c r="J1560" s="3" t="n">
        <f aca="false">IF(AND(Skriveni!C1560&lt;&gt;0,Skriveni!D1560&lt;&gt;0),1,0)</f>
        <v>0</v>
      </c>
      <c r="K1560" s="5"/>
      <c r="L1560" s="5"/>
      <c r="M1560" s="5"/>
      <c r="N1560" s="5"/>
      <c r="O1560" s="5"/>
      <c r="P1560" s="5"/>
      <c r="Q1560" s="5"/>
      <c r="R1560" s="5"/>
      <c r="S1560" s="5"/>
      <c r="T1560" s="5"/>
      <c r="U1560" s="5"/>
      <c r="V1560" s="5"/>
      <c r="W1560" s="5"/>
      <c r="X1560" s="5"/>
      <c r="Y1560" s="5"/>
      <c r="Z1560" s="5"/>
    </row>
    <row r="1561" customFormat="false" ht="12.75" hidden="false" customHeight="true" outlineLevel="0" collapsed="false">
      <c r="A1561" s="10" t="n">
        <v>156</v>
      </c>
      <c r="B1561" s="2" t="n">
        <v>25</v>
      </c>
      <c r="C1561" s="2" t="n">
        <f aca="false">'P-VRIO'!D29</f>
        <v>0</v>
      </c>
      <c r="D1561" s="2" t="n">
        <f aca="false">'P-VRIO'!E29</f>
        <v>0</v>
      </c>
      <c r="E1561" s="2" t="n">
        <v>0</v>
      </c>
      <c r="F1561" s="2" t="n">
        <v>0</v>
      </c>
      <c r="G1561" s="3" t="n">
        <f aca="false">B1561/1000*C1561+B1561/500*D1561</f>
        <v>0</v>
      </c>
      <c r="H1561" s="3" t="n">
        <f aca="false">ABS(C1561-ROUND(C1561,0))+ABS(D1561-ROUND(D1561,0))</f>
        <v>0</v>
      </c>
      <c r="I1561" s="11" t="n">
        <f aca="false">G1561*H1561</f>
        <v>0</v>
      </c>
      <c r="J1561" s="3" t="n">
        <f aca="false">IF(AND(Skriveni!C1561&lt;&gt;0,Skriveni!D1561&lt;&gt;0),1,0)</f>
        <v>0</v>
      </c>
      <c r="K1561" s="5"/>
      <c r="L1561" s="5"/>
      <c r="M1561" s="5"/>
      <c r="N1561" s="5"/>
      <c r="O1561" s="5"/>
      <c r="P1561" s="5"/>
      <c r="Q1561" s="5"/>
      <c r="R1561" s="5"/>
      <c r="S1561" s="5"/>
      <c r="T1561" s="5"/>
      <c r="U1561" s="5"/>
      <c r="V1561" s="5"/>
      <c r="W1561" s="5"/>
      <c r="X1561" s="5"/>
      <c r="Y1561" s="5"/>
      <c r="Z1561" s="5"/>
    </row>
    <row r="1562" customFormat="false" ht="12.75" hidden="false" customHeight="true" outlineLevel="0" collapsed="false">
      <c r="A1562" s="10" t="n">
        <v>156</v>
      </c>
      <c r="B1562" s="2" t="n">
        <v>26</v>
      </c>
      <c r="C1562" s="2" t="n">
        <f aca="false">'P-VRIO'!D30</f>
        <v>0</v>
      </c>
      <c r="D1562" s="2" t="n">
        <f aca="false">'P-VRIO'!E30</f>
        <v>0</v>
      </c>
      <c r="E1562" s="2" t="n">
        <v>0</v>
      </c>
      <c r="F1562" s="2" t="n">
        <v>0</v>
      </c>
      <c r="G1562" s="3" t="n">
        <f aca="false">B1562/1000*C1562+B1562/500*D1562</f>
        <v>0</v>
      </c>
      <c r="H1562" s="3" t="n">
        <f aca="false">ABS(C1562-ROUND(C1562,0))+ABS(D1562-ROUND(D1562,0))</f>
        <v>0</v>
      </c>
      <c r="I1562" s="11" t="n">
        <v>0</v>
      </c>
      <c r="J1562" s="3"/>
      <c r="K1562" s="5"/>
      <c r="L1562" s="5"/>
      <c r="M1562" s="5"/>
      <c r="N1562" s="5"/>
      <c r="O1562" s="5"/>
      <c r="P1562" s="5"/>
      <c r="Q1562" s="5"/>
      <c r="R1562" s="5"/>
      <c r="S1562" s="5"/>
      <c r="T1562" s="5"/>
      <c r="U1562" s="5"/>
      <c r="V1562" s="5"/>
      <c r="W1562" s="5"/>
      <c r="X1562" s="5"/>
      <c r="Y1562" s="5"/>
      <c r="Z1562" s="5"/>
    </row>
    <row r="1563" customFormat="false" ht="12.75" hidden="false" customHeight="true" outlineLevel="0" collapsed="false">
      <c r="A1563" s="10" t="n">
        <v>156</v>
      </c>
      <c r="B1563" s="2" t="n">
        <v>27</v>
      </c>
      <c r="C1563" s="2" t="n">
        <f aca="false">'P-VRIO'!D31</f>
        <v>0</v>
      </c>
      <c r="D1563" s="2" t="n">
        <f aca="false">'P-VRIO'!E31</f>
        <v>0</v>
      </c>
      <c r="E1563" s="2" t="n">
        <v>0</v>
      </c>
      <c r="F1563" s="2" t="n">
        <v>0</v>
      </c>
      <c r="G1563" s="3" t="n">
        <f aca="false">B1563/1000*C1563+B1563/500*D1563</f>
        <v>0</v>
      </c>
      <c r="H1563" s="3" t="n">
        <f aca="false">ABS(C1563-ROUND(C1563,0))+ABS(D1563-ROUND(D1563,0))</f>
        <v>0</v>
      </c>
      <c r="I1563" s="11" t="n">
        <f aca="false">G1563*H1563</f>
        <v>0</v>
      </c>
      <c r="J1563" s="3" t="n">
        <f aca="false">IF(AND(Skriveni!C1563&lt;&gt;0,Skriveni!D1563&lt;&gt;0),1,0)</f>
        <v>0</v>
      </c>
      <c r="K1563" s="5"/>
      <c r="L1563" s="5"/>
      <c r="M1563" s="5"/>
      <c r="N1563" s="5"/>
      <c r="O1563" s="5"/>
      <c r="P1563" s="5"/>
      <c r="Q1563" s="5"/>
      <c r="R1563" s="5"/>
      <c r="S1563" s="5"/>
      <c r="T1563" s="5"/>
      <c r="U1563" s="5"/>
      <c r="V1563" s="5"/>
      <c r="W1563" s="5"/>
      <c r="X1563" s="5"/>
      <c r="Y1563" s="5"/>
      <c r="Z1563" s="5"/>
    </row>
    <row r="1564" customFormat="false" ht="12.75" hidden="false" customHeight="true" outlineLevel="0" collapsed="false">
      <c r="A1564" s="10" t="n">
        <v>156</v>
      </c>
      <c r="B1564" s="2" t="n">
        <v>28</v>
      </c>
      <c r="C1564" s="2" t="n">
        <f aca="false">'P-VRIO'!D32</f>
        <v>0</v>
      </c>
      <c r="D1564" s="2" t="n">
        <f aca="false">'P-VRIO'!E32</f>
        <v>0</v>
      </c>
      <c r="E1564" s="2" t="n">
        <v>0</v>
      </c>
      <c r="F1564" s="2" t="n">
        <v>0</v>
      </c>
      <c r="G1564" s="3" t="n">
        <f aca="false">B1564/1000*C1564+B1564/500*D1564</f>
        <v>0</v>
      </c>
      <c r="H1564" s="3" t="n">
        <f aca="false">ABS(C1564-ROUND(C1564,0))+ABS(D1564-ROUND(D1564,0))</f>
        <v>0</v>
      </c>
      <c r="I1564" s="11" t="n">
        <f aca="false">G1564*H1564</f>
        <v>0</v>
      </c>
      <c r="J1564" s="3" t="n">
        <f aca="false">IF(AND(Skriveni!C1564&lt;&gt;0,Skriveni!D1564&lt;&gt;0),1,0)</f>
        <v>0</v>
      </c>
      <c r="K1564" s="5"/>
      <c r="L1564" s="5"/>
      <c r="M1564" s="5"/>
      <c r="N1564" s="5"/>
      <c r="O1564" s="5"/>
      <c r="P1564" s="5"/>
      <c r="Q1564" s="5"/>
      <c r="R1564" s="5"/>
      <c r="S1564" s="5"/>
      <c r="T1564" s="5"/>
      <c r="U1564" s="5"/>
      <c r="V1564" s="5"/>
      <c r="W1564" s="5"/>
      <c r="X1564" s="5"/>
      <c r="Y1564" s="5"/>
      <c r="Z1564" s="5"/>
    </row>
    <row r="1565" customFormat="false" ht="12.75" hidden="false" customHeight="true" outlineLevel="0" collapsed="false">
      <c r="A1565" s="10" t="n">
        <v>156</v>
      </c>
      <c r="B1565" s="2" t="n">
        <v>29</v>
      </c>
      <c r="C1565" s="2" t="n">
        <f aca="false">'P-VRIO'!D33</f>
        <v>0</v>
      </c>
      <c r="D1565" s="2" t="n">
        <f aca="false">'P-VRIO'!E33</f>
        <v>0</v>
      </c>
      <c r="E1565" s="2" t="n">
        <v>0</v>
      </c>
      <c r="F1565" s="2" t="n">
        <v>0</v>
      </c>
      <c r="G1565" s="3" t="n">
        <f aca="false">B1565/1000*C1565+B1565/500*D1565</f>
        <v>0</v>
      </c>
      <c r="H1565" s="3" t="n">
        <f aca="false">ABS(C1565-ROUND(C1565,0))+ABS(D1565-ROUND(D1565,0))</f>
        <v>0</v>
      </c>
      <c r="I1565" s="11" t="n">
        <f aca="false">G1565*H1565</f>
        <v>0</v>
      </c>
      <c r="J1565" s="3" t="n">
        <f aca="false">IF(AND(Skriveni!C1565&lt;&gt;0,Skriveni!D1565&lt;&gt;0),1,0)</f>
        <v>0</v>
      </c>
      <c r="K1565" s="5"/>
      <c r="L1565" s="5"/>
      <c r="M1565" s="5"/>
      <c r="N1565" s="5"/>
      <c r="O1565" s="5"/>
      <c r="P1565" s="5"/>
      <c r="Q1565" s="5"/>
      <c r="R1565" s="5"/>
      <c r="S1565" s="5"/>
      <c r="T1565" s="5"/>
      <c r="U1565" s="5"/>
      <c r="V1565" s="5"/>
      <c r="W1565" s="5"/>
      <c r="X1565" s="5"/>
      <c r="Y1565" s="5"/>
      <c r="Z1565" s="5"/>
    </row>
    <row r="1566" customFormat="false" ht="12.75" hidden="false" customHeight="true" outlineLevel="0" collapsed="false">
      <c r="A1566" s="10" t="n">
        <v>156</v>
      </c>
      <c r="B1566" s="2" t="n">
        <v>30</v>
      </c>
      <c r="C1566" s="2" t="n">
        <f aca="false">'P-VRIO'!D34</f>
        <v>0</v>
      </c>
      <c r="D1566" s="2" t="n">
        <f aca="false">'P-VRIO'!E34</f>
        <v>0</v>
      </c>
      <c r="E1566" s="2" t="n">
        <v>0</v>
      </c>
      <c r="F1566" s="2" t="n">
        <v>0</v>
      </c>
      <c r="G1566" s="3" t="n">
        <f aca="false">B1566/1000*C1566+B1566/500*D1566</f>
        <v>0</v>
      </c>
      <c r="H1566" s="3" t="n">
        <f aca="false">ABS(C1566-ROUND(C1566,0))+ABS(D1566-ROUND(D1566,0))</f>
        <v>0</v>
      </c>
      <c r="I1566" s="11" t="n">
        <f aca="false">G1566*H1566</f>
        <v>0</v>
      </c>
      <c r="J1566" s="3" t="n">
        <f aca="false">IF(AND(Skriveni!C1566&lt;&gt;0,Skriveni!D1566&lt;&gt;0),1,0)</f>
        <v>0</v>
      </c>
      <c r="K1566" s="5"/>
      <c r="L1566" s="5"/>
      <c r="M1566" s="5"/>
      <c r="N1566" s="5"/>
      <c r="O1566" s="5"/>
      <c r="P1566" s="5"/>
      <c r="Q1566" s="5"/>
      <c r="R1566" s="5"/>
      <c r="S1566" s="5"/>
      <c r="T1566" s="5"/>
      <c r="U1566" s="5"/>
      <c r="V1566" s="5"/>
      <c r="W1566" s="5"/>
      <c r="X1566" s="5"/>
      <c r="Y1566" s="5"/>
      <c r="Z1566" s="5"/>
    </row>
    <row r="1567" customFormat="false" ht="12.75" hidden="false" customHeight="true" outlineLevel="0" collapsed="false">
      <c r="A1567" s="10" t="n">
        <v>156</v>
      </c>
      <c r="B1567" s="2" t="n">
        <v>31</v>
      </c>
      <c r="C1567" s="2" t="n">
        <f aca="false">'P-VRIO'!D35</f>
        <v>0</v>
      </c>
      <c r="D1567" s="2" t="n">
        <f aca="false">'P-VRIO'!E35</f>
        <v>0</v>
      </c>
      <c r="E1567" s="2" t="n">
        <v>0</v>
      </c>
      <c r="F1567" s="2" t="n">
        <v>0</v>
      </c>
      <c r="G1567" s="3" t="n">
        <f aca="false">B1567/1000*C1567+B1567/500*D1567</f>
        <v>0</v>
      </c>
      <c r="H1567" s="3" t="n">
        <f aca="false">ABS(C1567-ROUND(C1567,0))+ABS(D1567-ROUND(D1567,0))</f>
        <v>0</v>
      </c>
      <c r="I1567" s="11" t="n">
        <f aca="false">G1567*H1567</f>
        <v>0</v>
      </c>
      <c r="J1567" s="3" t="n">
        <f aca="false">IF(AND(Skriveni!C1567&lt;&gt;0,Skriveni!D1567&lt;&gt;0),1,0)</f>
        <v>0</v>
      </c>
      <c r="K1567" s="5"/>
      <c r="L1567" s="5"/>
      <c r="M1567" s="5"/>
      <c r="N1567" s="5"/>
      <c r="O1567" s="5"/>
      <c r="P1567" s="5"/>
      <c r="Q1567" s="5"/>
      <c r="R1567" s="5"/>
      <c r="S1567" s="5"/>
      <c r="T1567" s="5"/>
      <c r="U1567" s="5"/>
      <c r="V1567" s="5"/>
      <c r="W1567" s="5"/>
      <c r="X1567" s="5"/>
      <c r="Y1567" s="5"/>
      <c r="Z1567" s="5"/>
    </row>
    <row r="1568" customFormat="false" ht="12.75" hidden="false" customHeight="true" outlineLevel="0" collapsed="false">
      <c r="A1568" s="10" t="n">
        <v>156</v>
      </c>
      <c r="B1568" s="2" t="n">
        <v>32</v>
      </c>
      <c r="C1568" s="2" t="n">
        <f aca="false">'P-VRIO'!D36</f>
        <v>0</v>
      </c>
      <c r="D1568" s="2" t="n">
        <f aca="false">'P-VRIO'!E36</f>
        <v>0</v>
      </c>
      <c r="E1568" s="2" t="n">
        <v>0</v>
      </c>
      <c r="F1568" s="2" t="n">
        <v>0</v>
      </c>
      <c r="G1568" s="3" t="n">
        <f aca="false">B1568/1000*C1568+B1568/500*D1568</f>
        <v>0</v>
      </c>
      <c r="H1568" s="3" t="n">
        <f aca="false">ABS(C1568-ROUND(C1568,0))+ABS(D1568-ROUND(D1568,0))</f>
        <v>0</v>
      </c>
      <c r="I1568" s="11" t="n">
        <f aca="false">G1568*H1568</f>
        <v>0</v>
      </c>
      <c r="J1568" s="3" t="n">
        <f aca="false">IF(AND(Skriveni!C1568&lt;&gt;0,Skriveni!D1568&lt;&gt;0),1,0)</f>
        <v>0</v>
      </c>
      <c r="K1568" s="5"/>
      <c r="L1568" s="5"/>
      <c r="M1568" s="5"/>
      <c r="N1568" s="5"/>
      <c r="O1568" s="5"/>
      <c r="P1568" s="5"/>
      <c r="Q1568" s="5"/>
      <c r="R1568" s="5"/>
      <c r="S1568" s="5"/>
      <c r="T1568" s="5"/>
      <c r="U1568" s="5"/>
      <c r="V1568" s="5"/>
      <c r="W1568" s="5"/>
      <c r="X1568" s="5"/>
      <c r="Y1568" s="5"/>
      <c r="Z1568" s="5"/>
    </row>
    <row r="1569" customFormat="false" ht="12.75" hidden="false" customHeight="true" outlineLevel="0" collapsed="false">
      <c r="A1569" s="10" t="n">
        <v>156</v>
      </c>
      <c r="B1569" s="2" t="n">
        <v>33</v>
      </c>
      <c r="C1569" s="2" t="n">
        <f aca="false">'P-VRIO'!D37</f>
        <v>0</v>
      </c>
      <c r="D1569" s="2" t="n">
        <f aca="false">'P-VRIO'!E37</f>
        <v>0</v>
      </c>
      <c r="E1569" s="2" t="n">
        <v>0</v>
      </c>
      <c r="F1569" s="2" t="n">
        <v>0</v>
      </c>
      <c r="G1569" s="3" t="n">
        <f aca="false">B1569/1000*C1569+B1569/500*D1569</f>
        <v>0</v>
      </c>
      <c r="H1569" s="3" t="n">
        <f aca="false">ABS(C1569-ROUND(C1569,0))+ABS(D1569-ROUND(D1569,0))</f>
        <v>0</v>
      </c>
      <c r="I1569" s="11" t="n">
        <f aca="false">G1569*H1569</f>
        <v>0</v>
      </c>
      <c r="J1569" s="3" t="n">
        <f aca="false">IF(AND(Skriveni!C1569&lt;&gt;0,Skriveni!D1569&lt;&gt;0),1,0)</f>
        <v>0</v>
      </c>
      <c r="K1569" s="5"/>
      <c r="L1569" s="5"/>
      <c r="M1569" s="5"/>
      <c r="N1569" s="5"/>
      <c r="O1569" s="5"/>
      <c r="P1569" s="5"/>
      <c r="Q1569" s="5"/>
      <c r="R1569" s="5"/>
      <c r="S1569" s="5"/>
      <c r="T1569" s="5"/>
      <c r="U1569" s="5"/>
      <c r="V1569" s="5"/>
      <c r="W1569" s="5"/>
      <c r="X1569" s="5"/>
      <c r="Y1569" s="5"/>
      <c r="Z1569" s="5"/>
    </row>
    <row r="1570" customFormat="false" ht="12.75" hidden="false" customHeight="true" outlineLevel="0" collapsed="false">
      <c r="A1570" s="10" t="n">
        <v>156</v>
      </c>
      <c r="B1570" s="2" t="n">
        <v>34</v>
      </c>
      <c r="C1570" s="2" t="n">
        <f aca="false">'P-VRIO'!D38</f>
        <v>0</v>
      </c>
      <c r="D1570" s="2" t="n">
        <f aca="false">'P-VRIO'!E38</f>
        <v>0</v>
      </c>
      <c r="E1570" s="2" t="n">
        <v>0</v>
      </c>
      <c r="F1570" s="2" t="n">
        <v>0</v>
      </c>
      <c r="G1570" s="3" t="n">
        <f aca="false">B1570/1000*C1570+B1570/500*D1570</f>
        <v>0</v>
      </c>
      <c r="H1570" s="3" t="n">
        <f aca="false">ABS(C1570-ROUND(C1570,0))+ABS(D1570-ROUND(D1570,0))</f>
        <v>0</v>
      </c>
      <c r="I1570" s="11" t="n">
        <v>0</v>
      </c>
      <c r="J1570" s="3"/>
      <c r="K1570" s="5"/>
      <c r="L1570" s="5"/>
      <c r="M1570" s="5"/>
      <c r="N1570" s="5"/>
      <c r="O1570" s="5"/>
      <c r="P1570" s="5"/>
      <c r="Q1570" s="5"/>
      <c r="R1570" s="5"/>
      <c r="S1570" s="5"/>
      <c r="T1570" s="5"/>
      <c r="U1570" s="5"/>
      <c r="V1570" s="5"/>
      <c r="W1570" s="5"/>
      <c r="X1570" s="5"/>
      <c r="Y1570" s="5"/>
      <c r="Z1570" s="5"/>
    </row>
    <row r="1571" customFormat="false" ht="12.75" hidden="false" customHeight="true" outlineLevel="0" collapsed="false">
      <c r="A1571" s="10" t="n">
        <v>156</v>
      </c>
      <c r="B1571" s="2" t="n">
        <v>35</v>
      </c>
      <c r="C1571" s="2" t="n">
        <f aca="false">'P-VRIO'!D39</f>
        <v>0</v>
      </c>
      <c r="D1571" s="2" t="n">
        <f aca="false">'P-VRIO'!E39</f>
        <v>0</v>
      </c>
      <c r="E1571" s="2" t="n">
        <v>0</v>
      </c>
      <c r="F1571" s="2" t="n">
        <v>0</v>
      </c>
      <c r="G1571" s="3" t="n">
        <f aca="false">B1571/1000*C1571+B1571/500*D1571</f>
        <v>0</v>
      </c>
      <c r="H1571" s="3" t="n">
        <f aca="false">ABS(C1571-ROUND(C1571,0))+ABS(D1571-ROUND(D1571,0))</f>
        <v>0</v>
      </c>
      <c r="I1571" s="11" t="n">
        <v>0</v>
      </c>
      <c r="J1571" s="3"/>
      <c r="K1571" s="5"/>
      <c r="L1571" s="5"/>
      <c r="M1571" s="5"/>
      <c r="N1571" s="5"/>
      <c r="O1571" s="5"/>
      <c r="P1571" s="5"/>
      <c r="Q1571" s="5"/>
      <c r="R1571" s="5"/>
      <c r="S1571" s="5"/>
      <c r="T1571" s="5"/>
      <c r="U1571" s="5"/>
      <c r="V1571" s="5"/>
      <c r="W1571" s="5"/>
      <c r="X1571" s="5"/>
      <c r="Y1571" s="5"/>
      <c r="Z1571" s="5"/>
    </row>
    <row r="1572" customFormat="false" ht="12.75" hidden="false" customHeight="true" outlineLevel="0" collapsed="false">
      <c r="A1572" s="10" t="n">
        <v>156</v>
      </c>
      <c r="B1572" s="2" t="n">
        <v>36</v>
      </c>
      <c r="C1572" s="2" t="n">
        <f aca="false">'P-VRIO'!D40</f>
        <v>0</v>
      </c>
      <c r="D1572" s="2" t="n">
        <f aca="false">'P-VRIO'!E40</f>
        <v>0</v>
      </c>
      <c r="E1572" s="2" t="n">
        <v>0</v>
      </c>
      <c r="F1572" s="2" t="n">
        <v>0</v>
      </c>
      <c r="G1572" s="3" t="n">
        <f aca="false">B1572/1000*C1572+B1572/500*D1572</f>
        <v>0</v>
      </c>
      <c r="H1572" s="3" t="n">
        <f aca="false">ABS(C1572-ROUND(C1572,0))+ABS(D1572-ROUND(D1572,0))</f>
        <v>0</v>
      </c>
      <c r="I1572" s="11" t="n">
        <f aca="false">G1572*H1572</f>
        <v>0</v>
      </c>
      <c r="J1572" s="3" t="n">
        <f aca="false">IF(AND(Skriveni!C1572&lt;&gt;0,Skriveni!D1572&lt;&gt;0),1,0)</f>
        <v>0</v>
      </c>
      <c r="K1572" s="5"/>
      <c r="L1572" s="5"/>
      <c r="M1572" s="5"/>
      <c r="N1572" s="5"/>
      <c r="O1572" s="5"/>
      <c r="P1572" s="5"/>
      <c r="Q1572" s="5"/>
      <c r="R1572" s="5"/>
      <c r="S1572" s="5"/>
      <c r="T1572" s="5"/>
      <c r="U1572" s="5"/>
      <c r="V1572" s="5"/>
      <c r="W1572" s="5"/>
      <c r="X1572" s="5"/>
      <c r="Y1572" s="5"/>
      <c r="Z1572" s="5"/>
    </row>
    <row r="1573" customFormat="false" ht="12.75" hidden="false" customHeight="true" outlineLevel="0" collapsed="false">
      <c r="A1573" s="10" t="n">
        <v>156</v>
      </c>
      <c r="B1573" s="2" t="n">
        <v>37</v>
      </c>
      <c r="C1573" s="2" t="n">
        <f aca="false">'P-VRIO'!D41</f>
        <v>0</v>
      </c>
      <c r="D1573" s="2" t="n">
        <f aca="false">'P-VRIO'!E41</f>
        <v>0</v>
      </c>
      <c r="E1573" s="2" t="n">
        <v>0</v>
      </c>
      <c r="F1573" s="2" t="n">
        <v>0</v>
      </c>
      <c r="G1573" s="3" t="n">
        <f aca="false">B1573/1000*C1573+B1573/500*D1573</f>
        <v>0</v>
      </c>
      <c r="H1573" s="3" t="n">
        <f aca="false">ABS(C1573-ROUND(C1573,0))+ABS(D1573-ROUND(D1573,0))</f>
        <v>0</v>
      </c>
      <c r="I1573" s="11" t="n">
        <f aca="false">G1573*H1573</f>
        <v>0</v>
      </c>
      <c r="J1573" s="3" t="n">
        <f aca="false">IF(AND(Skriveni!C1573&lt;&gt;0,Skriveni!D1573&lt;&gt;0),1,0)</f>
        <v>0</v>
      </c>
      <c r="K1573" s="5"/>
      <c r="L1573" s="5"/>
      <c r="M1573" s="5"/>
      <c r="N1573" s="5"/>
      <c r="O1573" s="5"/>
      <c r="P1573" s="5"/>
      <c r="Q1573" s="5"/>
      <c r="R1573" s="5"/>
      <c r="S1573" s="5"/>
      <c r="T1573" s="5"/>
      <c r="U1573" s="5"/>
      <c r="V1573" s="5"/>
      <c r="W1573" s="5"/>
      <c r="X1573" s="5"/>
      <c r="Y1573" s="5"/>
      <c r="Z1573" s="5"/>
    </row>
    <row r="1574" customFormat="false" ht="12.75" hidden="false" customHeight="true" outlineLevel="0" collapsed="false">
      <c r="A1574" s="10" t="n">
        <v>156</v>
      </c>
      <c r="B1574" s="2" t="n">
        <v>38</v>
      </c>
      <c r="C1574" s="2" t="n">
        <f aca="false">'P-VRIO'!D42</f>
        <v>0</v>
      </c>
      <c r="D1574" s="2" t="n">
        <f aca="false">'P-VRIO'!E42</f>
        <v>0</v>
      </c>
      <c r="E1574" s="2" t="n">
        <v>0</v>
      </c>
      <c r="F1574" s="2" t="n">
        <v>0</v>
      </c>
      <c r="G1574" s="3" t="n">
        <f aca="false">B1574/1000*C1574+B1574/500*D1574</f>
        <v>0</v>
      </c>
      <c r="H1574" s="3" t="n">
        <f aca="false">ABS(C1574-ROUND(C1574,0))+ABS(D1574-ROUND(D1574,0))</f>
        <v>0</v>
      </c>
      <c r="I1574" s="11" t="n">
        <f aca="false">G1574*H1574</f>
        <v>0</v>
      </c>
      <c r="J1574" s="3" t="n">
        <f aca="false">IF(AND(Skriveni!C1574&lt;&gt;0,Skriveni!D1574&lt;&gt;0),1,0)</f>
        <v>0</v>
      </c>
      <c r="K1574" s="5"/>
      <c r="L1574" s="5"/>
      <c r="M1574" s="5"/>
      <c r="N1574" s="5"/>
      <c r="O1574" s="5"/>
      <c r="P1574" s="5"/>
      <c r="Q1574" s="5"/>
      <c r="R1574" s="5"/>
      <c r="S1574" s="5"/>
      <c r="T1574" s="5"/>
      <c r="U1574" s="5"/>
      <c r="V1574" s="5"/>
      <c r="W1574" s="5"/>
      <c r="X1574" s="5"/>
      <c r="Y1574" s="5"/>
      <c r="Z1574" s="5"/>
    </row>
    <row r="1575" customFormat="false" ht="12.75" hidden="false" customHeight="true" outlineLevel="0" collapsed="false">
      <c r="A1575" s="10" t="n">
        <v>156</v>
      </c>
      <c r="B1575" s="2" t="n">
        <v>39</v>
      </c>
      <c r="C1575" s="2" t="n">
        <f aca="false">'P-VRIO'!D43</f>
        <v>0</v>
      </c>
      <c r="D1575" s="2" t="n">
        <f aca="false">'P-VRIO'!E43</f>
        <v>0</v>
      </c>
      <c r="E1575" s="2" t="n">
        <v>0</v>
      </c>
      <c r="F1575" s="2" t="n">
        <v>0</v>
      </c>
      <c r="G1575" s="3" t="n">
        <f aca="false">B1575/1000*C1575+B1575/500*D1575</f>
        <v>0</v>
      </c>
      <c r="H1575" s="3" t="n">
        <f aca="false">ABS(C1575-ROUND(C1575,0))+ABS(D1575-ROUND(D1575,0))</f>
        <v>0</v>
      </c>
      <c r="I1575" s="11" t="n">
        <f aca="false">G1575*H1575</f>
        <v>0</v>
      </c>
      <c r="J1575" s="3" t="n">
        <f aca="false">IF(AND(Skriveni!C1575&lt;&gt;0,Skriveni!D1575&lt;&gt;0),1,0)</f>
        <v>0</v>
      </c>
      <c r="K1575" s="5"/>
      <c r="L1575" s="5"/>
      <c r="M1575" s="5"/>
      <c r="N1575" s="5"/>
      <c r="O1575" s="5"/>
      <c r="P1575" s="5"/>
      <c r="Q1575" s="5"/>
      <c r="R1575" s="5"/>
      <c r="S1575" s="5"/>
      <c r="T1575" s="5"/>
      <c r="U1575" s="5"/>
      <c r="V1575" s="5"/>
      <c r="W1575" s="5"/>
      <c r="X1575" s="5"/>
      <c r="Y1575" s="5"/>
      <c r="Z1575" s="5"/>
    </row>
    <row r="1576" customFormat="false" ht="12.75" hidden="false" customHeight="true" outlineLevel="0" collapsed="false">
      <c r="A1576" s="10" t="n">
        <v>156</v>
      </c>
      <c r="B1576" s="2" t="n">
        <v>40</v>
      </c>
      <c r="C1576" s="2" t="n">
        <f aca="false">'P-VRIO'!D44</f>
        <v>0</v>
      </c>
      <c r="D1576" s="2" t="n">
        <f aca="false">'P-VRIO'!E44</f>
        <v>0</v>
      </c>
      <c r="E1576" s="2" t="n">
        <v>0</v>
      </c>
      <c r="F1576" s="2" t="n">
        <v>0</v>
      </c>
      <c r="G1576" s="3" t="n">
        <f aca="false">B1576/1000*C1576+B1576/500*D1576</f>
        <v>0</v>
      </c>
      <c r="H1576" s="3" t="n">
        <f aca="false">ABS(C1576-ROUND(C1576,0))+ABS(D1576-ROUND(D1576,0))</f>
        <v>0</v>
      </c>
      <c r="I1576" s="11" t="n">
        <v>0</v>
      </c>
      <c r="J1576" s="3"/>
      <c r="K1576" s="5"/>
      <c r="L1576" s="5"/>
      <c r="M1576" s="5"/>
      <c r="N1576" s="5"/>
      <c r="O1576" s="5"/>
      <c r="P1576" s="5"/>
      <c r="Q1576" s="5"/>
      <c r="R1576" s="5"/>
      <c r="S1576" s="5"/>
      <c r="T1576" s="5"/>
      <c r="U1576" s="5"/>
      <c r="V1576" s="5"/>
      <c r="W1576" s="5"/>
      <c r="X1576" s="5"/>
      <c r="Y1576" s="5"/>
      <c r="Z1576" s="5"/>
    </row>
    <row r="1577" customFormat="false" ht="12.75" hidden="false" customHeight="true" outlineLevel="0" collapsed="false">
      <c r="A1577" s="10" t="n">
        <v>156</v>
      </c>
      <c r="B1577" s="2" t="n">
        <v>41</v>
      </c>
      <c r="C1577" s="2" t="n">
        <f aca="false">'P-VRIO'!D45</f>
        <v>0</v>
      </c>
      <c r="D1577" s="2" t="n">
        <f aca="false">'P-VRIO'!E45</f>
        <v>0</v>
      </c>
      <c r="E1577" s="2" t="n">
        <v>0</v>
      </c>
      <c r="F1577" s="2" t="n">
        <v>0</v>
      </c>
      <c r="G1577" s="3" t="n">
        <f aca="false">B1577/1000*C1577+B1577/500*D1577</f>
        <v>0</v>
      </c>
      <c r="H1577" s="3" t="n">
        <f aca="false">ABS(C1577-ROUND(C1577,0))+ABS(D1577-ROUND(D1577,0))</f>
        <v>0</v>
      </c>
      <c r="I1577" s="11" t="n">
        <f aca="false">G1577*H1577</f>
        <v>0</v>
      </c>
      <c r="J1577" s="3" t="n">
        <f aca="false">IF(AND(Skriveni!C1577&lt;&gt;0,Skriveni!D1577&lt;&gt;0),1,0)</f>
        <v>0</v>
      </c>
      <c r="K1577" s="5"/>
      <c r="L1577" s="5"/>
      <c r="M1577" s="5"/>
      <c r="N1577" s="5"/>
      <c r="O1577" s="5"/>
      <c r="P1577" s="5"/>
      <c r="Q1577" s="5"/>
      <c r="R1577" s="5"/>
      <c r="S1577" s="5"/>
      <c r="T1577" s="5"/>
      <c r="U1577" s="5"/>
      <c r="V1577" s="5"/>
      <c r="W1577" s="5"/>
      <c r="X1577" s="5"/>
      <c r="Y1577" s="5"/>
      <c r="Z1577" s="5"/>
    </row>
    <row r="1578" customFormat="false" ht="12.75" hidden="false" customHeight="true" outlineLevel="0" collapsed="false">
      <c r="A1578" s="10" t="n">
        <v>156</v>
      </c>
      <c r="B1578" s="2" t="n">
        <v>42</v>
      </c>
      <c r="C1578" s="2" t="n">
        <f aca="false">'P-VRIO'!D46</f>
        <v>0</v>
      </c>
      <c r="D1578" s="2" t="n">
        <f aca="false">'P-VRIO'!E46</f>
        <v>0</v>
      </c>
      <c r="E1578" s="2" t="n">
        <v>0</v>
      </c>
      <c r="F1578" s="2" t="n">
        <v>0</v>
      </c>
      <c r="G1578" s="3" t="n">
        <f aca="false">B1578/1000*C1578+B1578/500*D1578</f>
        <v>0</v>
      </c>
      <c r="H1578" s="3" t="n">
        <f aca="false">ABS(C1578-ROUND(C1578,0))+ABS(D1578-ROUND(D1578,0))</f>
        <v>0</v>
      </c>
      <c r="I1578" s="11" t="n">
        <f aca="false">G1578*H1578</f>
        <v>0</v>
      </c>
      <c r="J1578" s="3" t="n">
        <f aca="false">IF(AND(Skriveni!C1578&lt;&gt;0,Skriveni!D1578&lt;&gt;0),1,0)</f>
        <v>0</v>
      </c>
      <c r="K1578" s="5"/>
      <c r="L1578" s="5"/>
      <c r="M1578" s="5"/>
      <c r="N1578" s="5"/>
      <c r="O1578" s="5"/>
      <c r="P1578" s="5"/>
      <c r="Q1578" s="5"/>
      <c r="R1578" s="5"/>
      <c r="S1578" s="5"/>
      <c r="T1578" s="5"/>
      <c r="U1578" s="5"/>
      <c r="V1578" s="5"/>
      <c r="W1578" s="5"/>
      <c r="X1578" s="5"/>
      <c r="Y1578" s="5"/>
      <c r="Z1578" s="5"/>
    </row>
    <row r="1579" customFormat="false" ht="12.75" hidden="false" customHeight="true" outlineLevel="0" collapsed="false">
      <c r="A1579" s="10" t="n">
        <v>156</v>
      </c>
      <c r="B1579" s="2" t="n">
        <v>43</v>
      </c>
      <c r="C1579" s="2" t="n">
        <f aca="false">'P-VRIO'!D47</f>
        <v>0</v>
      </c>
      <c r="D1579" s="2" t="n">
        <f aca="false">'P-VRIO'!E47</f>
        <v>0</v>
      </c>
      <c r="E1579" s="2" t="n">
        <v>0</v>
      </c>
      <c r="F1579" s="2" t="n">
        <v>0</v>
      </c>
      <c r="G1579" s="3" t="n">
        <f aca="false">B1579/1000*C1579+B1579/500*D1579</f>
        <v>0</v>
      </c>
      <c r="H1579" s="3" t="n">
        <f aca="false">ABS(C1579-ROUND(C1579,0))+ABS(D1579-ROUND(D1579,0))</f>
        <v>0</v>
      </c>
      <c r="I1579" s="11" t="n">
        <f aca="false">G1579*H1579</f>
        <v>0</v>
      </c>
      <c r="J1579" s="3" t="n">
        <f aca="false">IF(AND(Skriveni!C1579&lt;&gt;0,Skriveni!D1579&lt;&gt;0),1,0)</f>
        <v>0</v>
      </c>
      <c r="K1579" s="5"/>
      <c r="L1579" s="5"/>
      <c r="M1579" s="5"/>
      <c r="N1579" s="5"/>
      <c r="O1579" s="5"/>
      <c r="P1579" s="5"/>
      <c r="Q1579" s="5"/>
      <c r="R1579" s="5"/>
      <c r="S1579" s="5"/>
      <c r="T1579" s="5"/>
      <c r="U1579" s="5"/>
      <c r="V1579" s="5"/>
      <c r="W1579" s="5"/>
      <c r="X1579" s="5"/>
      <c r="Y1579" s="5"/>
      <c r="Z1579" s="5"/>
    </row>
    <row r="1580" customFormat="false" ht="12.75" hidden="false" customHeight="true" outlineLevel="0" collapsed="false">
      <c r="A1580" s="17" t="n">
        <v>156</v>
      </c>
      <c r="B1580" s="18" t="n">
        <v>44</v>
      </c>
      <c r="C1580" s="18" t="n">
        <f aca="false">'P-VRIO'!D48</f>
        <v>0</v>
      </c>
      <c r="D1580" s="18" t="n">
        <f aca="false">'P-VRIO'!E48</f>
        <v>0</v>
      </c>
      <c r="E1580" s="18" t="n">
        <v>0</v>
      </c>
      <c r="F1580" s="18" t="n">
        <v>0</v>
      </c>
      <c r="G1580" s="19" t="n">
        <f aca="false">B1580/1000*C1580+B1580/500*D1580</f>
        <v>0</v>
      </c>
      <c r="H1580" s="19" t="n">
        <f aca="false">ABS(C1580-ROUND(C1580,0))+ABS(D1580-ROUND(D1580,0))</f>
        <v>0</v>
      </c>
      <c r="I1580" s="20" t="n">
        <f aca="false">G1580*H1580</f>
        <v>0</v>
      </c>
      <c r="J1580" s="3" t="n">
        <f aca="false">IF(AND(Skriveni!C1580&lt;&gt;0,Skriveni!D1580&lt;&gt;0),1,0)</f>
        <v>0</v>
      </c>
      <c r="K1580" s="5"/>
      <c r="L1580" s="5"/>
      <c r="M1580" s="5"/>
      <c r="N1580" s="5"/>
      <c r="O1580" s="5"/>
      <c r="P1580" s="5"/>
      <c r="Q1580" s="5"/>
      <c r="R1580" s="5"/>
      <c r="S1580" s="5"/>
      <c r="T1580" s="5"/>
      <c r="U1580" s="5"/>
      <c r="V1580" s="5"/>
      <c r="W1580" s="5"/>
      <c r="X1580" s="5"/>
      <c r="Y1580" s="5"/>
      <c r="Z1580" s="5"/>
    </row>
    <row r="1581" customFormat="false" ht="12.75" hidden="false" customHeight="true" outlineLevel="0" collapsed="false">
      <c r="A1581" s="6" t="n">
        <v>159</v>
      </c>
      <c r="B1581" s="7" t="n">
        <v>1</v>
      </c>
      <c r="C1581" s="7" t="n">
        <f aca="false">OBVEZE!D5</f>
        <v>12423.68</v>
      </c>
      <c r="D1581" s="7"/>
      <c r="E1581" s="7" t="n">
        <v>0</v>
      </c>
      <c r="F1581" s="7" t="n">
        <v>0</v>
      </c>
      <c r="G1581" s="8" t="n">
        <f aca="false">B1581/1000*C1581</f>
        <v>12.42368</v>
      </c>
      <c r="H1581" s="8" t="n">
        <f aca="false">ABS(C1581-ROUND(C1581,0))</f>
        <v>0.319999999999709</v>
      </c>
      <c r="I1581" s="9"/>
      <c r="J1581" s="4"/>
      <c r="K1581" s="5"/>
      <c r="L1581" s="5"/>
      <c r="M1581" s="5"/>
      <c r="N1581" s="5"/>
      <c r="O1581" s="5"/>
      <c r="P1581" s="5"/>
      <c r="Q1581" s="5"/>
      <c r="R1581" s="5"/>
      <c r="S1581" s="5"/>
      <c r="T1581" s="5"/>
      <c r="U1581" s="5"/>
      <c r="V1581" s="5"/>
      <c r="W1581" s="5"/>
      <c r="X1581" s="5"/>
      <c r="Y1581" s="5"/>
      <c r="Z1581" s="5"/>
    </row>
    <row r="1582" customFormat="false" ht="12.75" hidden="false" customHeight="true" outlineLevel="0" collapsed="false">
      <c r="A1582" s="10" t="n">
        <v>159</v>
      </c>
      <c r="B1582" s="2" t="n">
        <v>2</v>
      </c>
      <c r="C1582" s="2" t="n">
        <f aca="false">OBVEZE!D6</f>
        <v>95806.17</v>
      </c>
      <c r="D1582" s="2" t="n">
        <v>0</v>
      </c>
      <c r="E1582" s="2" t="n">
        <v>0</v>
      </c>
      <c r="F1582" s="2" t="n">
        <v>0</v>
      </c>
      <c r="G1582" s="3" t="n">
        <f aca="false">B1582/1000*C1582</f>
        <v>191.61234</v>
      </c>
      <c r="H1582" s="3" t="n">
        <f aca="false">ABS(C1582-ROUND(C1582,0))</f>
        <v>0.170000000012806</v>
      </c>
      <c r="I1582" s="11"/>
      <c r="J1582" s="4"/>
      <c r="K1582" s="5"/>
      <c r="L1582" s="5"/>
      <c r="M1582" s="5"/>
      <c r="N1582" s="5"/>
      <c r="O1582" s="5"/>
      <c r="P1582" s="5"/>
      <c r="Q1582" s="5"/>
      <c r="R1582" s="5"/>
      <c r="S1582" s="5"/>
      <c r="T1582" s="5"/>
      <c r="U1582" s="5"/>
      <c r="V1582" s="5"/>
      <c r="W1582" s="5"/>
      <c r="X1582" s="5"/>
      <c r="Y1582" s="5"/>
      <c r="Z1582" s="5"/>
    </row>
    <row r="1583" customFormat="false" ht="12.75" hidden="false" customHeight="true" outlineLevel="0" collapsed="false">
      <c r="A1583" s="10" t="n">
        <v>159</v>
      </c>
      <c r="B1583" s="2" t="n">
        <v>3</v>
      </c>
      <c r="C1583" s="2" t="n">
        <f aca="false">OBVEZE!D7</f>
        <v>0</v>
      </c>
      <c r="D1583" s="2" t="n">
        <v>0</v>
      </c>
      <c r="E1583" s="2" t="n">
        <v>0</v>
      </c>
      <c r="F1583" s="2" t="n">
        <v>0</v>
      </c>
      <c r="G1583" s="3" t="n">
        <f aca="false">B1583/1000*C1583</f>
        <v>0</v>
      </c>
      <c r="H1583" s="3" t="n">
        <f aca="false">ABS(C1583-ROUND(C1583,0))</f>
        <v>0</v>
      </c>
      <c r="I1583" s="11"/>
      <c r="J1583" s="4"/>
      <c r="K1583" s="5"/>
      <c r="L1583" s="5"/>
      <c r="M1583" s="5"/>
      <c r="N1583" s="5"/>
      <c r="O1583" s="5"/>
      <c r="P1583" s="5"/>
      <c r="Q1583" s="5"/>
      <c r="R1583" s="5"/>
      <c r="S1583" s="5"/>
      <c r="T1583" s="5"/>
      <c r="U1583" s="5"/>
      <c r="V1583" s="5"/>
      <c r="W1583" s="5"/>
      <c r="X1583" s="5"/>
      <c r="Y1583" s="5"/>
      <c r="Z1583" s="5"/>
    </row>
    <row r="1584" customFormat="false" ht="12.75" hidden="false" customHeight="true" outlineLevel="0" collapsed="false">
      <c r="A1584" s="10" t="n">
        <v>159</v>
      </c>
      <c r="B1584" s="2" t="n">
        <v>4</v>
      </c>
      <c r="C1584" s="2" t="n">
        <f aca="false">OBVEZE!D8</f>
        <v>80906.18</v>
      </c>
      <c r="D1584" s="2" t="n">
        <v>0</v>
      </c>
      <c r="E1584" s="2" t="n">
        <v>0</v>
      </c>
      <c r="F1584" s="2" t="n">
        <v>0</v>
      </c>
      <c r="G1584" s="3" t="n">
        <f aca="false">B1584/1000*C1584</f>
        <v>323.62472</v>
      </c>
      <c r="H1584" s="3" t="n">
        <f aca="false">ABS(C1584-ROUND(C1584,0))</f>
        <v>0.180000000007567</v>
      </c>
      <c r="I1584" s="11"/>
      <c r="J1584" s="4"/>
      <c r="K1584" s="5"/>
      <c r="L1584" s="5"/>
      <c r="M1584" s="5"/>
      <c r="N1584" s="5"/>
      <c r="O1584" s="5"/>
      <c r="P1584" s="5"/>
      <c r="Q1584" s="5"/>
      <c r="R1584" s="5"/>
      <c r="S1584" s="5"/>
      <c r="T1584" s="5"/>
      <c r="U1584" s="5"/>
      <c r="V1584" s="5"/>
      <c r="W1584" s="5"/>
      <c r="X1584" s="5"/>
      <c r="Y1584" s="5"/>
      <c r="Z1584" s="5"/>
    </row>
    <row r="1585" customFormat="false" ht="12.75" hidden="false" customHeight="true" outlineLevel="0" collapsed="false">
      <c r="A1585" s="10" t="n">
        <v>159</v>
      </c>
      <c r="B1585" s="2" t="n">
        <v>5</v>
      </c>
      <c r="C1585" s="2" t="n">
        <f aca="false">OBVEZE!D9</f>
        <v>49033.1</v>
      </c>
      <c r="D1585" s="2" t="n">
        <v>0</v>
      </c>
      <c r="E1585" s="2" t="n">
        <v>0</v>
      </c>
      <c r="F1585" s="2" t="n">
        <v>0</v>
      </c>
      <c r="G1585" s="3" t="n">
        <f aca="false">B1585/1000*C1585</f>
        <v>245.1655</v>
      </c>
      <c r="H1585" s="3" t="n">
        <f aca="false">ABS(C1585-ROUND(C1585,0))</f>
        <v>0.0999999999985448</v>
      </c>
      <c r="I1585" s="11"/>
      <c r="J1585" s="4"/>
      <c r="K1585" s="5"/>
      <c r="L1585" s="5"/>
      <c r="M1585" s="5"/>
      <c r="N1585" s="5"/>
      <c r="O1585" s="5"/>
      <c r="P1585" s="5"/>
      <c r="Q1585" s="5"/>
      <c r="R1585" s="5"/>
      <c r="S1585" s="5"/>
      <c r="T1585" s="5"/>
      <c r="U1585" s="5"/>
      <c r="V1585" s="5"/>
      <c r="W1585" s="5"/>
      <c r="X1585" s="5"/>
      <c r="Y1585" s="5"/>
      <c r="Z1585" s="5"/>
    </row>
    <row r="1586" customFormat="false" ht="12.75" hidden="false" customHeight="true" outlineLevel="0" collapsed="false">
      <c r="A1586" s="10" t="n">
        <v>159</v>
      </c>
      <c r="B1586" s="2" t="n">
        <v>6</v>
      </c>
      <c r="C1586" s="2" t="n">
        <f aca="false">OBVEZE!D10</f>
        <v>31829.72</v>
      </c>
      <c r="D1586" s="2" t="n">
        <v>0</v>
      </c>
      <c r="E1586" s="2" t="n">
        <v>0</v>
      </c>
      <c r="F1586" s="2" t="n">
        <v>0</v>
      </c>
      <c r="G1586" s="3" t="n">
        <f aca="false">B1586/1000*C1586</f>
        <v>190.97832</v>
      </c>
      <c r="H1586" s="3" t="n">
        <f aca="false">ABS(C1586-ROUND(C1586,0))</f>
        <v>0.279999999998836</v>
      </c>
      <c r="I1586" s="11"/>
      <c r="J1586" s="4"/>
      <c r="K1586" s="5"/>
      <c r="L1586" s="5"/>
      <c r="M1586" s="5"/>
      <c r="N1586" s="5"/>
      <c r="O1586" s="5"/>
      <c r="P1586" s="5"/>
      <c r="Q1586" s="5"/>
      <c r="R1586" s="5"/>
      <c r="S1586" s="5"/>
      <c r="T1586" s="5"/>
      <c r="U1586" s="5"/>
      <c r="V1586" s="5"/>
      <c r="W1586" s="5"/>
      <c r="X1586" s="5"/>
      <c r="Y1586" s="5"/>
      <c r="Z1586" s="5"/>
    </row>
    <row r="1587" customFormat="false" ht="12.75" hidden="false" customHeight="true" outlineLevel="0" collapsed="false">
      <c r="A1587" s="10" t="n">
        <v>159</v>
      </c>
      <c r="B1587" s="2" t="n">
        <v>7</v>
      </c>
      <c r="C1587" s="2" t="n">
        <f aca="false">OBVEZE!D11</f>
        <v>43.36</v>
      </c>
      <c r="D1587" s="2" t="n">
        <v>0</v>
      </c>
      <c r="E1587" s="2" t="n">
        <v>0</v>
      </c>
      <c r="F1587" s="2" t="n">
        <v>0</v>
      </c>
      <c r="G1587" s="3" t="n">
        <f aca="false">B1587/1000*C1587</f>
        <v>0.30352</v>
      </c>
      <c r="H1587" s="3" t="n">
        <f aca="false">ABS(C1587-ROUND(C1587,0))</f>
        <v>0.359999999999999</v>
      </c>
      <c r="I1587" s="11"/>
      <c r="J1587" s="4"/>
      <c r="K1587" s="5"/>
      <c r="L1587" s="5"/>
      <c r="M1587" s="5"/>
      <c r="N1587" s="5"/>
      <c r="O1587" s="5"/>
      <c r="P1587" s="5"/>
      <c r="Q1587" s="5"/>
      <c r="R1587" s="5"/>
      <c r="S1587" s="5"/>
      <c r="T1587" s="5"/>
      <c r="U1587" s="5"/>
      <c r="V1587" s="5"/>
      <c r="W1587" s="5"/>
      <c r="X1587" s="5"/>
      <c r="Y1587" s="5"/>
      <c r="Z1587" s="5"/>
    </row>
    <row r="1588" customFormat="false" ht="12.75" hidden="false" customHeight="true" outlineLevel="0" collapsed="false">
      <c r="A1588" s="10" t="n">
        <v>159</v>
      </c>
      <c r="B1588" s="2" t="n">
        <v>8</v>
      </c>
      <c r="C1588" s="2" t="n">
        <f aca="false">OBVEZE!D12</f>
        <v>0</v>
      </c>
      <c r="D1588" s="2" t="n">
        <v>0</v>
      </c>
      <c r="E1588" s="2" t="n">
        <v>0</v>
      </c>
      <c r="F1588" s="2" t="n">
        <v>0</v>
      </c>
      <c r="G1588" s="3" t="n">
        <f aca="false">B1588/1000*C1588</f>
        <v>0</v>
      </c>
      <c r="H1588" s="3" t="n">
        <f aca="false">ABS(C1588-ROUND(C1588,0))</f>
        <v>0</v>
      </c>
      <c r="I1588" s="11"/>
      <c r="J1588" s="4"/>
      <c r="K1588" s="5"/>
      <c r="L1588" s="5"/>
      <c r="M1588" s="5"/>
      <c r="N1588" s="5"/>
      <c r="O1588" s="5"/>
      <c r="P1588" s="5"/>
      <c r="Q1588" s="5"/>
      <c r="R1588" s="5"/>
      <c r="S1588" s="5"/>
      <c r="T1588" s="5"/>
      <c r="U1588" s="5"/>
      <c r="V1588" s="5"/>
      <c r="W1588" s="5"/>
      <c r="X1588" s="5"/>
      <c r="Y1588" s="5"/>
      <c r="Z1588" s="5"/>
    </row>
    <row r="1589" customFormat="false" ht="12.75" hidden="false" customHeight="true" outlineLevel="0" collapsed="false">
      <c r="A1589" s="10" t="n">
        <v>159</v>
      </c>
      <c r="B1589" s="2" t="n">
        <v>9</v>
      </c>
      <c r="C1589" s="2" t="n">
        <f aca="false">OBVEZE!D13</f>
        <v>0</v>
      </c>
      <c r="D1589" s="2" t="n">
        <v>0</v>
      </c>
      <c r="E1589" s="2" t="n">
        <v>0</v>
      </c>
      <c r="F1589" s="2" t="n">
        <v>0</v>
      </c>
      <c r="G1589" s="3" t="n">
        <f aca="false">B1589/1000*C1589</f>
        <v>0</v>
      </c>
      <c r="H1589" s="3" t="n">
        <f aca="false">ABS(C1589-ROUND(C1589,0))</f>
        <v>0</v>
      </c>
      <c r="I1589" s="11"/>
      <c r="J1589" s="4"/>
      <c r="K1589" s="5"/>
      <c r="L1589" s="5"/>
      <c r="M1589" s="5"/>
      <c r="N1589" s="5"/>
      <c r="O1589" s="5"/>
      <c r="P1589" s="5"/>
      <c r="Q1589" s="5"/>
      <c r="R1589" s="5"/>
      <c r="S1589" s="5"/>
      <c r="T1589" s="5"/>
      <c r="U1589" s="5"/>
      <c r="V1589" s="5"/>
      <c r="W1589" s="5"/>
      <c r="X1589" s="5"/>
      <c r="Y1589" s="5"/>
      <c r="Z1589" s="5"/>
    </row>
    <row r="1590" customFormat="false" ht="12.75" hidden="false" customHeight="true" outlineLevel="0" collapsed="false">
      <c r="A1590" s="10" t="n">
        <v>159</v>
      </c>
      <c r="B1590" s="2" t="n">
        <v>10</v>
      </c>
      <c r="C1590" s="2" t="n">
        <f aca="false">OBVEZE!D14</f>
        <v>0</v>
      </c>
      <c r="D1590" s="2" t="n">
        <v>0</v>
      </c>
      <c r="E1590" s="2" t="n">
        <v>0</v>
      </c>
      <c r="F1590" s="2" t="n">
        <v>0</v>
      </c>
      <c r="G1590" s="3" t="n">
        <f aca="false">B1590/1000*C1590</f>
        <v>0</v>
      </c>
      <c r="H1590" s="3" t="n">
        <f aca="false">ABS(C1590-ROUND(C1590,0))</f>
        <v>0</v>
      </c>
      <c r="I1590" s="11"/>
      <c r="J1590" s="4"/>
      <c r="K1590" s="5"/>
      <c r="L1590" s="5"/>
      <c r="M1590" s="5"/>
      <c r="N1590" s="5"/>
      <c r="O1590" s="5"/>
      <c r="P1590" s="5"/>
      <c r="Q1590" s="5"/>
      <c r="R1590" s="5"/>
      <c r="S1590" s="5"/>
      <c r="T1590" s="5"/>
      <c r="U1590" s="5"/>
      <c r="V1590" s="5"/>
      <c r="W1590" s="5"/>
      <c r="X1590" s="5"/>
      <c r="Y1590" s="5"/>
      <c r="Z1590" s="5"/>
    </row>
    <row r="1591" customFormat="false" ht="12.75" hidden="false" customHeight="true" outlineLevel="0" collapsed="false">
      <c r="A1591" s="10" t="n">
        <v>159</v>
      </c>
      <c r="B1591" s="2" t="n">
        <v>11</v>
      </c>
      <c r="C1591" s="2" t="n">
        <f aca="false">OBVEZE!D15</f>
        <v>0</v>
      </c>
      <c r="D1591" s="2" t="n">
        <v>0</v>
      </c>
      <c r="E1591" s="2" t="n">
        <v>0</v>
      </c>
      <c r="F1591" s="2" t="n">
        <v>0</v>
      </c>
      <c r="G1591" s="3" t="n">
        <f aca="false">B1591/1000*C1591</f>
        <v>0</v>
      </c>
      <c r="H1591" s="3" t="n">
        <f aca="false">ABS(C1591-ROUND(C1591,0))</f>
        <v>0</v>
      </c>
      <c r="I1591" s="11"/>
      <c r="J1591" s="4"/>
      <c r="K1591" s="5"/>
      <c r="L1591" s="5"/>
      <c r="M1591" s="5"/>
      <c r="N1591" s="5"/>
      <c r="O1591" s="5"/>
      <c r="P1591" s="5"/>
      <c r="Q1591" s="5"/>
      <c r="R1591" s="5"/>
      <c r="S1591" s="5"/>
      <c r="T1591" s="5"/>
      <c r="U1591" s="5"/>
      <c r="V1591" s="5"/>
      <c r="W1591" s="5"/>
      <c r="X1591" s="5"/>
      <c r="Y1591" s="5"/>
      <c r="Z1591" s="5"/>
    </row>
    <row r="1592" customFormat="false" ht="12.75" hidden="false" customHeight="true" outlineLevel="0" collapsed="false">
      <c r="A1592" s="10" t="n">
        <v>159</v>
      </c>
      <c r="B1592" s="2" t="n">
        <v>12</v>
      </c>
      <c r="C1592" s="2" t="n">
        <f aca="false">OBVEZE!D16</f>
        <v>0</v>
      </c>
      <c r="D1592" s="2" t="n">
        <v>0</v>
      </c>
      <c r="E1592" s="2" t="n">
        <v>0</v>
      </c>
      <c r="F1592" s="2" t="n">
        <v>0</v>
      </c>
      <c r="G1592" s="3" t="n">
        <f aca="false">B1592/1000*C1592</f>
        <v>0</v>
      </c>
      <c r="H1592" s="3" t="n">
        <f aca="false">ABS(C1592-ROUND(C1592,0))</f>
        <v>0</v>
      </c>
      <c r="I1592" s="11"/>
      <c r="J1592" s="4"/>
      <c r="K1592" s="5"/>
      <c r="L1592" s="5"/>
      <c r="M1592" s="5"/>
      <c r="N1592" s="5"/>
      <c r="O1592" s="5"/>
      <c r="P1592" s="5"/>
      <c r="Q1592" s="5"/>
      <c r="R1592" s="5"/>
      <c r="S1592" s="5"/>
      <c r="T1592" s="5"/>
      <c r="U1592" s="5"/>
      <c r="V1592" s="5"/>
      <c r="W1592" s="5"/>
      <c r="X1592" s="5"/>
      <c r="Y1592" s="5"/>
      <c r="Z1592" s="5"/>
    </row>
    <row r="1593" customFormat="false" ht="12.75" hidden="false" customHeight="true" outlineLevel="0" collapsed="false">
      <c r="A1593" s="10" t="n">
        <v>159</v>
      </c>
      <c r="B1593" s="2" t="n">
        <v>13</v>
      </c>
      <c r="C1593" s="2" t="n">
        <f aca="false">OBVEZE!D17</f>
        <v>14899.99</v>
      </c>
      <c r="D1593" s="2" t="n">
        <v>0</v>
      </c>
      <c r="E1593" s="2" t="n">
        <v>0</v>
      </c>
      <c r="F1593" s="2" t="n">
        <v>0</v>
      </c>
      <c r="G1593" s="3" t="n">
        <f aca="false">B1593/1000*C1593</f>
        <v>193.69987</v>
      </c>
      <c r="H1593" s="3" t="n">
        <f aca="false">ABS(C1593-ROUND(C1593,0))</f>
        <v>0.0100000000002183</v>
      </c>
      <c r="I1593" s="11"/>
      <c r="J1593" s="4"/>
      <c r="K1593" s="5"/>
      <c r="L1593" s="5"/>
      <c r="M1593" s="5"/>
      <c r="N1593" s="5"/>
      <c r="O1593" s="5"/>
      <c r="P1593" s="5"/>
      <c r="Q1593" s="5"/>
      <c r="R1593" s="5"/>
      <c r="S1593" s="5"/>
      <c r="T1593" s="5"/>
      <c r="U1593" s="5"/>
      <c r="V1593" s="5"/>
      <c r="W1593" s="5"/>
      <c r="X1593" s="5"/>
      <c r="Y1593" s="5"/>
      <c r="Z1593" s="5"/>
    </row>
    <row r="1594" customFormat="false" ht="12.75" hidden="false" customHeight="true" outlineLevel="0" collapsed="false">
      <c r="A1594" s="10" t="n">
        <v>159</v>
      </c>
      <c r="B1594" s="2" t="n">
        <v>14</v>
      </c>
      <c r="C1594" s="2" t="n">
        <f aca="false">OBVEZE!D18</f>
        <v>0</v>
      </c>
      <c r="D1594" s="2" t="n">
        <v>0</v>
      </c>
      <c r="E1594" s="2" t="n">
        <v>0</v>
      </c>
      <c r="F1594" s="2" t="n">
        <v>0</v>
      </c>
      <c r="G1594" s="3" t="n">
        <f aca="false">B1594/1000*C1594</f>
        <v>0</v>
      </c>
      <c r="H1594" s="3" t="n">
        <f aca="false">ABS(C1594-ROUND(C1594,0))</f>
        <v>0</v>
      </c>
      <c r="I1594" s="11"/>
      <c r="J1594" s="4"/>
      <c r="K1594" s="5"/>
      <c r="L1594" s="5"/>
      <c r="M1594" s="5"/>
      <c r="N1594" s="5"/>
      <c r="O1594" s="5"/>
      <c r="P1594" s="5"/>
      <c r="Q1594" s="5"/>
      <c r="R1594" s="5"/>
      <c r="S1594" s="5"/>
      <c r="T1594" s="5"/>
      <c r="U1594" s="5"/>
      <c r="V1594" s="5"/>
      <c r="W1594" s="5"/>
      <c r="X1594" s="5"/>
      <c r="Y1594" s="5"/>
      <c r="Z1594" s="5"/>
    </row>
    <row r="1595" customFormat="false" ht="12.75" hidden="false" customHeight="true" outlineLevel="0" collapsed="false">
      <c r="A1595" s="10" t="n">
        <v>159</v>
      </c>
      <c r="B1595" s="2" t="n">
        <v>15</v>
      </c>
      <c r="C1595" s="2" t="n">
        <f aca="false">OBVEZE!D19</f>
        <v>0</v>
      </c>
      <c r="D1595" s="2" t="n">
        <v>0</v>
      </c>
      <c r="E1595" s="2" t="n">
        <v>0</v>
      </c>
      <c r="F1595" s="2" t="n">
        <v>0</v>
      </c>
      <c r="G1595" s="3" t="n">
        <f aca="false">B1595/1000*C1595</f>
        <v>0</v>
      </c>
      <c r="H1595" s="3" t="n">
        <f aca="false">ABS(C1595-ROUND(C1595,0))</f>
        <v>0</v>
      </c>
      <c r="I1595" s="11"/>
      <c r="J1595" s="4"/>
      <c r="K1595" s="5"/>
      <c r="L1595" s="5"/>
      <c r="M1595" s="5"/>
      <c r="N1595" s="5"/>
      <c r="O1595" s="5"/>
      <c r="P1595" s="5"/>
      <c r="Q1595" s="5"/>
      <c r="R1595" s="5"/>
      <c r="S1595" s="5"/>
      <c r="T1595" s="5"/>
      <c r="U1595" s="5"/>
      <c r="V1595" s="5"/>
      <c r="W1595" s="5"/>
      <c r="X1595" s="5"/>
      <c r="Y1595" s="5"/>
      <c r="Z1595" s="5"/>
    </row>
    <row r="1596" customFormat="false" ht="12.75" hidden="false" customHeight="true" outlineLevel="0" collapsed="false">
      <c r="A1596" s="10" t="n">
        <v>159</v>
      </c>
      <c r="B1596" s="2" t="n">
        <v>16</v>
      </c>
      <c r="C1596" s="2" t="n">
        <f aca="false">OBVEZE!D20</f>
        <v>0</v>
      </c>
      <c r="D1596" s="2" t="n">
        <v>0</v>
      </c>
      <c r="E1596" s="2" t="n">
        <v>0</v>
      </c>
      <c r="F1596" s="2" t="n">
        <v>0</v>
      </c>
      <c r="G1596" s="3" t="n">
        <f aca="false">B1596/1000*C1596</f>
        <v>0</v>
      </c>
      <c r="H1596" s="3" t="n">
        <f aca="false">ABS(C1596-ROUND(C1596,0))</f>
        <v>0</v>
      </c>
      <c r="I1596" s="11"/>
      <c r="J1596" s="4"/>
      <c r="K1596" s="5"/>
      <c r="L1596" s="5"/>
      <c r="M1596" s="5"/>
      <c r="N1596" s="5"/>
      <c r="O1596" s="5"/>
      <c r="P1596" s="5"/>
      <c r="Q1596" s="5"/>
      <c r="R1596" s="5"/>
      <c r="S1596" s="5"/>
      <c r="T1596" s="5"/>
      <c r="U1596" s="5"/>
      <c r="V1596" s="5"/>
      <c r="W1596" s="5"/>
      <c r="X1596" s="5"/>
      <c r="Y1596" s="5"/>
      <c r="Z1596" s="5"/>
    </row>
    <row r="1597" customFormat="false" ht="12.75" hidden="false" customHeight="true" outlineLevel="0" collapsed="false">
      <c r="A1597" s="10" t="n">
        <v>159</v>
      </c>
      <c r="B1597" s="2" t="n">
        <v>17</v>
      </c>
      <c r="C1597" s="2" t="n">
        <f aca="false">OBVEZE!D21</f>
        <v>0</v>
      </c>
      <c r="D1597" s="2" t="n">
        <v>0</v>
      </c>
      <c r="E1597" s="2" t="n">
        <v>0</v>
      </c>
      <c r="F1597" s="2" t="n">
        <v>0</v>
      </c>
      <c r="G1597" s="3" t="n">
        <f aca="false">B1597/1000*C1597</f>
        <v>0</v>
      </c>
      <c r="H1597" s="3" t="n">
        <f aca="false">ABS(C1597-ROUND(C1597,0))</f>
        <v>0</v>
      </c>
      <c r="I1597" s="11"/>
      <c r="J1597" s="4"/>
      <c r="K1597" s="5"/>
      <c r="L1597" s="5"/>
      <c r="M1597" s="5"/>
      <c r="N1597" s="5"/>
      <c r="O1597" s="5"/>
      <c r="P1597" s="5"/>
      <c r="Q1597" s="5"/>
      <c r="R1597" s="5"/>
      <c r="S1597" s="5"/>
      <c r="T1597" s="5"/>
      <c r="U1597" s="5"/>
      <c r="V1597" s="5"/>
      <c r="W1597" s="5"/>
      <c r="X1597" s="5"/>
      <c r="Y1597" s="5"/>
      <c r="Z1597" s="5"/>
    </row>
    <row r="1598" customFormat="false" ht="12.75" hidden="false" customHeight="true" outlineLevel="0" collapsed="false">
      <c r="A1598" s="10" t="n">
        <v>159</v>
      </c>
      <c r="B1598" s="2" t="n">
        <v>18</v>
      </c>
      <c r="C1598" s="2" t="n">
        <f aca="false">OBVEZE!D22</f>
        <v>0</v>
      </c>
      <c r="D1598" s="2" t="n">
        <v>0</v>
      </c>
      <c r="E1598" s="2" t="n">
        <v>0</v>
      </c>
      <c r="F1598" s="2" t="n">
        <v>0</v>
      </c>
      <c r="G1598" s="3" t="n">
        <f aca="false">B1598/1000*C1598</f>
        <v>0</v>
      </c>
      <c r="H1598" s="3" t="n">
        <f aca="false">ABS(C1598-ROUND(C1598,0))</f>
        <v>0</v>
      </c>
      <c r="I1598" s="11"/>
      <c r="J1598" s="4"/>
      <c r="K1598" s="5"/>
      <c r="L1598" s="5"/>
      <c r="M1598" s="5"/>
      <c r="N1598" s="5"/>
      <c r="O1598" s="5"/>
      <c r="P1598" s="5"/>
      <c r="Q1598" s="5"/>
      <c r="R1598" s="5"/>
      <c r="S1598" s="5"/>
      <c r="T1598" s="5"/>
      <c r="U1598" s="5"/>
      <c r="V1598" s="5"/>
      <c r="W1598" s="5"/>
      <c r="X1598" s="5"/>
      <c r="Y1598" s="5"/>
      <c r="Z1598" s="5"/>
    </row>
    <row r="1599" customFormat="false" ht="12.75" hidden="false" customHeight="true" outlineLevel="0" collapsed="false">
      <c r="A1599" s="10" t="n">
        <v>159</v>
      </c>
      <c r="B1599" s="2" t="n">
        <v>19</v>
      </c>
      <c r="C1599" s="2" t="n">
        <f aca="false">OBVEZE!D23</f>
        <v>0</v>
      </c>
      <c r="D1599" s="2" t="n">
        <v>0</v>
      </c>
      <c r="E1599" s="2" t="n">
        <v>0</v>
      </c>
      <c r="F1599" s="2" t="n">
        <v>0</v>
      </c>
      <c r="G1599" s="3" t="n">
        <f aca="false">B1599/1000*C1599</f>
        <v>0</v>
      </c>
      <c r="H1599" s="3" t="n">
        <f aca="false">ABS(C1599-ROUND(C1599,0))</f>
        <v>0</v>
      </c>
      <c r="I1599" s="11"/>
      <c r="J1599" s="4"/>
      <c r="K1599" s="5"/>
      <c r="L1599" s="5"/>
      <c r="M1599" s="5"/>
      <c r="N1599" s="5"/>
      <c r="O1599" s="5"/>
      <c r="P1599" s="5"/>
      <c r="Q1599" s="5"/>
      <c r="R1599" s="5"/>
      <c r="S1599" s="5"/>
      <c r="T1599" s="5"/>
      <c r="U1599" s="5"/>
      <c r="V1599" s="5"/>
      <c r="W1599" s="5"/>
      <c r="X1599" s="5"/>
      <c r="Y1599" s="5"/>
      <c r="Z1599" s="5"/>
    </row>
    <row r="1600" customFormat="false" ht="12.75" hidden="false" customHeight="true" outlineLevel="0" collapsed="false">
      <c r="A1600" s="10" t="n">
        <v>159</v>
      </c>
      <c r="B1600" s="2" t="n">
        <v>20</v>
      </c>
      <c r="C1600" s="2" t="n">
        <f aca="false">OBVEZE!D24</f>
        <v>0</v>
      </c>
      <c r="D1600" s="2" t="n">
        <v>0</v>
      </c>
      <c r="E1600" s="2" t="n">
        <v>0</v>
      </c>
      <c r="F1600" s="2" t="n">
        <v>0</v>
      </c>
      <c r="G1600" s="3" t="n">
        <f aca="false">B1600/1000*C1600</f>
        <v>0</v>
      </c>
      <c r="H1600" s="3" t="n">
        <f aca="false">ABS(C1600-ROUND(C1600,0))</f>
        <v>0</v>
      </c>
      <c r="I1600" s="11"/>
      <c r="J1600" s="4"/>
      <c r="K1600" s="5"/>
      <c r="L1600" s="5"/>
      <c r="M1600" s="5"/>
      <c r="N1600" s="5"/>
      <c r="O1600" s="5"/>
      <c r="P1600" s="5"/>
      <c r="Q1600" s="5"/>
      <c r="R1600" s="5"/>
      <c r="S1600" s="5"/>
      <c r="T1600" s="5"/>
      <c r="U1600" s="5"/>
      <c r="V1600" s="5"/>
      <c r="W1600" s="5"/>
      <c r="X1600" s="5"/>
      <c r="Y1600" s="5"/>
      <c r="Z1600" s="5"/>
    </row>
    <row r="1601" customFormat="false" ht="12.75" hidden="false" customHeight="true" outlineLevel="0" collapsed="false">
      <c r="A1601" s="10" t="n">
        <v>159</v>
      </c>
      <c r="B1601" s="2" t="n">
        <v>21</v>
      </c>
      <c r="C1601" s="2" t="n">
        <f aca="false">OBVEZE!D25</f>
        <v>94837.17</v>
      </c>
      <c r="D1601" s="2" t="n">
        <v>0</v>
      </c>
      <c r="E1601" s="2" t="n">
        <v>0</v>
      </c>
      <c r="F1601" s="2" t="n">
        <v>0</v>
      </c>
      <c r="G1601" s="3" t="n">
        <f aca="false">B1601/1000*C1601</f>
        <v>1991.58057</v>
      </c>
      <c r="H1601" s="3" t="n">
        <f aca="false">ABS(C1601-ROUND(C1601,0))</f>
        <v>0.170000000012806</v>
      </c>
      <c r="I1601" s="11"/>
      <c r="J1601" s="4"/>
      <c r="K1601" s="5"/>
      <c r="L1601" s="5"/>
      <c r="M1601" s="5"/>
      <c r="N1601" s="5"/>
      <c r="O1601" s="5"/>
      <c r="P1601" s="5"/>
      <c r="Q1601" s="5"/>
      <c r="R1601" s="5"/>
      <c r="S1601" s="5"/>
      <c r="T1601" s="5"/>
      <c r="U1601" s="5"/>
      <c r="V1601" s="5"/>
      <c r="W1601" s="5"/>
      <c r="X1601" s="5"/>
      <c r="Y1601" s="5"/>
      <c r="Z1601" s="5"/>
    </row>
    <row r="1602" customFormat="false" ht="12.75" hidden="false" customHeight="true" outlineLevel="0" collapsed="false">
      <c r="A1602" s="10" t="n">
        <v>159</v>
      </c>
      <c r="B1602" s="2" t="n">
        <v>22</v>
      </c>
      <c r="C1602" s="2" t="n">
        <f aca="false">OBVEZE!D26</f>
        <v>5512.93</v>
      </c>
      <c r="D1602" s="2" t="n">
        <v>0</v>
      </c>
      <c r="E1602" s="2" t="n">
        <v>0</v>
      </c>
      <c r="F1602" s="2" t="n">
        <v>0</v>
      </c>
      <c r="G1602" s="3" t="n">
        <f aca="false">B1602/1000*C1602</f>
        <v>121.28446</v>
      </c>
      <c r="H1602" s="3" t="n">
        <f aca="false">ABS(C1602-ROUND(C1602,0))</f>
        <v>0.069999999999709</v>
      </c>
      <c r="I1602" s="11"/>
      <c r="J1602" s="4"/>
      <c r="K1602" s="5"/>
      <c r="L1602" s="5"/>
      <c r="M1602" s="5"/>
      <c r="N1602" s="5"/>
      <c r="O1602" s="5"/>
      <c r="P1602" s="5"/>
      <c r="Q1602" s="5"/>
      <c r="R1602" s="5"/>
      <c r="S1602" s="5"/>
      <c r="T1602" s="5"/>
      <c r="U1602" s="5"/>
      <c r="V1602" s="5"/>
      <c r="W1602" s="5"/>
      <c r="X1602" s="5"/>
      <c r="Y1602" s="5"/>
      <c r="Z1602" s="5"/>
    </row>
    <row r="1603" customFormat="false" ht="12.75" hidden="false" customHeight="true" outlineLevel="0" collapsed="false">
      <c r="A1603" s="10" t="n">
        <v>159</v>
      </c>
      <c r="B1603" s="2" t="n">
        <v>23</v>
      </c>
      <c r="C1603" s="2" t="n">
        <f aca="false">OBVEZE!D27</f>
        <v>74439.37</v>
      </c>
      <c r="D1603" s="2" t="n">
        <v>0</v>
      </c>
      <c r="E1603" s="2" t="n">
        <v>0</v>
      </c>
      <c r="F1603" s="2" t="n">
        <v>0</v>
      </c>
      <c r="G1603" s="3" t="n">
        <f aca="false">B1603/1000*C1603</f>
        <v>1712.10551</v>
      </c>
      <c r="H1603" s="3" t="n">
        <f aca="false">ABS(C1603-ROUND(C1603,0))</f>
        <v>0.370000000009895</v>
      </c>
      <c r="I1603" s="11"/>
      <c r="J1603" s="4"/>
      <c r="K1603" s="5"/>
      <c r="L1603" s="5"/>
      <c r="M1603" s="5"/>
      <c r="N1603" s="5"/>
      <c r="O1603" s="5"/>
      <c r="P1603" s="5"/>
      <c r="Q1603" s="5"/>
      <c r="R1603" s="5"/>
      <c r="S1603" s="5"/>
      <c r="T1603" s="5"/>
      <c r="U1603" s="5"/>
      <c r="V1603" s="5"/>
      <c r="W1603" s="5"/>
      <c r="X1603" s="5"/>
      <c r="Y1603" s="5"/>
      <c r="Z1603" s="5"/>
    </row>
    <row r="1604" customFormat="false" ht="12.75" hidden="false" customHeight="true" outlineLevel="0" collapsed="false">
      <c r="A1604" s="10" t="n">
        <v>159</v>
      </c>
      <c r="B1604" s="2" t="n">
        <v>24</v>
      </c>
      <c r="C1604" s="2" t="n">
        <f aca="false">OBVEZE!D28</f>
        <v>46374.18</v>
      </c>
      <c r="D1604" s="2" t="n">
        <v>0</v>
      </c>
      <c r="E1604" s="2" t="n">
        <v>0</v>
      </c>
      <c r="F1604" s="2" t="n">
        <v>0</v>
      </c>
      <c r="G1604" s="3" t="n">
        <f aca="false">B1604/1000*C1604</f>
        <v>1112.98032</v>
      </c>
      <c r="H1604" s="3" t="n">
        <f aca="false">ABS(C1604-ROUND(C1604,0))</f>
        <v>0.180000000000291</v>
      </c>
      <c r="I1604" s="11"/>
      <c r="J1604" s="4"/>
      <c r="K1604" s="5"/>
      <c r="L1604" s="5"/>
      <c r="M1604" s="5"/>
      <c r="N1604" s="5"/>
      <c r="O1604" s="5"/>
      <c r="P1604" s="5"/>
      <c r="Q1604" s="5"/>
      <c r="R1604" s="5"/>
      <c r="S1604" s="5"/>
      <c r="T1604" s="5"/>
      <c r="U1604" s="5"/>
      <c r="V1604" s="5"/>
      <c r="W1604" s="5"/>
      <c r="X1604" s="5"/>
      <c r="Y1604" s="5"/>
      <c r="Z1604" s="5"/>
    </row>
    <row r="1605" customFormat="false" ht="12.75" hidden="false" customHeight="true" outlineLevel="0" collapsed="false">
      <c r="A1605" s="10" t="n">
        <v>159</v>
      </c>
      <c r="B1605" s="2" t="n">
        <v>25</v>
      </c>
      <c r="C1605" s="2" t="n">
        <f aca="false">OBVEZE!D29</f>
        <v>27979.89</v>
      </c>
      <c r="D1605" s="2" t="n">
        <v>0</v>
      </c>
      <c r="E1605" s="2" t="n">
        <v>0</v>
      </c>
      <c r="F1605" s="2" t="n">
        <v>0</v>
      </c>
      <c r="G1605" s="3" t="n">
        <f aca="false">B1605/1000*C1605</f>
        <v>699.49725</v>
      </c>
      <c r="H1605" s="3" t="n">
        <f aca="false">ABS(C1605-ROUND(C1605,0))</f>
        <v>0.110000000000582</v>
      </c>
      <c r="I1605" s="11"/>
      <c r="J1605" s="4"/>
      <c r="K1605" s="5"/>
      <c r="L1605" s="5"/>
      <c r="M1605" s="5"/>
      <c r="N1605" s="5"/>
      <c r="O1605" s="5"/>
      <c r="P1605" s="5"/>
      <c r="Q1605" s="5"/>
      <c r="R1605" s="5"/>
      <c r="S1605" s="5"/>
      <c r="T1605" s="5"/>
      <c r="U1605" s="5"/>
      <c r="V1605" s="5"/>
      <c r="W1605" s="5"/>
      <c r="X1605" s="5"/>
      <c r="Y1605" s="5"/>
      <c r="Z1605" s="5"/>
    </row>
    <row r="1606" customFormat="false" ht="12.75" hidden="false" customHeight="true" outlineLevel="0" collapsed="false">
      <c r="A1606" s="10" t="n">
        <v>159</v>
      </c>
      <c r="B1606" s="2" t="n">
        <v>26</v>
      </c>
      <c r="C1606" s="2" t="n">
        <f aca="false">OBVEZE!D30</f>
        <v>85.3</v>
      </c>
      <c r="D1606" s="2" t="n">
        <v>0</v>
      </c>
      <c r="E1606" s="2" t="n">
        <v>0</v>
      </c>
      <c r="F1606" s="2" t="n">
        <v>0</v>
      </c>
      <c r="G1606" s="3" t="n">
        <f aca="false">B1606/1000*C1606</f>
        <v>2.2178</v>
      </c>
      <c r="H1606" s="3" t="n">
        <f aca="false">ABS(C1606-ROUND(C1606,0))</f>
        <v>0.299999999999997</v>
      </c>
      <c r="I1606" s="11"/>
      <c r="J1606" s="4"/>
      <c r="K1606" s="5"/>
      <c r="L1606" s="5"/>
      <c r="M1606" s="5"/>
      <c r="N1606" s="5"/>
      <c r="O1606" s="5"/>
      <c r="P1606" s="5"/>
      <c r="Q1606" s="5"/>
      <c r="R1606" s="5"/>
      <c r="S1606" s="5"/>
      <c r="T1606" s="5"/>
      <c r="U1606" s="5"/>
      <c r="V1606" s="5"/>
      <c r="W1606" s="5"/>
      <c r="X1606" s="5"/>
      <c r="Y1606" s="5"/>
      <c r="Z1606" s="5"/>
    </row>
    <row r="1607" customFormat="false" ht="12.75" hidden="false" customHeight="true" outlineLevel="0" collapsed="false">
      <c r="A1607" s="10" t="n">
        <v>159</v>
      </c>
      <c r="B1607" s="2" t="n">
        <v>27</v>
      </c>
      <c r="C1607" s="2" t="n">
        <f aca="false">OBVEZE!D31</f>
        <v>0</v>
      </c>
      <c r="D1607" s="2" t="n">
        <v>0</v>
      </c>
      <c r="E1607" s="2" t="n">
        <v>0</v>
      </c>
      <c r="F1607" s="2" t="n">
        <v>0</v>
      </c>
      <c r="G1607" s="3" t="n">
        <f aca="false">B1607/1000*C1607</f>
        <v>0</v>
      </c>
      <c r="H1607" s="3" t="n">
        <f aca="false">ABS(C1607-ROUND(C1607,0))</f>
        <v>0</v>
      </c>
      <c r="I1607" s="11"/>
      <c r="J1607" s="4"/>
      <c r="K1607" s="5"/>
      <c r="L1607" s="5"/>
      <c r="M1607" s="5"/>
      <c r="N1607" s="5"/>
      <c r="O1607" s="5"/>
      <c r="P1607" s="5"/>
      <c r="Q1607" s="5"/>
      <c r="R1607" s="5"/>
      <c r="S1607" s="5"/>
      <c r="T1607" s="5"/>
      <c r="U1607" s="5"/>
      <c r="V1607" s="5"/>
      <c r="W1607" s="5"/>
      <c r="X1607" s="5"/>
      <c r="Y1607" s="5"/>
      <c r="Z1607" s="5"/>
    </row>
    <row r="1608" customFormat="false" ht="12.75" hidden="false" customHeight="true" outlineLevel="0" collapsed="false">
      <c r="A1608" s="10" t="n">
        <v>159</v>
      </c>
      <c r="B1608" s="2" t="n">
        <v>28</v>
      </c>
      <c r="C1608" s="2" t="n">
        <f aca="false">OBVEZE!D32</f>
        <v>0</v>
      </c>
      <c r="D1608" s="2" t="n">
        <v>0</v>
      </c>
      <c r="E1608" s="2" t="n">
        <v>0</v>
      </c>
      <c r="F1608" s="2" t="n">
        <v>0</v>
      </c>
      <c r="G1608" s="3" t="n">
        <f aca="false">B1608/1000*C1608</f>
        <v>0</v>
      </c>
      <c r="H1608" s="3" t="n">
        <f aca="false">ABS(C1608-ROUND(C1608,0))</f>
        <v>0</v>
      </c>
      <c r="I1608" s="11"/>
      <c r="J1608" s="4"/>
      <c r="K1608" s="5"/>
      <c r="L1608" s="5"/>
      <c r="M1608" s="5"/>
      <c r="N1608" s="5"/>
      <c r="O1608" s="5"/>
      <c r="P1608" s="5"/>
      <c r="Q1608" s="5"/>
      <c r="R1608" s="5"/>
      <c r="S1608" s="5"/>
      <c r="T1608" s="5"/>
      <c r="U1608" s="5"/>
      <c r="V1608" s="5"/>
      <c r="W1608" s="5"/>
      <c r="X1608" s="5"/>
      <c r="Y1608" s="5"/>
      <c r="Z1608" s="5"/>
    </row>
    <row r="1609" customFormat="false" ht="12.75" hidden="false" customHeight="true" outlineLevel="0" collapsed="false">
      <c r="A1609" s="10" t="n">
        <v>159</v>
      </c>
      <c r="B1609" s="2" t="n">
        <v>29</v>
      </c>
      <c r="C1609" s="2" t="n">
        <f aca="false">OBVEZE!D33</f>
        <v>0</v>
      </c>
      <c r="D1609" s="2" t="n">
        <v>0</v>
      </c>
      <c r="E1609" s="2" t="n">
        <v>0</v>
      </c>
      <c r="F1609" s="2" t="n">
        <v>0</v>
      </c>
      <c r="G1609" s="3" t="n">
        <f aca="false">B1609/1000*C1609</f>
        <v>0</v>
      </c>
      <c r="H1609" s="3" t="n">
        <f aca="false">ABS(C1609-ROUND(C1609,0))</f>
        <v>0</v>
      </c>
      <c r="I1609" s="11"/>
      <c r="J1609" s="4"/>
      <c r="K1609" s="5"/>
      <c r="L1609" s="5"/>
      <c r="M1609" s="5"/>
      <c r="N1609" s="5"/>
      <c r="O1609" s="5"/>
      <c r="P1609" s="5"/>
      <c r="Q1609" s="5"/>
      <c r="R1609" s="5"/>
      <c r="S1609" s="5"/>
      <c r="T1609" s="5"/>
      <c r="U1609" s="5"/>
      <c r="V1609" s="5"/>
      <c r="W1609" s="5"/>
      <c r="X1609" s="5"/>
      <c r="Y1609" s="5"/>
      <c r="Z1609" s="5"/>
    </row>
    <row r="1610" customFormat="false" ht="12.75" hidden="false" customHeight="true" outlineLevel="0" collapsed="false">
      <c r="A1610" s="10" t="n">
        <v>159</v>
      </c>
      <c r="B1610" s="2" t="n">
        <v>30</v>
      </c>
      <c r="C1610" s="2" t="n">
        <f aca="false">OBVEZE!D34</f>
        <v>0</v>
      </c>
      <c r="D1610" s="2" t="n">
        <v>0</v>
      </c>
      <c r="E1610" s="2" t="n">
        <v>0</v>
      </c>
      <c r="F1610" s="2" t="n">
        <v>0</v>
      </c>
      <c r="G1610" s="3" t="n">
        <f aca="false">B1610/1000*C1610</f>
        <v>0</v>
      </c>
      <c r="H1610" s="3" t="n">
        <f aca="false">ABS(C1610-ROUND(C1610,0))</f>
        <v>0</v>
      </c>
      <c r="I1610" s="11"/>
      <c r="J1610" s="4"/>
      <c r="K1610" s="5"/>
      <c r="L1610" s="5"/>
      <c r="M1610" s="5"/>
      <c r="N1610" s="5"/>
      <c r="O1610" s="5"/>
      <c r="P1610" s="5"/>
      <c r="Q1610" s="5"/>
      <c r="R1610" s="5"/>
      <c r="S1610" s="5"/>
      <c r="T1610" s="5"/>
      <c r="U1610" s="5"/>
      <c r="V1610" s="5"/>
      <c r="W1610" s="5"/>
      <c r="X1610" s="5"/>
      <c r="Y1610" s="5"/>
      <c r="Z1610" s="5"/>
    </row>
    <row r="1611" customFormat="false" ht="12.75" hidden="false" customHeight="true" outlineLevel="0" collapsed="false">
      <c r="A1611" s="10" t="n">
        <v>159</v>
      </c>
      <c r="B1611" s="2" t="n">
        <v>31</v>
      </c>
      <c r="C1611" s="2" t="n">
        <f aca="false">OBVEZE!D35</f>
        <v>0</v>
      </c>
      <c r="D1611" s="2" t="n">
        <v>0</v>
      </c>
      <c r="E1611" s="2" t="n">
        <v>0</v>
      </c>
      <c r="F1611" s="2" t="n">
        <v>0</v>
      </c>
      <c r="G1611" s="3" t="n">
        <f aca="false">B1611/1000*C1611</f>
        <v>0</v>
      </c>
      <c r="H1611" s="3" t="n">
        <f aca="false">ABS(C1611-ROUND(C1611,0))</f>
        <v>0</v>
      </c>
      <c r="I1611" s="11"/>
      <c r="J1611" s="4"/>
      <c r="K1611" s="5"/>
      <c r="L1611" s="5"/>
      <c r="M1611" s="5"/>
      <c r="N1611" s="5"/>
      <c r="O1611" s="5"/>
      <c r="P1611" s="5"/>
      <c r="Q1611" s="5"/>
      <c r="R1611" s="5"/>
      <c r="S1611" s="5"/>
      <c r="T1611" s="5"/>
      <c r="U1611" s="5"/>
      <c r="V1611" s="5"/>
      <c r="W1611" s="5"/>
      <c r="X1611" s="5"/>
      <c r="Y1611" s="5"/>
      <c r="Z1611" s="5"/>
    </row>
    <row r="1612" customFormat="false" ht="12.75" hidden="false" customHeight="true" outlineLevel="0" collapsed="false">
      <c r="A1612" s="10" t="n">
        <v>159</v>
      </c>
      <c r="B1612" s="2" t="n">
        <v>32</v>
      </c>
      <c r="C1612" s="2" t="n">
        <f aca="false">OBVEZE!D36</f>
        <v>14884.87</v>
      </c>
      <c r="D1612" s="2" t="n">
        <v>0</v>
      </c>
      <c r="E1612" s="2" t="n">
        <v>0</v>
      </c>
      <c r="F1612" s="2" t="n">
        <v>0</v>
      </c>
      <c r="G1612" s="3" t="n">
        <f aca="false">B1612/1000*C1612</f>
        <v>476.31584</v>
      </c>
      <c r="H1612" s="3" t="n">
        <f aca="false">ABS(C1612-ROUND(C1612,0))</f>
        <v>0.1299999999992</v>
      </c>
      <c r="I1612" s="11"/>
      <c r="J1612" s="4"/>
      <c r="K1612" s="5"/>
      <c r="L1612" s="5"/>
      <c r="M1612" s="5"/>
      <c r="N1612" s="5"/>
      <c r="O1612" s="5"/>
      <c r="P1612" s="5"/>
      <c r="Q1612" s="5"/>
      <c r="R1612" s="5"/>
      <c r="S1612" s="5"/>
      <c r="T1612" s="5"/>
      <c r="U1612" s="5"/>
      <c r="V1612" s="5"/>
      <c r="W1612" s="5"/>
      <c r="X1612" s="5"/>
      <c r="Y1612" s="5"/>
      <c r="Z1612" s="5"/>
    </row>
    <row r="1613" customFormat="false" ht="12.75" hidden="false" customHeight="true" outlineLevel="0" collapsed="false">
      <c r="A1613" s="10" t="n">
        <v>159</v>
      </c>
      <c r="B1613" s="2" t="n">
        <v>33</v>
      </c>
      <c r="C1613" s="2" t="n">
        <f aca="false">OBVEZE!D37</f>
        <v>0</v>
      </c>
      <c r="D1613" s="2" t="n">
        <v>0</v>
      </c>
      <c r="E1613" s="2" t="n">
        <v>0</v>
      </c>
      <c r="F1613" s="2" t="n">
        <v>0</v>
      </c>
      <c r="G1613" s="3" t="n">
        <f aca="false">B1613/1000*C1613</f>
        <v>0</v>
      </c>
      <c r="H1613" s="3" t="n">
        <f aca="false">ABS(C1613-ROUND(C1613,0))</f>
        <v>0</v>
      </c>
      <c r="I1613" s="11"/>
      <c r="J1613" s="4"/>
      <c r="K1613" s="5"/>
      <c r="L1613" s="5"/>
      <c r="M1613" s="5"/>
      <c r="N1613" s="5"/>
      <c r="O1613" s="5"/>
      <c r="P1613" s="5"/>
      <c r="Q1613" s="5"/>
      <c r="R1613" s="5"/>
      <c r="S1613" s="5"/>
      <c r="T1613" s="5"/>
      <c r="U1613" s="5"/>
      <c r="V1613" s="5"/>
      <c r="W1613" s="5"/>
      <c r="X1613" s="5"/>
      <c r="Y1613" s="5"/>
      <c r="Z1613" s="5"/>
    </row>
    <row r="1614" customFormat="false" ht="12.75" hidden="false" customHeight="true" outlineLevel="0" collapsed="false">
      <c r="A1614" s="10" t="n">
        <v>159</v>
      </c>
      <c r="B1614" s="2" t="n">
        <v>34</v>
      </c>
      <c r="C1614" s="2" t="n">
        <f aca="false">OBVEZE!D38</f>
        <v>0</v>
      </c>
      <c r="D1614" s="2" t="n">
        <v>0</v>
      </c>
      <c r="E1614" s="2" t="n">
        <v>0</v>
      </c>
      <c r="F1614" s="2" t="n">
        <v>0</v>
      </c>
      <c r="G1614" s="3" t="n">
        <f aca="false">B1614/1000*C1614</f>
        <v>0</v>
      </c>
      <c r="H1614" s="3" t="n">
        <f aca="false">ABS(C1614-ROUND(C1614,0))</f>
        <v>0</v>
      </c>
      <c r="I1614" s="11"/>
      <c r="J1614" s="4"/>
      <c r="K1614" s="5"/>
      <c r="L1614" s="5"/>
      <c r="M1614" s="5"/>
      <c r="N1614" s="5"/>
      <c r="O1614" s="5"/>
      <c r="P1614" s="5"/>
      <c r="Q1614" s="5"/>
      <c r="R1614" s="5"/>
      <c r="S1614" s="5"/>
      <c r="T1614" s="5"/>
      <c r="U1614" s="5"/>
      <c r="V1614" s="5"/>
      <c r="W1614" s="5"/>
      <c r="X1614" s="5"/>
      <c r="Y1614" s="5"/>
      <c r="Z1614" s="5"/>
    </row>
    <row r="1615" customFormat="false" ht="12.75" hidden="false" customHeight="true" outlineLevel="0" collapsed="false">
      <c r="A1615" s="10" t="n">
        <v>159</v>
      </c>
      <c r="B1615" s="2" t="n">
        <v>35</v>
      </c>
      <c r="C1615" s="2" t="n">
        <f aca="false">OBVEZE!D39</f>
        <v>0</v>
      </c>
      <c r="D1615" s="2" t="n">
        <v>0</v>
      </c>
      <c r="E1615" s="2" t="n">
        <v>0</v>
      </c>
      <c r="F1615" s="2" t="n">
        <v>0</v>
      </c>
      <c r="G1615" s="3" t="n">
        <f aca="false">B1615/1000*C1615</f>
        <v>0</v>
      </c>
      <c r="H1615" s="3" t="n">
        <f aca="false">ABS(C1615-ROUND(C1615,0))</f>
        <v>0</v>
      </c>
      <c r="I1615" s="11"/>
      <c r="J1615" s="4"/>
      <c r="K1615" s="5"/>
      <c r="L1615" s="5"/>
      <c r="M1615" s="5"/>
      <c r="N1615" s="5"/>
      <c r="O1615" s="5"/>
      <c r="P1615" s="5"/>
      <c r="Q1615" s="5"/>
      <c r="R1615" s="5"/>
      <c r="S1615" s="5"/>
      <c r="T1615" s="5"/>
      <c r="U1615" s="5"/>
      <c r="V1615" s="5"/>
      <c r="W1615" s="5"/>
      <c r="X1615" s="5"/>
      <c r="Y1615" s="5"/>
      <c r="Z1615" s="5"/>
    </row>
    <row r="1616" customFormat="false" ht="12.75" hidden="false" customHeight="true" outlineLevel="0" collapsed="false">
      <c r="A1616" s="10" t="n">
        <v>159</v>
      </c>
      <c r="B1616" s="2" t="n">
        <v>36</v>
      </c>
      <c r="C1616" s="2" t="n">
        <f aca="false">OBVEZE!D40</f>
        <v>0</v>
      </c>
      <c r="D1616" s="2" t="n">
        <v>0</v>
      </c>
      <c r="E1616" s="2" t="n">
        <v>0</v>
      </c>
      <c r="F1616" s="2" t="n">
        <v>0</v>
      </c>
      <c r="G1616" s="3" t="n">
        <f aca="false">B1616/1000*C1616</f>
        <v>0</v>
      </c>
      <c r="H1616" s="3" t="n">
        <f aca="false">ABS(C1616-ROUND(C1616,0))</f>
        <v>0</v>
      </c>
      <c r="I1616" s="11"/>
      <c r="J1616" s="4"/>
      <c r="K1616" s="5"/>
      <c r="L1616" s="5"/>
      <c r="M1616" s="5"/>
      <c r="N1616" s="5"/>
      <c r="O1616" s="5"/>
      <c r="P1616" s="5"/>
      <c r="Q1616" s="5"/>
      <c r="R1616" s="5"/>
      <c r="S1616" s="5"/>
      <c r="T1616" s="5"/>
      <c r="U1616" s="5"/>
      <c r="V1616" s="5"/>
      <c r="W1616" s="5"/>
      <c r="X1616" s="5"/>
      <c r="Y1616" s="5"/>
      <c r="Z1616" s="5"/>
    </row>
    <row r="1617" customFormat="false" ht="12.75" hidden="false" customHeight="true" outlineLevel="0" collapsed="false">
      <c r="A1617" s="10" t="n">
        <v>159</v>
      </c>
      <c r="B1617" s="2" t="n">
        <v>37</v>
      </c>
      <c r="C1617" s="2" t="n">
        <f aca="false">OBVEZE!D41</f>
        <v>0</v>
      </c>
      <c r="D1617" s="2" t="n">
        <v>0</v>
      </c>
      <c r="E1617" s="2" t="n">
        <v>0</v>
      </c>
      <c r="F1617" s="2" t="n">
        <v>0</v>
      </c>
      <c r="G1617" s="3" t="n">
        <f aca="false">B1617/1000*C1617</f>
        <v>0</v>
      </c>
      <c r="H1617" s="3" t="n">
        <f aca="false">ABS(C1617-ROUND(C1617,0))</f>
        <v>0</v>
      </c>
      <c r="I1617" s="11"/>
      <c r="J1617" s="4"/>
      <c r="K1617" s="5"/>
      <c r="L1617" s="5"/>
      <c r="M1617" s="5"/>
      <c r="N1617" s="5"/>
      <c r="O1617" s="5"/>
      <c r="P1617" s="5"/>
      <c r="Q1617" s="5"/>
      <c r="R1617" s="5"/>
      <c r="S1617" s="5"/>
      <c r="T1617" s="5"/>
      <c r="U1617" s="5"/>
      <c r="V1617" s="5"/>
      <c r="W1617" s="5"/>
      <c r="X1617" s="5"/>
      <c r="Y1617" s="5"/>
      <c r="Z1617" s="5"/>
    </row>
    <row r="1618" customFormat="false" ht="12.75" hidden="false" customHeight="true" outlineLevel="0" collapsed="false">
      <c r="A1618" s="10" t="n">
        <v>159</v>
      </c>
      <c r="B1618" s="2" t="n">
        <v>38</v>
      </c>
      <c r="C1618" s="2" t="n">
        <f aca="false">OBVEZE!D42</f>
        <v>0</v>
      </c>
      <c r="D1618" s="2" t="n">
        <v>0</v>
      </c>
      <c r="E1618" s="2" t="n">
        <v>0</v>
      </c>
      <c r="F1618" s="2" t="n">
        <v>0</v>
      </c>
      <c r="G1618" s="3" t="n">
        <f aca="false">B1618/1000*C1618</f>
        <v>0</v>
      </c>
      <c r="H1618" s="3" t="n">
        <f aca="false">ABS(C1618-ROUND(C1618,0))</f>
        <v>0</v>
      </c>
      <c r="I1618" s="11"/>
      <c r="J1618" s="4"/>
      <c r="K1618" s="5"/>
      <c r="L1618" s="5"/>
      <c r="M1618" s="5"/>
      <c r="N1618" s="5"/>
      <c r="O1618" s="5"/>
      <c r="P1618" s="5"/>
      <c r="Q1618" s="5"/>
      <c r="R1618" s="5"/>
      <c r="S1618" s="5"/>
      <c r="T1618" s="5"/>
      <c r="U1618" s="5"/>
      <c r="V1618" s="5"/>
      <c r="W1618" s="5"/>
      <c r="X1618" s="5"/>
      <c r="Y1618" s="5"/>
      <c r="Z1618" s="5"/>
    </row>
    <row r="1619" customFormat="false" ht="12.75" hidden="false" customHeight="true" outlineLevel="0" collapsed="false">
      <c r="A1619" s="10" t="n">
        <v>159</v>
      </c>
      <c r="B1619" s="2" t="n">
        <v>39</v>
      </c>
      <c r="C1619" s="2" t="n">
        <f aca="false">OBVEZE!D43</f>
        <v>0</v>
      </c>
      <c r="D1619" s="2" t="n">
        <v>0</v>
      </c>
      <c r="E1619" s="2" t="n">
        <v>0</v>
      </c>
      <c r="F1619" s="2" t="n">
        <v>0</v>
      </c>
      <c r="G1619" s="3" t="n">
        <f aca="false">B1619/1000*C1619</f>
        <v>0</v>
      </c>
      <c r="H1619" s="3" t="n">
        <f aca="false">ABS(C1619-ROUND(C1619,0))</f>
        <v>0</v>
      </c>
      <c r="I1619" s="11"/>
      <c r="J1619" s="4"/>
      <c r="K1619" s="5"/>
      <c r="L1619" s="5"/>
      <c r="M1619" s="5"/>
      <c r="N1619" s="5"/>
      <c r="O1619" s="5"/>
      <c r="P1619" s="5"/>
      <c r="Q1619" s="5"/>
      <c r="R1619" s="5"/>
      <c r="S1619" s="5"/>
      <c r="T1619" s="5"/>
      <c r="U1619" s="5"/>
      <c r="V1619" s="5"/>
      <c r="W1619" s="5"/>
      <c r="X1619" s="5"/>
      <c r="Y1619" s="5"/>
      <c r="Z1619" s="5"/>
    </row>
    <row r="1620" customFormat="false" ht="12.75" hidden="false" customHeight="true" outlineLevel="0" collapsed="false">
      <c r="A1620" s="10" t="n">
        <v>159</v>
      </c>
      <c r="B1620" s="2" t="n">
        <v>40</v>
      </c>
      <c r="C1620" s="2" t="n">
        <f aca="false">OBVEZE!D44</f>
        <v>13392.68</v>
      </c>
      <c r="D1620" s="2" t="n">
        <v>0</v>
      </c>
      <c r="E1620" s="2" t="n">
        <v>0</v>
      </c>
      <c r="F1620" s="2" t="n">
        <v>0</v>
      </c>
      <c r="G1620" s="3" t="n">
        <f aca="false">B1620/1000*C1620</f>
        <v>535.7072</v>
      </c>
      <c r="H1620" s="3" t="n">
        <f aca="false">ABS(C1620-ROUND(C1620,0))</f>
        <v>0.320000000006985</v>
      </c>
      <c r="I1620" s="11"/>
      <c r="J1620" s="4"/>
      <c r="K1620" s="5"/>
      <c r="L1620" s="5"/>
      <c r="M1620" s="5"/>
      <c r="N1620" s="5"/>
      <c r="O1620" s="5"/>
      <c r="P1620" s="5"/>
      <c r="Q1620" s="5"/>
      <c r="R1620" s="5"/>
      <c r="S1620" s="5"/>
      <c r="T1620" s="5"/>
      <c r="U1620" s="5"/>
      <c r="V1620" s="5"/>
      <c r="W1620" s="5"/>
      <c r="X1620" s="5"/>
      <c r="Y1620" s="5"/>
      <c r="Z1620" s="5"/>
    </row>
    <row r="1621" customFormat="false" ht="12.75" hidden="false" customHeight="true" outlineLevel="0" collapsed="false">
      <c r="A1621" s="10" t="n">
        <v>159</v>
      </c>
      <c r="B1621" s="2" t="n">
        <v>41</v>
      </c>
      <c r="C1621" s="2" t="n">
        <f aca="false">OBVEZE!D45</f>
        <v>0</v>
      </c>
      <c r="D1621" s="2" t="n">
        <v>0</v>
      </c>
      <c r="E1621" s="2" t="n">
        <v>0</v>
      </c>
      <c r="F1621" s="2" t="n">
        <v>0</v>
      </c>
      <c r="G1621" s="3" t="n">
        <f aca="false">B1621/1000*C1621</f>
        <v>0</v>
      </c>
      <c r="H1621" s="3" t="n">
        <f aca="false">ABS(C1621-ROUND(C1621,0))</f>
        <v>0</v>
      </c>
      <c r="I1621" s="11"/>
      <c r="J1621" s="4"/>
      <c r="K1621" s="5"/>
      <c r="L1621" s="5"/>
      <c r="M1621" s="5"/>
      <c r="N1621" s="5"/>
      <c r="O1621" s="5"/>
      <c r="P1621" s="5"/>
      <c r="Q1621" s="5"/>
      <c r="R1621" s="5"/>
      <c r="S1621" s="5"/>
      <c r="T1621" s="5"/>
      <c r="U1621" s="5"/>
      <c r="V1621" s="5"/>
      <c r="W1621" s="5"/>
      <c r="X1621" s="5"/>
      <c r="Y1621" s="5"/>
      <c r="Z1621" s="5"/>
    </row>
    <row r="1622" customFormat="false" ht="12.75" hidden="false" customHeight="true" outlineLevel="0" collapsed="false">
      <c r="A1622" s="10" t="n">
        <v>159</v>
      </c>
      <c r="B1622" s="2" t="n">
        <v>42</v>
      </c>
      <c r="C1622" s="2" t="n">
        <f aca="false">OBVEZE!D46</f>
        <v>0</v>
      </c>
      <c r="D1622" s="2" t="n">
        <v>0</v>
      </c>
      <c r="E1622" s="2" t="n">
        <v>0</v>
      </c>
      <c r="F1622" s="2" t="n">
        <v>0</v>
      </c>
      <c r="G1622" s="3" t="n">
        <f aca="false">B1622/1000*C1622</f>
        <v>0</v>
      </c>
      <c r="H1622" s="3" t="n">
        <f aca="false">ABS(C1622-ROUND(C1622,0))</f>
        <v>0</v>
      </c>
      <c r="I1622" s="11"/>
      <c r="J1622" s="4"/>
      <c r="K1622" s="5"/>
      <c r="L1622" s="5"/>
      <c r="M1622" s="5"/>
      <c r="N1622" s="5"/>
      <c r="O1622" s="5"/>
      <c r="P1622" s="5"/>
      <c r="Q1622" s="5"/>
      <c r="R1622" s="5"/>
      <c r="S1622" s="5"/>
      <c r="T1622" s="5"/>
      <c r="U1622" s="5"/>
      <c r="V1622" s="5"/>
      <c r="W1622" s="5"/>
      <c r="X1622" s="5"/>
      <c r="Y1622" s="5"/>
      <c r="Z1622" s="5"/>
    </row>
    <row r="1623" customFormat="false" ht="12.75" hidden="false" customHeight="true" outlineLevel="0" collapsed="false">
      <c r="A1623" s="10" t="n">
        <v>159</v>
      </c>
      <c r="B1623" s="2" t="n">
        <v>43</v>
      </c>
      <c r="C1623" s="2" t="n">
        <f aca="false">OBVEZE!D47</f>
        <v>0</v>
      </c>
      <c r="D1623" s="2" t="n">
        <v>0</v>
      </c>
      <c r="E1623" s="2" t="n">
        <v>0</v>
      </c>
      <c r="F1623" s="2" t="n">
        <v>0</v>
      </c>
      <c r="G1623" s="3" t="n">
        <f aca="false">B1623/1000*C1623</f>
        <v>0</v>
      </c>
      <c r="H1623" s="3" t="n">
        <f aca="false">ABS(C1623-ROUND(C1623,0))</f>
        <v>0</v>
      </c>
      <c r="I1623" s="11"/>
      <c r="J1623" s="4"/>
      <c r="K1623" s="5"/>
      <c r="L1623" s="5"/>
      <c r="M1623" s="5"/>
      <c r="N1623" s="5"/>
      <c r="O1623" s="5"/>
      <c r="P1623" s="5"/>
      <c r="Q1623" s="5"/>
      <c r="R1623" s="5"/>
      <c r="S1623" s="5"/>
      <c r="T1623" s="5"/>
      <c r="U1623" s="5"/>
      <c r="V1623" s="5"/>
      <c r="W1623" s="5"/>
      <c r="X1623" s="5"/>
      <c r="Y1623" s="5"/>
      <c r="Z1623" s="5"/>
    </row>
    <row r="1624" customFormat="false" ht="12.75" hidden="false" customHeight="true" outlineLevel="0" collapsed="false">
      <c r="A1624" s="10" t="n">
        <v>159</v>
      </c>
      <c r="B1624" s="2" t="n">
        <v>44</v>
      </c>
      <c r="C1624" s="2" t="n">
        <f aca="false">OBVEZE!D48</f>
        <v>0</v>
      </c>
      <c r="D1624" s="2" t="n">
        <v>0</v>
      </c>
      <c r="E1624" s="2" t="n">
        <v>0</v>
      </c>
      <c r="F1624" s="2" t="n">
        <v>0</v>
      </c>
      <c r="G1624" s="3" t="n">
        <f aca="false">B1624/1000*C1624</f>
        <v>0</v>
      </c>
      <c r="H1624" s="3" t="n">
        <f aca="false">ABS(C1624-ROUND(C1624,0))</f>
        <v>0</v>
      </c>
      <c r="I1624" s="11"/>
      <c r="J1624" s="4"/>
      <c r="K1624" s="5"/>
      <c r="L1624" s="5"/>
      <c r="M1624" s="5"/>
      <c r="N1624" s="5"/>
      <c r="O1624" s="5"/>
      <c r="P1624" s="5"/>
      <c r="Q1624" s="5"/>
      <c r="R1624" s="5"/>
      <c r="S1624" s="5"/>
      <c r="T1624" s="5"/>
      <c r="U1624" s="5"/>
      <c r="V1624" s="5"/>
      <c r="W1624" s="5"/>
      <c r="X1624" s="5"/>
      <c r="Y1624" s="5"/>
      <c r="Z1624" s="5"/>
    </row>
    <row r="1625" customFormat="false" ht="12.75" hidden="false" customHeight="true" outlineLevel="0" collapsed="false">
      <c r="A1625" s="10" t="n">
        <v>159</v>
      </c>
      <c r="B1625" s="2" t="n">
        <v>45</v>
      </c>
      <c r="C1625" s="2" t="n">
        <f aca="false">OBVEZE!D49</f>
        <v>0</v>
      </c>
      <c r="D1625" s="2" t="n">
        <v>0</v>
      </c>
      <c r="E1625" s="2" t="n">
        <v>0</v>
      </c>
      <c r="F1625" s="2" t="n">
        <v>0</v>
      </c>
      <c r="G1625" s="3" t="n">
        <f aca="false">B1625/1000*C1625</f>
        <v>0</v>
      </c>
      <c r="H1625" s="3" t="n">
        <f aca="false">ABS(C1625-ROUND(C1625,0))</f>
        <v>0</v>
      </c>
      <c r="I1625" s="11"/>
      <c r="J1625" s="4"/>
      <c r="K1625" s="5"/>
      <c r="L1625" s="5"/>
      <c r="M1625" s="5"/>
      <c r="N1625" s="5"/>
      <c r="O1625" s="5"/>
      <c r="P1625" s="5"/>
      <c r="Q1625" s="5"/>
      <c r="R1625" s="5"/>
      <c r="S1625" s="5"/>
      <c r="T1625" s="5"/>
      <c r="U1625" s="5"/>
      <c r="V1625" s="5"/>
      <c r="W1625" s="5"/>
      <c r="X1625" s="5"/>
      <c r="Y1625" s="5"/>
      <c r="Z1625" s="5"/>
    </row>
    <row r="1626" customFormat="false" ht="12.75" hidden="false" customHeight="true" outlineLevel="0" collapsed="false">
      <c r="A1626" s="10" t="n">
        <v>159</v>
      </c>
      <c r="B1626" s="2" t="n">
        <v>46</v>
      </c>
      <c r="C1626" s="2" t="n">
        <f aca="false">OBVEZE!D50</f>
        <v>0</v>
      </c>
      <c r="D1626" s="2" t="n">
        <v>0</v>
      </c>
      <c r="E1626" s="2" t="n">
        <v>0</v>
      </c>
      <c r="F1626" s="2" t="n">
        <v>0</v>
      </c>
      <c r="G1626" s="3" t="n">
        <f aca="false">B1626/1000*C1626</f>
        <v>0</v>
      </c>
      <c r="H1626" s="3" t="n">
        <f aca="false">ABS(C1626-ROUND(C1626,0))</f>
        <v>0</v>
      </c>
      <c r="I1626" s="11"/>
      <c r="J1626" s="4"/>
      <c r="K1626" s="5"/>
      <c r="L1626" s="5"/>
      <c r="M1626" s="5"/>
      <c r="N1626" s="5"/>
      <c r="O1626" s="5"/>
      <c r="P1626" s="5"/>
      <c r="Q1626" s="5"/>
      <c r="R1626" s="5"/>
      <c r="S1626" s="5"/>
      <c r="T1626" s="5"/>
      <c r="U1626" s="5"/>
      <c r="V1626" s="5"/>
      <c r="W1626" s="5"/>
      <c r="X1626" s="5"/>
      <c r="Y1626" s="5"/>
      <c r="Z1626" s="5"/>
    </row>
    <row r="1627" customFormat="false" ht="12.75" hidden="false" customHeight="true" outlineLevel="0" collapsed="false">
      <c r="A1627" s="10" t="n">
        <v>159</v>
      </c>
      <c r="B1627" s="2" t="n">
        <v>47</v>
      </c>
      <c r="C1627" s="2" t="n">
        <f aca="false">OBVEZE!D51</f>
        <v>0</v>
      </c>
      <c r="D1627" s="2" t="n">
        <v>0</v>
      </c>
      <c r="E1627" s="2" t="n">
        <v>0</v>
      </c>
      <c r="F1627" s="2" t="n">
        <v>0</v>
      </c>
      <c r="G1627" s="3" t="n">
        <f aca="false">B1627/1000*C1627</f>
        <v>0</v>
      </c>
      <c r="H1627" s="3" t="n">
        <f aca="false">ABS(C1627-ROUND(C1627,0))</f>
        <v>0</v>
      </c>
      <c r="I1627" s="11"/>
      <c r="J1627" s="4"/>
      <c r="K1627" s="5"/>
      <c r="L1627" s="5"/>
      <c r="M1627" s="5"/>
      <c r="N1627" s="5"/>
      <c r="O1627" s="5"/>
      <c r="P1627" s="5"/>
      <c r="Q1627" s="5"/>
      <c r="R1627" s="5"/>
      <c r="S1627" s="5"/>
      <c r="T1627" s="5"/>
      <c r="U1627" s="5"/>
      <c r="V1627" s="5"/>
      <c r="W1627" s="5"/>
      <c r="X1627" s="5"/>
      <c r="Y1627" s="5"/>
      <c r="Z1627" s="5"/>
    </row>
    <row r="1628" customFormat="false" ht="12.75" hidden="false" customHeight="true" outlineLevel="0" collapsed="false">
      <c r="A1628" s="10" t="n">
        <v>159</v>
      </c>
      <c r="B1628" s="2" t="n">
        <v>48</v>
      </c>
      <c r="C1628" s="2" t="n">
        <f aca="false">OBVEZE!D52</f>
        <v>0</v>
      </c>
      <c r="D1628" s="2" t="n">
        <v>0</v>
      </c>
      <c r="E1628" s="2" t="n">
        <v>0</v>
      </c>
      <c r="F1628" s="2" t="n">
        <v>0</v>
      </c>
      <c r="G1628" s="3" t="n">
        <f aca="false">B1628/1000*C1628</f>
        <v>0</v>
      </c>
      <c r="H1628" s="3" t="n">
        <f aca="false">ABS(C1628-ROUND(C1628,0))</f>
        <v>0</v>
      </c>
      <c r="I1628" s="11"/>
      <c r="J1628" s="4"/>
      <c r="K1628" s="5"/>
      <c r="L1628" s="5"/>
      <c r="M1628" s="5"/>
      <c r="N1628" s="5"/>
      <c r="O1628" s="5"/>
      <c r="P1628" s="5"/>
      <c r="Q1628" s="5"/>
      <c r="R1628" s="5"/>
      <c r="S1628" s="5"/>
      <c r="T1628" s="5"/>
      <c r="U1628" s="5"/>
      <c r="V1628" s="5"/>
      <c r="W1628" s="5"/>
      <c r="X1628" s="5"/>
      <c r="Y1628" s="5"/>
      <c r="Z1628" s="5"/>
    </row>
    <row r="1629" customFormat="false" ht="12.75" hidden="false" customHeight="true" outlineLevel="0" collapsed="false">
      <c r="A1629" s="10" t="n">
        <v>159</v>
      </c>
      <c r="B1629" s="2" t="n">
        <v>49</v>
      </c>
      <c r="C1629" s="2" t="n">
        <f aca="false">OBVEZE!D53</f>
        <v>0</v>
      </c>
      <c r="D1629" s="2" t="n">
        <v>0</v>
      </c>
      <c r="E1629" s="2" t="n">
        <v>0</v>
      </c>
      <c r="F1629" s="2" t="n">
        <v>0</v>
      </c>
      <c r="G1629" s="3" t="n">
        <f aca="false">B1629/1000*C1629</f>
        <v>0</v>
      </c>
      <c r="H1629" s="3" t="n">
        <f aca="false">ABS(C1629-ROUND(C1629,0))</f>
        <v>0</v>
      </c>
      <c r="I1629" s="11"/>
      <c r="J1629" s="4"/>
      <c r="K1629" s="5"/>
      <c r="L1629" s="5"/>
      <c r="M1629" s="5"/>
      <c r="N1629" s="5"/>
      <c r="O1629" s="5"/>
      <c r="P1629" s="5"/>
      <c r="Q1629" s="5"/>
      <c r="R1629" s="5"/>
      <c r="S1629" s="5"/>
      <c r="T1629" s="5"/>
      <c r="U1629" s="5"/>
      <c r="V1629" s="5"/>
      <c r="W1629" s="5"/>
      <c r="X1629" s="5"/>
      <c r="Y1629" s="5"/>
      <c r="Z1629" s="5"/>
    </row>
    <row r="1630" customFormat="false" ht="12.75" hidden="false" customHeight="true" outlineLevel="0" collapsed="false">
      <c r="A1630" s="10" t="n">
        <v>159</v>
      </c>
      <c r="B1630" s="2" t="n">
        <v>50</v>
      </c>
      <c r="C1630" s="2" t="n">
        <f aca="false">OBVEZE!D54</f>
        <v>0</v>
      </c>
      <c r="D1630" s="2" t="n">
        <v>0</v>
      </c>
      <c r="E1630" s="2" t="n">
        <v>0</v>
      </c>
      <c r="F1630" s="2" t="n">
        <v>0</v>
      </c>
      <c r="G1630" s="3" t="n">
        <f aca="false">B1630/1000*C1630</f>
        <v>0</v>
      </c>
      <c r="H1630" s="3" t="n">
        <f aca="false">ABS(C1630-ROUND(C1630,0))</f>
        <v>0</v>
      </c>
      <c r="I1630" s="11"/>
      <c r="J1630" s="4"/>
      <c r="K1630" s="5"/>
      <c r="L1630" s="5"/>
      <c r="M1630" s="5"/>
      <c r="N1630" s="5"/>
      <c r="O1630" s="5"/>
      <c r="P1630" s="5"/>
      <c r="Q1630" s="5"/>
      <c r="R1630" s="5"/>
      <c r="S1630" s="5"/>
      <c r="T1630" s="5"/>
      <c r="U1630" s="5"/>
      <c r="V1630" s="5"/>
      <c r="W1630" s="5"/>
      <c r="X1630" s="5"/>
      <c r="Y1630" s="5"/>
      <c r="Z1630" s="5"/>
    </row>
    <row r="1631" customFormat="false" ht="12.75" hidden="false" customHeight="true" outlineLevel="0" collapsed="false">
      <c r="A1631" s="10" t="n">
        <v>159</v>
      </c>
      <c r="B1631" s="2" t="n">
        <v>51</v>
      </c>
      <c r="C1631" s="2" t="n">
        <f aca="false">OBVEZE!D55</f>
        <v>0</v>
      </c>
      <c r="D1631" s="2" t="n">
        <v>0</v>
      </c>
      <c r="E1631" s="2" t="n">
        <v>0</v>
      </c>
      <c r="F1631" s="2" t="n">
        <v>0</v>
      </c>
      <c r="G1631" s="3" t="n">
        <f aca="false">B1631/1000*C1631</f>
        <v>0</v>
      </c>
      <c r="H1631" s="3" t="n">
        <f aca="false">ABS(C1631-ROUND(C1631,0))</f>
        <v>0</v>
      </c>
      <c r="I1631" s="11"/>
      <c r="J1631" s="4"/>
      <c r="K1631" s="5"/>
      <c r="L1631" s="5"/>
      <c r="M1631" s="5"/>
      <c r="N1631" s="5"/>
      <c r="O1631" s="5"/>
      <c r="P1631" s="5"/>
      <c r="Q1631" s="5"/>
      <c r="R1631" s="5"/>
      <c r="S1631" s="5"/>
      <c r="T1631" s="5"/>
      <c r="U1631" s="5"/>
      <c r="V1631" s="5"/>
      <c r="W1631" s="5"/>
      <c r="X1631" s="5"/>
      <c r="Y1631" s="5"/>
      <c r="Z1631" s="5"/>
    </row>
    <row r="1632" customFormat="false" ht="12.75" hidden="false" customHeight="true" outlineLevel="0" collapsed="false">
      <c r="A1632" s="10" t="n">
        <v>159</v>
      </c>
      <c r="B1632" s="2" t="n">
        <v>52</v>
      </c>
      <c r="C1632" s="2" t="n">
        <f aca="false">OBVEZE!D56</f>
        <v>0</v>
      </c>
      <c r="D1632" s="2" t="n">
        <v>0</v>
      </c>
      <c r="E1632" s="2" t="n">
        <v>0</v>
      </c>
      <c r="F1632" s="2" t="n">
        <v>0</v>
      </c>
      <c r="G1632" s="3" t="n">
        <f aca="false">B1632/1000*C1632</f>
        <v>0</v>
      </c>
      <c r="H1632" s="3" t="n">
        <f aca="false">ABS(C1632-ROUND(C1632,0))</f>
        <v>0</v>
      </c>
      <c r="I1632" s="11"/>
      <c r="J1632" s="4"/>
      <c r="K1632" s="5"/>
      <c r="L1632" s="5"/>
      <c r="M1632" s="5"/>
      <c r="N1632" s="5"/>
      <c r="O1632" s="5"/>
      <c r="P1632" s="5"/>
      <c r="Q1632" s="5"/>
      <c r="R1632" s="5"/>
      <c r="S1632" s="5"/>
      <c r="T1632" s="5"/>
      <c r="U1632" s="5"/>
      <c r="V1632" s="5"/>
      <c r="W1632" s="5"/>
      <c r="X1632" s="5"/>
      <c r="Y1632" s="5"/>
      <c r="Z1632" s="5"/>
    </row>
    <row r="1633" customFormat="false" ht="12.75" hidden="false" customHeight="true" outlineLevel="0" collapsed="false">
      <c r="A1633" s="10" t="n">
        <v>159</v>
      </c>
      <c r="B1633" s="2" t="n">
        <v>53</v>
      </c>
      <c r="C1633" s="2" t="n">
        <f aca="false">OBVEZE!D57</f>
        <v>0</v>
      </c>
      <c r="D1633" s="2" t="n">
        <v>0</v>
      </c>
      <c r="E1633" s="2" t="n">
        <v>0</v>
      </c>
      <c r="F1633" s="2" t="n">
        <v>0</v>
      </c>
      <c r="G1633" s="3" t="n">
        <f aca="false">B1633/1000*C1633</f>
        <v>0</v>
      </c>
      <c r="H1633" s="3" t="n">
        <f aca="false">ABS(C1633-ROUND(C1633,0))</f>
        <v>0</v>
      </c>
      <c r="I1633" s="11"/>
      <c r="J1633" s="4"/>
      <c r="K1633" s="5"/>
      <c r="L1633" s="5"/>
      <c r="M1633" s="5"/>
      <c r="N1633" s="5"/>
      <c r="O1633" s="5"/>
      <c r="P1633" s="5"/>
      <c r="Q1633" s="5"/>
      <c r="R1633" s="5"/>
      <c r="S1633" s="5"/>
      <c r="T1633" s="5"/>
      <c r="U1633" s="5"/>
      <c r="V1633" s="5"/>
      <c r="W1633" s="5"/>
      <c r="X1633" s="5"/>
      <c r="Y1633" s="5"/>
      <c r="Z1633" s="5"/>
    </row>
    <row r="1634" customFormat="false" ht="12.75" hidden="false" customHeight="true" outlineLevel="0" collapsed="false">
      <c r="A1634" s="10" t="n">
        <v>159</v>
      </c>
      <c r="B1634" s="2" t="n">
        <v>54</v>
      </c>
      <c r="C1634" s="2" t="n">
        <f aca="false">OBVEZE!D58</f>
        <v>0</v>
      </c>
      <c r="D1634" s="2" t="n">
        <v>0</v>
      </c>
      <c r="E1634" s="2" t="n">
        <v>0</v>
      </c>
      <c r="F1634" s="2" t="n">
        <v>0</v>
      </c>
      <c r="G1634" s="3" t="n">
        <f aca="false">B1634/1000*C1634</f>
        <v>0</v>
      </c>
      <c r="H1634" s="3" t="n">
        <f aca="false">ABS(C1634-ROUND(C1634,0))</f>
        <v>0</v>
      </c>
      <c r="I1634" s="11"/>
      <c r="J1634" s="4"/>
      <c r="K1634" s="5"/>
      <c r="L1634" s="5"/>
      <c r="M1634" s="5"/>
      <c r="N1634" s="5"/>
      <c r="O1634" s="5"/>
      <c r="P1634" s="5"/>
      <c r="Q1634" s="5"/>
      <c r="R1634" s="5"/>
      <c r="S1634" s="5"/>
      <c r="T1634" s="5"/>
      <c r="U1634" s="5"/>
      <c r="V1634" s="5"/>
      <c r="W1634" s="5"/>
      <c r="X1634" s="5"/>
      <c r="Y1634" s="5"/>
      <c r="Z1634" s="5"/>
    </row>
    <row r="1635" customFormat="false" ht="12.75" hidden="false" customHeight="true" outlineLevel="0" collapsed="false">
      <c r="A1635" s="10" t="n">
        <v>159</v>
      </c>
      <c r="B1635" s="2" t="n">
        <v>55</v>
      </c>
      <c r="C1635" s="2" t="n">
        <f aca="false">OBVEZE!D59</f>
        <v>0</v>
      </c>
      <c r="D1635" s="2" t="n">
        <v>0</v>
      </c>
      <c r="E1635" s="2" t="n">
        <v>0</v>
      </c>
      <c r="F1635" s="2" t="n">
        <v>0</v>
      </c>
      <c r="G1635" s="3" t="n">
        <f aca="false">B1635/1000*C1635</f>
        <v>0</v>
      </c>
      <c r="H1635" s="3" t="n">
        <f aca="false">ABS(C1635-ROUND(C1635,0))</f>
        <v>0</v>
      </c>
      <c r="I1635" s="11"/>
      <c r="J1635" s="4"/>
      <c r="K1635" s="5"/>
      <c r="L1635" s="5"/>
      <c r="M1635" s="5"/>
      <c r="N1635" s="5"/>
      <c r="O1635" s="5"/>
      <c r="P1635" s="5"/>
      <c r="Q1635" s="5"/>
      <c r="R1635" s="5"/>
      <c r="S1635" s="5"/>
      <c r="T1635" s="5"/>
      <c r="U1635" s="5"/>
      <c r="V1635" s="5"/>
      <c r="W1635" s="5"/>
      <c r="X1635" s="5"/>
      <c r="Y1635" s="5"/>
      <c r="Z1635" s="5"/>
    </row>
    <row r="1636" customFormat="false" ht="12.75" hidden="false" customHeight="true" outlineLevel="0" collapsed="false">
      <c r="A1636" s="10" t="n">
        <v>159</v>
      </c>
      <c r="B1636" s="2" t="n">
        <v>56</v>
      </c>
      <c r="C1636" s="2" t="n">
        <f aca="false">OBVEZE!D60</f>
        <v>0</v>
      </c>
      <c r="D1636" s="2" t="n">
        <v>0</v>
      </c>
      <c r="E1636" s="2" t="n">
        <v>0</v>
      </c>
      <c r="F1636" s="2" t="n">
        <v>0</v>
      </c>
      <c r="G1636" s="3" t="n">
        <f aca="false">B1636/1000*C1636</f>
        <v>0</v>
      </c>
      <c r="H1636" s="3" t="n">
        <f aca="false">ABS(C1636-ROUND(C1636,0))</f>
        <v>0</v>
      </c>
      <c r="I1636" s="11"/>
      <c r="J1636" s="4"/>
      <c r="K1636" s="5"/>
      <c r="L1636" s="5"/>
      <c r="M1636" s="5"/>
      <c r="N1636" s="5"/>
      <c r="O1636" s="5"/>
      <c r="P1636" s="5"/>
      <c r="Q1636" s="5"/>
      <c r="R1636" s="5"/>
      <c r="S1636" s="5"/>
      <c r="T1636" s="5"/>
      <c r="U1636" s="5"/>
      <c r="V1636" s="5"/>
      <c r="W1636" s="5"/>
      <c r="X1636" s="5"/>
      <c r="Y1636" s="5"/>
      <c r="Z1636" s="5"/>
    </row>
    <row r="1637" customFormat="false" ht="12.75" hidden="false" customHeight="true" outlineLevel="0" collapsed="false">
      <c r="A1637" s="10" t="n">
        <v>159</v>
      </c>
      <c r="B1637" s="2" t="n">
        <v>57</v>
      </c>
      <c r="C1637" s="2" t="n">
        <f aca="false">OBVEZE!D61</f>
        <v>0</v>
      </c>
      <c r="D1637" s="2" t="n">
        <v>0</v>
      </c>
      <c r="E1637" s="2" t="n">
        <v>0</v>
      </c>
      <c r="F1637" s="2" t="n">
        <v>0</v>
      </c>
      <c r="G1637" s="3" t="n">
        <f aca="false">B1637/1000*C1637</f>
        <v>0</v>
      </c>
      <c r="H1637" s="3" t="n">
        <f aca="false">ABS(C1637-ROUND(C1637,0))</f>
        <v>0</v>
      </c>
      <c r="I1637" s="11"/>
      <c r="J1637" s="4"/>
      <c r="K1637" s="5"/>
      <c r="L1637" s="5"/>
      <c r="M1637" s="5"/>
      <c r="N1637" s="5"/>
      <c r="O1637" s="5"/>
      <c r="P1637" s="5"/>
      <c r="Q1637" s="5"/>
      <c r="R1637" s="5"/>
      <c r="S1637" s="5"/>
      <c r="T1637" s="5"/>
      <c r="U1637" s="5"/>
      <c r="V1637" s="5"/>
      <c r="W1637" s="5"/>
      <c r="X1637" s="5"/>
      <c r="Y1637" s="5"/>
      <c r="Z1637" s="5"/>
    </row>
    <row r="1638" customFormat="false" ht="12.75" hidden="false" customHeight="true" outlineLevel="0" collapsed="false">
      <c r="A1638" s="10" t="n">
        <v>159</v>
      </c>
      <c r="B1638" s="2" t="n">
        <v>58</v>
      </c>
      <c r="C1638" s="2" t="n">
        <f aca="false">OBVEZE!D62</f>
        <v>0</v>
      </c>
      <c r="D1638" s="2" t="n">
        <v>0</v>
      </c>
      <c r="E1638" s="2" t="n">
        <v>0</v>
      </c>
      <c r="F1638" s="2" t="n">
        <v>0</v>
      </c>
      <c r="G1638" s="3" t="n">
        <f aca="false">B1638/1000*C1638</f>
        <v>0</v>
      </c>
      <c r="H1638" s="3" t="n">
        <f aca="false">ABS(C1638-ROUND(C1638,0))</f>
        <v>0</v>
      </c>
      <c r="I1638" s="11"/>
      <c r="J1638" s="4"/>
      <c r="K1638" s="5"/>
      <c r="L1638" s="5"/>
      <c r="M1638" s="5"/>
      <c r="N1638" s="5"/>
      <c r="O1638" s="5"/>
      <c r="P1638" s="5"/>
      <c r="Q1638" s="5"/>
      <c r="R1638" s="5"/>
      <c r="S1638" s="5"/>
      <c r="T1638" s="5"/>
      <c r="U1638" s="5"/>
      <c r="V1638" s="5"/>
      <c r="W1638" s="5"/>
      <c r="X1638" s="5"/>
      <c r="Y1638" s="5"/>
      <c r="Z1638" s="5"/>
    </row>
    <row r="1639" customFormat="false" ht="12.75" hidden="false" customHeight="true" outlineLevel="0" collapsed="false">
      <c r="A1639" s="10" t="n">
        <v>159</v>
      </c>
      <c r="B1639" s="2" t="n">
        <v>59</v>
      </c>
      <c r="C1639" s="2" t="n">
        <f aca="false">OBVEZE!D63</f>
        <v>0</v>
      </c>
      <c r="D1639" s="2" t="n">
        <v>0</v>
      </c>
      <c r="E1639" s="2" t="n">
        <v>0</v>
      </c>
      <c r="F1639" s="2" t="n">
        <v>0</v>
      </c>
      <c r="G1639" s="3" t="n">
        <f aca="false">B1639/1000*C1639</f>
        <v>0</v>
      </c>
      <c r="H1639" s="3" t="n">
        <f aca="false">ABS(C1639-ROUND(C1639,0))</f>
        <v>0</v>
      </c>
      <c r="I1639" s="11"/>
      <c r="J1639" s="4"/>
      <c r="K1639" s="5"/>
      <c r="L1639" s="5"/>
      <c r="M1639" s="5"/>
      <c r="N1639" s="5"/>
      <c r="O1639" s="5"/>
      <c r="P1639" s="5"/>
      <c r="Q1639" s="5"/>
      <c r="R1639" s="5"/>
      <c r="S1639" s="5"/>
      <c r="T1639" s="5"/>
      <c r="U1639" s="5"/>
      <c r="V1639" s="5"/>
      <c r="W1639" s="5"/>
      <c r="X1639" s="5"/>
      <c r="Y1639" s="5"/>
      <c r="Z1639" s="5"/>
    </row>
    <row r="1640" customFormat="false" ht="12.75" hidden="false" customHeight="true" outlineLevel="0" collapsed="false">
      <c r="A1640" s="10" t="n">
        <v>159</v>
      </c>
      <c r="B1640" s="2" t="n">
        <v>60</v>
      </c>
      <c r="C1640" s="2" t="n">
        <f aca="false">OBVEZE!D64</f>
        <v>0</v>
      </c>
      <c r="D1640" s="2" t="n">
        <v>0</v>
      </c>
      <c r="E1640" s="2" t="n">
        <v>0</v>
      </c>
      <c r="F1640" s="2" t="n">
        <v>0</v>
      </c>
      <c r="G1640" s="3" t="n">
        <f aca="false">B1640/1000*C1640</f>
        <v>0</v>
      </c>
      <c r="H1640" s="3" t="n">
        <f aca="false">ABS(C1640-ROUND(C1640,0))</f>
        <v>0</v>
      </c>
      <c r="I1640" s="11"/>
      <c r="J1640" s="4"/>
      <c r="K1640" s="5"/>
      <c r="L1640" s="5"/>
      <c r="M1640" s="5"/>
      <c r="N1640" s="5"/>
      <c r="O1640" s="5"/>
      <c r="P1640" s="5"/>
      <c r="Q1640" s="5"/>
      <c r="R1640" s="5"/>
      <c r="S1640" s="5"/>
      <c r="T1640" s="5"/>
      <c r="U1640" s="5"/>
      <c r="V1640" s="5"/>
      <c r="W1640" s="5"/>
      <c r="X1640" s="5"/>
      <c r="Y1640" s="5"/>
      <c r="Z1640" s="5"/>
    </row>
    <row r="1641" customFormat="false" ht="12.75" hidden="false" customHeight="true" outlineLevel="0" collapsed="false">
      <c r="A1641" s="10" t="n">
        <v>159</v>
      </c>
      <c r="B1641" s="2" t="n">
        <v>61</v>
      </c>
      <c r="C1641" s="2" t="n">
        <f aca="false">OBVEZE!D65</f>
        <v>0</v>
      </c>
      <c r="D1641" s="2" t="n">
        <v>0</v>
      </c>
      <c r="E1641" s="2" t="n">
        <v>0</v>
      </c>
      <c r="F1641" s="2" t="n">
        <v>0</v>
      </c>
      <c r="G1641" s="3" t="n">
        <f aca="false">B1641/1000*C1641</f>
        <v>0</v>
      </c>
      <c r="H1641" s="3" t="n">
        <f aca="false">ABS(C1641-ROUND(C1641,0))</f>
        <v>0</v>
      </c>
      <c r="I1641" s="11"/>
      <c r="J1641" s="4"/>
      <c r="K1641" s="5"/>
      <c r="L1641" s="5"/>
      <c r="M1641" s="5"/>
      <c r="N1641" s="5"/>
      <c r="O1641" s="5"/>
      <c r="P1641" s="5"/>
      <c r="Q1641" s="5"/>
      <c r="R1641" s="5"/>
      <c r="S1641" s="5"/>
      <c r="T1641" s="5"/>
      <c r="U1641" s="5"/>
      <c r="V1641" s="5"/>
      <c r="W1641" s="5"/>
      <c r="X1641" s="5"/>
      <c r="Y1641" s="5"/>
      <c r="Z1641" s="5"/>
    </row>
    <row r="1642" customFormat="false" ht="12.75" hidden="false" customHeight="true" outlineLevel="0" collapsed="false">
      <c r="A1642" s="10" t="n">
        <v>159</v>
      </c>
      <c r="B1642" s="2" t="n">
        <v>62</v>
      </c>
      <c r="C1642" s="2" t="n">
        <f aca="false">OBVEZE!D66</f>
        <v>0</v>
      </c>
      <c r="D1642" s="2" t="n">
        <v>0</v>
      </c>
      <c r="E1642" s="2" t="n">
        <v>0</v>
      </c>
      <c r="F1642" s="2" t="n">
        <v>0</v>
      </c>
      <c r="G1642" s="3" t="n">
        <f aca="false">B1642/1000*C1642</f>
        <v>0</v>
      </c>
      <c r="H1642" s="3" t="n">
        <f aca="false">ABS(C1642-ROUND(C1642,0))</f>
        <v>0</v>
      </c>
      <c r="I1642" s="11"/>
      <c r="J1642" s="4"/>
      <c r="K1642" s="5"/>
      <c r="L1642" s="5"/>
      <c r="M1642" s="5"/>
      <c r="N1642" s="5"/>
      <c r="O1642" s="5"/>
      <c r="P1642" s="5"/>
      <c r="Q1642" s="5"/>
      <c r="R1642" s="5"/>
      <c r="S1642" s="5"/>
      <c r="T1642" s="5"/>
      <c r="U1642" s="5"/>
      <c r="V1642" s="5"/>
      <c r="W1642" s="5"/>
      <c r="X1642" s="5"/>
      <c r="Y1642" s="5"/>
      <c r="Z1642" s="5"/>
    </row>
    <row r="1643" customFormat="false" ht="12.75" hidden="false" customHeight="true" outlineLevel="0" collapsed="false">
      <c r="A1643" s="10" t="n">
        <v>159</v>
      </c>
      <c r="B1643" s="2" t="n">
        <v>63</v>
      </c>
      <c r="C1643" s="2" t="n">
        <f aca="false">OBVEZE!D67</f>
        <v>0</v>
      </c>
      <c r="D1643" s="2" t="n">
        <v>0</v>
      </c>
      <c r="E1643" s="2" t="n">
        <v>0</v>
      </c>
      <c r="F1643" s="2" t="n">
        <v>0</v>
      </c>
      <c r="G1643" s="3" t="n">
        <f aca="false">B1643/1000*C1643</f>
        <v>0</v>
      </c>
      <c r="H1643" s="3" t="n">
        <f aca="false">ABS(C1643-ROUND(C1643,0))</f>
        <v>0</v>
      </c>
      <c r="I1643" s="11"/>
      <c r="J1643" s="4"/>
      <c r="K1643" s="5"/>
      <c r="L1643" s="5"/>
      <c r="M1643" s="5"/>
      <c r="N1643" s="5"/>
      <c r="O1643" s="5"/>
      <c r="P1643" s="5"/>
      <c r="Q1643" s="5"/>
      <c r="R1643" s="5"/>
      <c r="S1643" s="5"/>
      <c r="T1643" s="5"/>
      <c r="U1643" s="5"/>
      <c r="V1643" s="5"/>
      <c r="W1643" s="5"/>
      <c r="X1643" s="5"/>
      <c r="Y1643" s="5"/>
      <c r="Z1643" s="5"/>
    </row>
    <row r="1644" customFormat="false" ht="12.75" hidden="false" customHeight="true" outlineLevel="0" collapsed="false">
      <c r="A1644" s="10" t="n">
        <v>159</v>
      </c>
      <c r="B1644" s="2" t="n">
        <v>64</v>
      </c>
      <c r="C1644" s="2" t="n">
        <f aca="false">OBVEZE!D68</f>
        <v>0</v>
      </c>
      <c r="D1644" s="2" t="n">
        <v>0</v>
      </c>
      <c r="E1644" s="2" t="n">
        <v>0</v>
      </c>
      <c r="F1644" s="2" t="n">
        <v>0</v>
      </c>
      <c r="G1644" s="3" t="n">
        <f aca="false">B1644/1000*C1644</f>
        <v>0</v>
      </c>
      <c r="H1644" s="3" t="n">
        <f aca="false">ABS(C1644-ROUND(C1644,0))</f>
        <v>0</v>
      </c>
      <c r="I1644" s="11"/>
      <c r="J1644" s="4"/>
      <c r="K1644" s="5"/>
      <c r="L1644" s="5"/>
      <c r="M1644" s="5"/>
      <c r="N1644" s="5"/>
      <c r="O1644" s="5"/>
      <c r="P1644" s="5"/>
      <c r="Q1644" s="5"/>
      <c r="R1644" s="5"/>
      <c r="S1644" s="5"/>
      <c r="T1644" s="5"/>
      <c r="U1644" s="5"/>
      <c r="V1644" s="5"/>
      <c r="W1644" s="5"/>
      <c r="X1644" s="5"/>
      <c r="Y1644" s="5"/>
      <c r="Z1644" s="5"/>
    </row>
    <row r="1645" customFormat="false" ht="12.75" hidden="false" customHeight="true" outlineLevel="0" collapsed="false">
      <c r="A1645" s="10" t="n">
        <v>159</v>
      </c>
      <c r="B1645" s="2" t="n">
        <v>65</v>
      </c>
      <c r="C1645" s="2" t="n">
        <f aca="false">OBVEZE!D69</f>
        <v>0</v>
      </c>
      <c r="D1645" s="2" t="n">
        <v>0</v>
      </c>
      <c r="E1645" s="2" t="n">
        <v>0</v>
      </c>
      <c r="F1645" s="2" t="n">
        <v>0</v>
      </c>
      <c r="G1645" s="3" t="n">
        <f aca="false">B1645/1000*C1645</f>
        <v>0</v>
      </c>
      <c r="H1645" s="3" t="n">
        <f aca="false">ABS(C1645-ROUND(C1645,0))</f>
        <v>0</v>
      </c>
      <c r="I1645" s="11"/>
      <c r="J1645" s="4"/>
      <c r="K1645" s="5"/>
      <c r="L1645" s="5"/>
      <c r="M1645" s="5"/>
      <c r="N1645" s="5"/>
      <c r="O1645" s="5"/>
      <c r="P1645" s="5"/>
      <c r="Q1645" s="5"/>
      <c r="R1645" s="5"/>
      <c r="S1645" s="5"/>
      <c r="T1645" s="5"/>
      <c r="U1645" s="5"/>
      <c r="V1645" s="5"/>
      <c r="W1645" s="5"/>
      <c r="X1645" s="5"/>
      <c r="Y1645" s="5"/>
      <c r="Z1645" s="5"/>
    </row>
    <row r="1646" customFormat="false" ht="12.75" hidden="false" customHeight="true" outlineLevel="0" collapsed="false">
      <c r="A1646" s="10" t="n">
        <v>159</v>
      </c>
      <c r="B1646" s="2" t="n">
        <v>66</v>
      </c>
      <c r="C1646" s="2" t="n">
        <f aca="false">OBVEZE!D70</f>
        <v>0</v>
      </c>
      <c r="D1646" s="2" t="n">
        <v>0</v>
      </c>
      <c r="E1646" s="2" t="n">
        <v>0</v>
      </c>
      <c r="F1646" s="2" t="n">
        <v>0</v>
      </c>
      <c r="G1646" s="3" t="n">
        <f aca="false">B1646/1000*C1646</f>
        <v>0</v>
      </c>
      <c r="H1646" s="3" t="n">
        <f aca="false">ABS(C1646-ROUND(C1646,0))</f>
        <v>0</v>
      </c>
      <c r="I1646" s="11"/>
      <c r="J1646" s="4"/>
      <c r="K1646" s="5"/>
      <c r="L1646" s="5"/>
      <c r="M1646" s="5"/>
      <c r="N1646" s="5"/>
      <c r="O1646" s="5"/>
      <c r="P1646" s="5"/>
      <c r="Q1646" s="5"/>
      <c r="R1646" s="5"/>
      <c r="S1646" s="5"/>
      <c r="T1646" s="5"/>
      <c r="U1646" s="5"/>
      <c r="V1646" s="5"/>
      <c r="W1646" s="5"/>
      <c r="X1646" s="5"/>
      <c r="Y1646" s="5"/>
      <c r="Z1646" s="5"/>
    </row>
    <row r="1647" customFormat="false" ht="12.75" hidden="false" customHeight="true" outlineLevel="0" collapsed="false">
      <c r="A1647" s="10" t="n">
        <v>159</v>
      </c>
      <c r="B1647" s="2" t="n">
        <v>67</v>
      </c>
      <c r="C1647" s="2" t="n">
        <f aca="false">OBVEZE!D71</f>
        <v>0</v>
      </c>
      <c r="D1647" s="2" t="n">
        <v>0</v>
      </c>
      <c r="E1647" s="2" t="n">
        <v>0</v>
      </c>
      <c r="F1647" s="2" t="n">
        <v>0</v>
      </c>
      <c r="G1647" s="3" t="n">
        <f aca="false">B1647/1000*C1647</f>
        <v>0</v>
      </c>
      <c r="H1647" s="3" t="n">
        <f aca="false">ABS(C1647-ROUND(C1647,0))</f>
        <v>0</v>
      </c>
      <c r="I1647" s="11"/>
      <c r="J1647" s="4"/>
      <c r="K1647" s="5"/>
      <c r="L1647" s="5"/>
      <c r="M1647" s="5"/>
      <c r="N1647" s="5"/>
      <c r="O1647" s="5"/>
      <c r="P1647" s="5"/>
      <c r="Q1647" s="5"/>
      <c r="R1647" s="5"/>
      <c r="S1647" s="5"/>
      <c r="T1647" s="5"/>
      <c r="U1647" s="5"/>
      <c r="V1647" s="5"/>
      <c r="W1647" s="5"/>
      <c r="X1647" s="5"/>
      <c r="Y1647" s="5"/>
      <c r="Z1647" s="5"/>
    </row>
    <row r="1648" customFormat="false" ht="12.75" hidden="false" customHeight="true" outlineLevel="0" collapsed="false">
      <c r="A1648" s="10" t="n">
        <v>159</v>
      </c>
      <c r="B1648" s="2" t="n">
        <v>68</v>
      </c>
      <c r="C1648" s="2" t="n">
        <f aca="false">OBVEZE!D72</f>
        <v>0</v>
      </c>
      <c r="D1648" s="2" t="n">
        <v>0</v>
      </c>
      <c r="E1648" s="2" t="n">
        <v>0</v>
      </c>
      <c r="F1648" s="2" t="n">
        <v>0</v>
      </c>
      <c r="G1648" s="3" t="n">
        <f aca="false">B1648/1000*C1648</f>
        <v>0</v>
      </c>
      <c r="H1648" s="3" t="n">
        <f aca="false">ABS(C1648-ROUND(C1648,0))</f>
        <v>0</v>
      </c>
      <c r="I1648" s="11"/>
      <c r="J1648" s="4"/>
      <c r="K1648" s="5"/>
      <c r="L1648" s="5"/>
      <c r="M1648" s="5"/>
      <c r="N1648" s="5"/>
      <c r="O1648" s="5"/>
      <c r="P1648" s="5"/>
      <c r="Q1648" s="5"/>
      <c r="R1648" s="5"/>
      <c r="S1648" s="5"/>
      <c r="T1648" s="5"/>
      <c r="U1648" s="5"/>
      <c r="V1648" s="5"/>
      <c r="W1648" s="5"/>
      <c r="X1648" s="5"/>
      <c r="Y1648" s="5"/>
      <c r="Z1648" s="5"/>
    </row>
    <row r="1649" customFormat="false" ht="12.75" hidden="false" customHeight="true" outlineLevel="0" collapsed="false">
      <c r="A1649" s="10" t="n">
        <v>159</v>
      </c>
      <c r="B1649" s="2" t="n">
        <v>69</v>
      </c>
      <c r="C1649" s="2" t="n">
        <f aca="false">OBVEZE!D73</f>
        <v>0</v>
      </c>
      <c r="D1649" s="2" t="n">
        <v>0</v>
      </c>
      <c r="E1649" s="2" t="n">
        <v>0</v>
      </c>
      <c r="F1649" s="2" t="n">
        <v>0</v>
      </c>
      <c r="G1649" s="3" t="n">
        <f aca="false">B1649/1000*C1649</f>
        <v>0</v>
      </c>
      <c r="H1649" s="3" t="n">
        <f aca="false">ABS(C1649-ROUND(C1649,0))</f>
        <v>0</v>
      </c>
      <c r="I1649" s="11"/>
      <c r="J1649" s="4"/>
      <c r="K1649" s="5"/>
      <c r="L1649" s="5"/>
      <c r="M1649" s="5"/>
      <c r="N1649" s="5"/>
      <c r="O1649" s="5"/>
      <c r="P1649" s="5"/>
      <c r="Q1649" s="5"/>
      <c r="R1649" s="5"/>
      <c r="S1649" s="5"/>
      <c r="T1649" s="5"/>
      <c r="U1649" s="5"/>
      <c r="V1649" s="5"/>
      <c r="W1649" s="5"/>
      <c r="X1649" s="5"/>
      <c r="Y1649" s="5"/>
      <c r="Z1649" s="5"/>
    </row>
    <row r="1650" customFormat="false" ht="12.75" hidden="false" customHeight="true" outlineLevel="0" collapsed="false">
      <c r="A1650" s="10" t="n">
        <v>159</v>
      </c>
      <c r="B1650" s="2" t="n">
        <v>70</v>
      </c>
      <c r="C1650" s="2" t="n">
        <f aca="false">OBVEZE!D74</f>
        <v>0</v>
      </c>
      <c r="D1650" s="2" t="n">
        <v>0</v>
      </c>
      <c r="E1650" s="2" t="n">
        <v>0</v>
      </c>
      <c r="F1650" s="2" t="n">
        <v>0</v>
      </c>
      <c r="G1650" s="3" t="n">
        <f aca="false">B1650/1000*C1650</f>
        <v>0</v>
      </c>
      <c r="H1650" s="3" t="n">
        <f aca="false">ABS(C1650-ROUND(C1650,0))</f>
        <v>0</v>
      </c>
      <c r="I1650" s="11"/>
      <c r="J1650" s="4"/>
      <c r="K1650" s="5"/>
      <c r="L1650" s="5"/>
      <c r="M1650" s="5"/>
      <c r="N1650" s="5"/>
      <c r="O1650" s="5"/>
      <c r="P1650" s="5"/>
      <c r="Q1650" s="5"/>
      <c r="R1650" s="5"/>
      <c r="S1650" s="5"/>
      <c r="T1650" s="5"/>
      <c r="U1650" s="5"/>
      <c r="V1650" s="5"/>
      <c r="W1650" s="5"/>
      <c r="X1650" s="5"/>
      <c r="Y1650" s="5"/>
      <c r="Z1650" s="5"/>
    </row>
    <row r="1651" customFormat="false" ht="12.75" hidden="false" customHeight="true" outlineLevel="0" collapsed="false">
      <c r="A1651" s="10" t="n">
        <v>159</v>
      </c>
      <c r="B1651" s="2" t="n">
        <v>71</v>
      </c>
      <c r="C1651" s="2" t="n">
        <f aca="false">OBVEZE!D75</f>
        <v>0</v>
      </c>
      <c r="D1651" s="2" t="n">
        <v>0</v>
      </c>
      <c r="E1651" s="2" t="n">
        <v>0</v>
      </c>
      <c r="F1651" s="2" t="n">
        <v>0</v>
      </c>
      <c r="G1651" s="3" t="n">
        <f aca="false">B1651/1000*C1651</f>
        <v>0</v>
      </c>
      <c r="H1651" s="3" t="n">
        <f aca="false">ABS(C1651-ROUND(C1651,0))</f>
        <v>0</v>
      </c>
      <c r="I1651" s="11"/>
      <c r="J1651" s="4"/>
      <c r="K1651" s="5"/>
      <c r="L1651" s="5"/>
      <c r="M1651" s="5"/>
      <c r="N1651" s="5"/>
      <c r="O1651" s="5"/>
      <c r="P1651" s="5"/>
      <c r="Q1651" s="5"/>
      <c r="R1651" s="5"/>
      <c r="S1651" s="5"/>
      <c r="T1651" s="5"/>
      <c r="U1651" s="5"/>
      <c r="V1651" s="5"/>
      <c r="W1651" s="5"/>
      <c r="X1651" s="5"/>
      <c r="Y1651" s="5"/>
      <c r="Z1651" s="5"/>
    </row>
    <row r="1652" customFormat="false" ht="12.75" hidden="false" customHeight="true" outlineLevel="0" collapsed="false">
      <c r="A1652" s="10" t="n">
        <v>159</v>
      </c>
      <c r="B1652" s="2" t="n">
        <v>72</v>
      </c>
      <c r="C1652" s="2" t="n">
        <f aca="false">OBVEZE!D76</f>
        <v>0</v>
      </c>
      <c r="D1652" s="2" t="n">
        <v>0</v>
      </c>
      <c r="E1652" s="2" t="n">
        <v>0</v>
      </c>
      <c r="F1652" s="2" t="n">
        <v>0</v>
      </c>
      <c r="G1652" s="3" t="n">
        <f aca="false">B1652/1000*C1652</f>
        <v>0</v>
      </c>
      <c r="H1652" s="3" t="n">
        <f aca="false">ABS(C1652-ROUND(C1652,0))</f>
        <v>0</v>
      </c>
      <c r="I1652" s="11"/>
      <c r="J1652" s="4"/>
      <c r="K1652" s="5"/>
      <c r="L1652" s="5"/>
      <c r="M1652" s="5"/>
      <c r="N1652" s="5"/>
      <c r="O1652" s="5"/>
      <c r="P1652" s="5"/>
      <c r="Q1652" s="5"/>
      <c r="R1652" s="5"/>
      <c r="S1652" s="5"/>
      <c r="T1652" s="5"/>
      <c r="U1652" s="5"/>
      <c r="V1652" s="5"/>
      <c r="W1652" s="5"/>
      <c r="X1652" s="5"/>
      <c r="Y1652" s="5"/>
      <c r="Z1652" s="5"/>
    </row>
    <row r="1653" customFormat="false" ht="12.75" hidden="false" customHeight="true" outlineLevel="0" collapsed="false">
      <c r="A1653" s="10" t="n">
        <v>159</v>
      </c>
      <c r="B1653" s="2" t="n">
        <v>73</v>
      </c>
      <c r="C1653" s="2" t="n">
        <f aca="false">OBVEZE!D77</f>
        <v>0</v>
      </c>
      <c r="D1653" s="2" t="n">
        <v>0</v>
      </c>
      <c r="E1653" s="2" t="n">
        <v>0</v>
      </c>
      <c r="F1653" s="2" t="n">
        <v>0</v>
      </c>
      <c r="G1653" s="3" t="n">
        <f aca="false">B1653/1000*C1653</f>
        <v>0</v>
      </c>
      <c r="H1653" s="3" t="n">
        <f aca="false">ABS(C1653-ROUND(C1653,0))</f>
        <v>0</v>
      </c>
      <c r="I1653" s="11"/>
      <c r="J1653" s="4"/>
      <c r="K1653" s="5"/>
      <c r="L1653" s="5"/>
      <c r="M1653" s="5"/>
      <c r="N1653" s="5"/>
      <c r="O1653" s="5"/>
      <c r="P1653" s="5"/>
      <c r="Q1653" s="5"/>
      <c r="R1653" s="5"/>
      <c r="S1653" s="5"/>
      <c r="T1653" s="5"/>
      <c r="U1653" s="5"/>
      <c r="V1653" s="5"/>
      <c r="W1653" s="5"/>
      <c r="X1653" s="5"/>
      <c r="Y1653" s="5"/>
      <c r="Z1653" s="5"/>
    </row>
    <row r="1654" customFormat="false" ht="12.75" hidden="false" customHeight="true" outlineLevel="0" collapsed="false">
      <c r="A1654" s="10" t="n">
        <v>159</v>
      </c>
      <c r="B1654" s="2" t="n">
        <v>74</v>
      </c>
      <c r="C1654" s="2" t="n">
        <f aca="false">OBVEZE!D78</f>
        <v>0</v>
      </c>
      <c r="D1654" s="2" t="n">
        <v>0</v>
      </c>
      <c r="E1654" s="2" t="n">
        <v>0</v>
      </c>
      <c r="F1654" s="2" t="n">
        <v>0</v>
      </c>
      <c r="G1654" s="3" t="n">
        <f aca="false">B1654/1000*C1654</f>
        <v>0</v>
      </c>
      <c r="H1654" s="3" t="n">
        <f aca="false">ABS(C1654-ROUND(C1654,0))</f>
        <v>0</v>
      </c>
      <c r="I1654" s="11"/>
      <c r="J1654" s="4"/>
      <c r="K1654" s="5"/>
      <c r="L1654" s="5"/>
      <c r="M1654" s="5"/>
      <c r="N1654" s="5"/>
      <c r="O1654" s="5"/>
      <c r="P1654" s="5"/>
      <c r="Q1654" s="5"/>
      <c r="R1654" s="5"/>
      <c r="S1654" s="5"/>
      <c r="T1654" s="5"/>
      <c r="U1654" s="5"/>
      <c r="V1654" s="5"/>
      <c r="W1654" s="5"/>
      <c r="X1654" s="5"/>
      <c r="Y1654" s="5"/>
      <c r="Z1654" s="5"/>
    </row>
    <row r="1655" customFormat="false" ht="12.75" hidden="false" customHeight="true" outlineLevel="0" collapsed="false">
      <c r="A1655" s="10" t="n">
        <v>159</v>
      </c>
      <c r="B1655" s="2" t="n">
        <v>75</v>
      </c>
      <c r="C1655" s="2" t="n">
        <f aca="false">OBVEZE!D79</f>
        <v>0</v>
      </c>
      <c r="D1655" s="2" t="n">
        <v>0</v>
      </c>
      <c r="E1655" s="2" t="n">
        <v>0</v>
      </c>
      <c r="F1655" s="2" t="n">
        <v>0</v>
      </c>
      <c r="G1655" s="3" t="n">
        <f aca="false">B1655/1000*C1655</f>
        <v>0</v>
      </c>
      <c r="H1655" s="3" t="n">
        <f aca="false">ABS(C1655-ROUND(C1655,0))</f>
        <v>0</v>
      </c>
      <c r="I1655" s="11"/>
      <c r="J1655" s="4"/>
      <c r="K1655" s="5"/>
      <c r="L1655" s="5"/>
      <c r="M1655" s="5"/>
      <c r="N1655" s="5"/>
      <c r="O1655" s="5"/>
      <c r="P1655" s="5"/>
      <c r="Q1655" s="5"/>
      <c r="R1655" s="5"/>
      <c r="S1655" s="5"/>
      <c r="T1655" s="5"/>
      <c r="U1655" s="5"/>
      <c r="V1655" s="5"/>
      <c r="W1655" s="5"/>
      <c r="X1655" s="5"/>
      <c r="Y1655" s="5"/>
      <c r="Z1655" s="5"/>
    </row>
    <row r="1656" customFormat="false" ht="12.75" hidden="false" customHeight="true" outlineLevel="0" collapsed="false">
      <c r="A1656" s="10" t="n">
        <v>159</v>
      </c>
      <c r="B1656" s="2" t="n">
        <v>76</v>
      </c>
      <c r="C1656" s="2" t="n">
        <f aca="false">OBVEZE!D80</f>
        <v>0</v>
      </c>
      <c r="D1656" s="2" t="n">
        <v>0</v>
      </c>
      <c r="E1656" s="2" t="n">
        <v>0</v>
      </c>
      <c r="F1656" s="2" t="n">
        <v>0</v>
      </c>
      <c r="G1656" s="3" t="n">
        <f aca="false">B1656/1000*C1656</f>
        <v>0</v>
      </c>
      <c r="H1656" s="3" t="n">
        <f aca="false">ABS(C1656-ROUND(C1656,0))</f>
        <v>0</v>
      </c>
      <c r="I1656" s="11"/>
      <c r="J1656" s="4"/>
      <c r="K1656" s="5"/>
      <c r="L1656" s="5"/>
      <c r="M1656" s="5"/>
      <c r="N1656" s="5"/>
      <c r="O1656" s="5"/>
      <c r="P1656" s="5"/>
      <c r="Q1656" s="5"/>
      <c r="R1656" s="5"/>
      <c r="S1656" s="5"/>
      <c r="T1656" s="5"/>
      <c r="U1656" s="5"/>
      <c r="V1656" s="5"/>
      <c r="W1656" s="5"/>
      <c r="X1656" s="5"/>
      <c r="Y1656" s="5"/>
      <c r="Z1656" s="5"/>
    </row>
    <row r="1657" customFormat="false" ht="12.75" hidden="false" customHeight="true" outlineLevel="0" collapsed="false">
      <c r="A1657" s="10" t="n">
        <v>159</v>
      </c>
      <c r="B1657" s="2" t="n">
        <v>77</v>
      </c>
      <c r="C1657" s="2" t="n">
        <f aca="false">OBVEZE!D81</f>
        <v>0</v>
      </c>
      <c r="D1657" s="2" t="n">
        <v>0</v>
      </c>
      <c r="E1657" s="2" t="n">
        <v>0</v>
      </c>
      <c r="F1657" s="2" t="n">
        <v>0</v>
      </c>
      <c r="G1657" s="3" t="n">
        <f aca="false">B1657/1000*C1657</f>
        <v>0</v>
      </c>
      <c r="H1657" s="3" t="n">
        <f aca="false">ABS(C1657-ROUND(C1657,0))</f>
        <v>0</v>
      </c>
      <c r="I1657" s="11"/>
      <c r="J1657" s="4"/>
      <c r="K1657" s="5"/>
      <c r="L1657" s="5"/>
      <c r="M1657" s="5"/>
      <c r="N1657" s="5"/>
      <c r="O1657" s="5"/>
      <c r="P1657" s="5"/>
      <c r="Q1657" s="5"/>
      <c r="R1657" s="5"/>
      <c r="S1657" s="5"/>
      <c r="T1657" s="5"/>
      <c r="U1657" s="5"/>
      <c r="V1657" s="5"/>
      <c r="W1657" s="5"/>
      <c r="X1657" s="5"/>
      <c r="Y1657" s="5"/>
      <c r="Z1657" s="5"/>
    </row>
    <row r="1658" customFormat="false" ht="12.75" hidden="false" customHeight="true" outlineLevel="0" collapsed="false">
      <c r="A1658" s="10" t="n">
        <v>159</v>
      </c>
      <c r="B1658" s="2" t="n">
        <v>78</v>
      </c>
      <c r="C1658" s="2" t="n">
        <f aca="false">OBVEZE!D82</f>
        <v>0</v>
      </c>
      <c r="D1658" s="2" t="n">
        <v>0</v>
      </c>
      <c r="E1658" s="2" t="n">
        <v>0</v>
      </c>
      <c r="F1658" s="2" t="n">
        <v>0</v>
      </c>
      <c r="G1658" s="3" t="n">
        <f aca="false">B1658/1000*C1658</f>
        <v>0</v>
      </c>
      <c r="H1658" s="3" t="n">
        <f aca="false">ABS(C1658-ROUND(C1658,0))</f>
        <v>0</v>
      </c>
      <c r="I1658" s="11"/>
      <c r="J1658" s="4"/>
      <c r="K1658" s="5"/>
      <c r="L1658" s="5"/>
      <c r="M1658" s="5"/>
      <c r="N1658" s="5"/>
      <c r="O1658" s="5"/>
      <c r="P1658" s="5"/>
      <c r="Q1658" s="5"/>
      <c r="R1658" s="5"/>
      <c r="S1658" s="5"/>
      <c r="T1658" s="5"/>
      <c r="U1658" s="5"/>
      <c r="V1658" s="5"/>
      <c r="W1658" s="5"/>
      <c r="X1658" s="5"/>
      <c r="Y1658" s="5"/>
      <c r="Z1658" s="5"/>
    </row>
    <row r="1659" customFormat="false" ht="12.75" hidden="false" customHeight="true" outlineLevel="0" collapsed="false">
      <c r="A1659" s="10" t="n">
        <v>159</v>
      </c>
      <c r="B1659" s="2" t="n">
        <v>79</v>
      </c>
      <c r="C1659" s="2" t="n">
        <f aca="false">OBVEZE!D83</f>
        <v>0</v>
      </c>
      <c r="D1659" s="2" t="n">
        <v>0</v>
      </c>
      <c r="E1659" s="2" t="n">
        <v>0</v>
      </c>
      <c r="F1659" s="2" t="n">
        <v>0</v>
      </c>
      <c r="G1659" s="3" t="n">
        <f aca="false">B1659/1000*C1659</f>
        <v>0</v>
      </c>
      <c r="H1659" s="3" t="n">
        <f aca="false">ABS(C1659-ROUND(C1659,0))</f>
        <v>0</v>
      </c>
      <c r="I1659" s="11"/>
      <c r="J1659" s="4"/>
      <c r="K1659" s="5"/>
      <c r="L1659" s="5"/>
      <c r="M1659" s="5"/>
      <c r="N1659" s="5"/>
      <c r="O1659" s="5"/>
      <c r="P1659" s="5"/>
      <c r="Q1659" s="5"/>
      <c r="R1659" s="5"/>
      <c r="S1659" s="5"/>
      <c r="T1659" s="5"/>
      <c r="U1659" s="5"/>
      <c r="V1659" s="5"/>
      <c r="W1659" s="5"/>
      <c r="X1659" s="5"/>
      <c r="Y1659" s="5"/>
      <c r="Z1659" s="5"/>
    </row>
    <row r="1660" customFormat="false" ht="12.75" hidden="false" customHeight="true" outlineLevel="0" collapsed="false">
      <c r="A1660" s="10" t="n">
        <v>159</v>
      </c>
      <c r="B1660" s="2" t="n">
        <v>80</v>
      </c>
      <c r="C1660" s="2" t="n">
        <f aca="false">OBVEZE!D84</f>
        <v>0</v>
      </c>
      <c r="D1660" s="2" t="n">
        <v>0</v>
      </c>
      <c r="E1660" s="2" t="n">
        <v>0</v>
      </c>
      <c r="F1660" s="2" t="n">
        <v>0</v>
      </c>
      <c r="G1660" s="3" t="n">
        <f aca="false">B1660/1000*C1660</f>
        <v>0</v>
      </c>
      <c r="H1660" s="3" t="n">
        <f aca="false">ABS(C1660-ROUND(C1660,0))</f>
        <v>0</v>
      </c>
      <c r="I1660" s="11"/>
      <c r="J1660" s="4"/>
      <c r="K1660" s="5"/>
      <c r="L1660" s="5"/>
      <c r="M1660" s="5"/>
      <c r="N1660" s="5"/>
      <c r="O1660" s="5"/>
      <c r="P1660" s="5"/>
      <c r="Q1660" s="5"/>
      <c r="R1660" s="5"/>
      <c r="S1660" s="5"/>
      <c r="T1660" s="5"/>
      <c r="U1660" s="5"/>
      <c r="V1660" s="5"/>
      <c r="W1660" s="5"/>
      <c r="X1660" s="5"/>
      <c r="Y1660" s="5"/>
      <c r="Z1660" s="5"/>
    </row>
    <row r="1661" customFormat="false" ht="12.75" hidden="false" customHeight="true" outlineLevel="0" collapsed="false">
      <c r="A1661" s="10" t="n">
        <v>159</v>
      </c>
      <c r="B1661" s="2" t="n">
        <v>81</v>
      </c>
      <c r="C1661" s="2" t="n">
        <f aca="false">OBVEZE!D85</f>
        <v>0</v>
      </c>
      <c r="D1661" s="2" t="n">
        <v>0</v>
      </c>
      <c r="E1661" s="2" t="n">
        <v>0</v>
      </c>
      <c r="F1661" s="2" t="n">
        <v>0</v>
      </c>
      <c r="G1661" s="3" t="n">
        <f aca="false">B1661/1000*C1661</f>
        <v>0</v>
      </c>
      <c r="H1661" s="3" t="n">
        <f aca="false">ABS(C1661-ROUND(C1661,0))</f>
        <v>0</v>
      </c>
      <c r="I1661" s="11"/>
      <c r="J1661" s="4"/>
      <c r="K1661" s="5"/>
      <c r="L1661" s="5"/>
      <c r="M1661" s="5"/>
      <c r="N1661" s="5"/>
      <c r="O1661" s="5"/>
      <c r="P1661" s="5"/>
      <c r="Q1661" s="5"/>
      <c r="R1661" s="5"/>
      <c r="S1661" s="5"/>
      <c r="T1661" s="5"/>
      <c r="U1661" s="5"/>
      <c r="V1661" s="5"/>
      <c r="W1661" s="5"/>
      <c r="X1661" s="5"/>
      <c r="Y1661" s="5"/>
      <c r="Z1661" s="5"/>
    </row>
    <row r="1662" customFormat="false" ht="12.75" hidden="false" customHeight="true" outlineLevel="0" collapsed="false">
      <c r="A1662" s="10" t="n">
        <v>159</v>
      </c>
      <c r="B1662" s="2" t="n">
        <v>82</v>
      </c>
      <c r="C1662" s="2" t="n">
        <f aca="false">OBVEZE!D86</f>
        <v>0</v>
      </c>
      <c r="D1662" s="2" t="n">
        <v>0</v>
      </c>
      <c r="E1662" s="2" t="n">
        <v>0</v>
      </c>
      <c r="F1662" s="2" t="n">
        <v>0</v>
      </c>
      <c r="G1662" s="3" t="n">
        <f aca="false">B1662/1000*C1662</f>
        <v>0</v>
      </c>
      <c r="H1662" s="3" t="n">
        <f aca="false">ABS(C1662-ROUND(C1662,0))</f>
        <v>0</v>
      </c>
      <c r="I1662" s="11"/>
      <c r="J1662" s="4"/>
      <c r="K1662" s="5"/>
      <c r="L1662" s="5"/>
      <c r="M1662" s="5"/>
      <c r="N1662" s="5"/>
      <c r="O1662" s="5"/>
      <c r="P1662" s="5"/>
      <c r="Q1662" s="5"/>
      <c r="R1662" s="5"/>
      <c r="S1662" s="5"/>
      <c r="T1662" s="5"/>
      <c r="U1662" s="5"/>
      <c r="V1662" s="5"/>
      <c r="W1662" s="5"/>
      <c r="X1662" s="5"/>
      <c r="Y1662" s="5"/>
      <c r="Z1662" s="5"/>
    </row>
    <row r="1663" customFormat="false" ht="12.75" hidden="false" customHeight="true" outlineLevel="0" collapsed="false">
      <c r="A1663" s="10" t="n">
        <v>159</v>
      </c>
      <c r="B1663" s="2" t="n">
        <v>83</v>
      </c>
      <c r="C1663" s="2" t="n">
        <f aca="false">OBVEZE!D87</f>
        <v>0</v>
      </c>
      <c r="D1663" s="2" t="n">
        <v>0</v>
      </c>
      <c r="E1663" s="2" t="n">
        <v>0</v>
      </c>
      <c r="F1663" s="2" t="n">
        <v>0</v>
      </c>
      <c r="G1663" s="3" t="n">
        <f aca="false">B1663/1000*C1663</f>
        <v>0</v>
      </c>
      <c r="H1663" s="3" t="n">
        <f aca="false">ABS(C1663-ROUND(C1663,0))</f>
        <v>0</v>
      </c>
      <c r="I1663" s="11"/>
      <c r="J1663" s="4"/>
      <c r="K1663" s="5"/>
      <c r="L1663" s="5"/>
      <c r="M1663" s="5"/>
      <c r="N1663" s="5"/>
      <c r="O1663" s="5"/>
      <c r="P1663" s="5"/>
      <c r="Q1663" s="5"/>
      <c r="R1663" s="5"/>
      <c r="S1663" s="5"/>
      <c r="T1663" s="5"/>
      <c r="U1663" s="5"/>
      <c r="V1663" s="5"/>
      <c r="W1663" s="5"/>
      <c r="X1663" s="5"/>
      <c r="Y1663" s="5"/>
      <c r="Z1663" s="5"/>
    </row>
    <row r="1664" customFormat="false" ht="12.75" hidden="false" customHeight="true" outlineLevel="0" collapsed="false">
      <c r="A1664" s="10" t="n">
        <v>159</v>
      </c>
      <c r="B1664" s="2" t="n">
        <v>84</v>
      </c>
      <c r="C1664" s="2" t="n">
        <f aca="false">OBVEZE!D88</f>
        <v>0</v>
      </c>
      <c r="D1664" s="2" t="n">
        <v>0</v>
      </c>
      <c r="E1664" s="2" t="n">
        <v>0</v>
      </c>
      <c r="F1664" s="2" t="n">
        <v>0</v>
      </c>
      <c r="G1664" s="3" t="n">
        <f aca="false">B1664/1000*C1664</f>
        <v>0</v>
      </c>
      <c r="H1664" s="3" t="n">
        <f aca="false">ABS(C1664-ROUND(C1664,0))</f>
        <v>0</v>
      </c>
      <c r="I1664" s="11"/>
      <c r="J1664" s="4"/>
      <c r="K1664" s="5"/>
      <c r="L1664" s="5"/>
      <c r="M1664" s="5"/>
      <c r="N1664" s="5"/>
      <c r="O1664" s="5"/>
      <c r="P1664" s="5"/>
      <c r="Q1664" s="5"/>
      <c r="R1664" s="5"/>
      <c r="S1664" s="5"/>
      <c r="T1664" s="5"/>
      <c r="U1664" s="5"/>
      <c r="V1664" s="5"/>
      <c r="W1664" s="5"/>
      <c r="X1664" s="5"/>
      <c r="Y1664" s="5"/>
      <c r="Z1664" s="5"/>
    </row>
    <row r="1665" customFormat="false" ht="12.75" hidden="false" customHeight="true" outlineLevel="0" collapsed="false">
      <c r="A1665" s="10" t="n">
        <v>159</v>
      </c>
      <c r="B1665" s="2" t="n">
        <v>85</v>
      </c>
      <c r="C1665" s="2" t="n">
        <f aca="false">OBVEZE!D89</f>
        <v>0</v>
      </c>
      <c r="D1665" s="2" t="n">
        <v>0</v>
      </c>
      <c r="E1665" s="2" t="n">
        <v>0</v>
      </c>
      <c r="F1665" s="2" t="n">
        <v>0</v>
      </c>
      <c r="G1665" s="3" t="n">
        <f aca="false">B1665/1000*C1665</f>
        <v>0</v>
      </c>
      <c r="H1665" s="3" t="n">
        <f aca="false">ABS(C1665-ROUND(C1665,0))</f>
        <v>0</v>
      </c>
      <c r="I1665" s="11"/>
      <c r="J1665" s="4"/>
      <c r="K1665" s="5"/>
      <c r="L1665" s="5"/>
      <c r="M1665" s="5"/>
      <c r="N1665" s="5"/>
      <c r="O1665" s="5"/>
      <c r="P1665" s="5"/>
      <c r="Q1665" s="5"/>
      <c r="R1665" s="5"/>
      <c r="S1665" s="5"/>
      <c r="T1665" s="5"/>
      <c r="U1665" s="5"/>
      <c r="V1665" s="5"/>
      <c r="W1665" s="5"/>
      <c r="X1665" s="5"/>
      <c r="Y1665" s="5"/>
      <c r="Z1665" s="5"/>
    </row>
    <row r="1666" customFormat="false" ht="12.75" hidden="false" customHeight="true" outlineLevel="0" collapsed="false">
      <c r="A1666" s="10" t="n">
        <v>159</v>
      </c>
      <c r="B1666" s="2" t="n">
        <v>86</v>
      </c>
      <c r="C1666" s="2" t="n">
        <f aca="false">OBVEZE!D90</f>
        <v>0</v>
      </c>
      <c r="D1666" s="2" t="n">
        <v>0</v>
      </c>
      <c r="E1666" s="2" t="n">
        <v>0</v>
      </c>
      <c r="F1666" s="2" t="n">
        <v>0</v>
      </c>
      <c r="G1666" s="3" t="n">
        <f aca="false">B1666/1000*C1666</f>
        <v>0</v>
      </c>
      <c r="H1666" s="3" t="n">
        <f aca="false">ABS(C1666-ROUND(C1666,0))</f>
        <v>0</v>
      </c>
      <c r="I1666" s="11"/>
      <c r="J1666" s="4"/>
      <c r="K1666" s="5"/>
      <c r="L1666" s="5"/>
      <c r="M1666" s="5"/>
      <c r="N1666" s="5"/>
      <c r="O1666" s="5"/>
      <c r="P1666" s="5"/>
      <c r="Q1666" s="5"/>
      <c r="R1666" s="5"/>
      <c r="S1666" s="5"/>
      <c r="T1666" s="5"/>
      <c r="U1666" s="5"/>
      <c r="V1666" s="5"/>
      <c r="W1666" s="5"/>
      <c r="X1666" s="5"/>
      <c r="Y1666" s="5"/>
      <c r="Z1666" s="5"/>
    </row>
    <row r="1667" customFormat="false" ht="12.75" hidden="false" customHeight="true" outlineLevel="0" collapsed="false">
      <c r="A1667" s="10" t="n">
        <v>159</v>
      </c>
      <c r="B1667" s="2" t="n">
        <v>87</v>
      </c>
      <c r="C1667" s="2" t="n">
        <f aca="false">OBVEZE!D91</f>
        <v>0</v>
      </c>
      <c r="D1667" s="2" t="n">
        <v>0</v>
      </c>
      <c r="E1667" s="2" t="n">
        <v>0</v>
      </c>
      <c r="F1667" s="2" t="n">
        <v>0</v>
      </c>
      <c r="G1667" s="3" t="n">
        <f aca="false">B1667/1000*C1667</f>
        <v>0</v>
      </c>
      <c r="H1667" s="3" t="n">
        <f aca="false">ABS(C1667-ROUND(C1667,0))</f>
        <v>0</v>
      </c>
      <c r="I1667" s="11"/>
      <c r="J1667" s="4"/>
      <c r="K1667" s="5"/>
      <c r="L1667" s="5"/>
      <c r="M1667" s="5"/>
      <c r="N1667" s="5"/>
      <c r="O1667" s="5"/>
      <c r="P1667" s="5"/>
      <c r="Q1667" s="5"/>
      <c r="R1667" s="5"/>
      <c r="S1667" s="5"/>
      <c r="T1667" s="5"/>
      <c r="U1667" s="5"/>
      <c r="V1667" s="5"/>
      <c r="W1667" s="5"/>
      <c r="X1667" s="5"/>
      <c r="Y1667" s="5"/>
      <c r="Z1667" s="5"/>
    </row>
    <row r="1668" customFormat="false" ht="12.75" hidden="false" customHeight="true" outlineLevel="0" collapsed="false">
      <c r="A1668" s="10" t="n">
        <v>159</v>
      </c>
      <c r="B1668" s="2" t="n">
        <v>88</v>
      </c>
      <c r="C1668" s="2" t="n">
        <f aca="false">OBVEZE!D92</f>
        <v>0</v>
      </c>
      <c r="D1668" s="2" t="n">
        <v>0</v>
      </c>
      <c r="E1668" s="2" t="n">
        <v>0</v>
      </c>
      <c r="F1668" s="2" t="n">
        <v>0</v>
      </c>
      <c r="G1668" s="3" t="n">
        <f aca="false">B1668/1000*C1668</f>
        <v>0</v>
      </c>
      <c r="H1668" s="3" t="n">
        <f aca="false">ABS(C1668-ROUND(C1668,0))</f>
        <v>0</v>
      </c>
      <c r="I1668" s="11"/>
      <c r="J1668" s="4"/>
      <c r="K1668" s="5"/>
      <c r="L1668" s="5"/>
      <c r="M1668" s="5"/>
      <c r="N1668" s="5"/>
      <c r="O1668" s="5"/>
      <c r="P1668" s="5"/>
      <c r="Q1668" s="5"/>
      <c r="R1668" s="5"/>
      <c r="S1668" s="5"/>
      <c r="T1668" s="5"/>
      <c r="U1668" s="5"/>
      <c r="V1668" s="5"/>
      <c r="W1668" s="5"/>
      <c r="X1668" s="5"/>
      <c r="Y1668" s="5"/>
      <c r="Z1668" s="5"/>
    </row>
    <row r="1669" customFormat="false" ht="12.75" hidden="false" customHeight="true" outlineLevel="0" collapsed="false">
      <c r="A1669" s="10" t="n">
        <v>159</v>
      </c>
      <c r="B1669" s="2" t="n">
        <v>89</v>
      </c>
      <c r="C1669" s="2" t="n">
        <f aca="false">OBVEZE!D93</f>
        <v>0</v>
      </c>
      <c r="D1669" s="2" t="n">
        <v>0</v>
      </c>
      <c r="E1669" s="2" t="n">
        <v>0</v>
      </c>
      <c r="F1669" s="2" t="n">
        <v>0</v>
      </c>
      <c r="G1669" s="3" t="n">
        <f aca="false">B1669/1000*C1669</f>
        <v>0</v>
      </c>
      <c r="H1669" s="3" t="n">
        <f aca="false">ABS(C1669-ROUND(C1669,0))</f>
        <v>0</v>
      </c>
      <c r="I1669" s="11"/>
      <c r="J1669" s="4"/>
      <c r="K1669" s="5"/>
      <c r="L1669" s="5"/>
      <c r="M1669" s="5"/>
      <c r="N1669" s="5"/>
      <c r="O1669" s="5"/>
      <c r="P1669" s="5"/>
      <c r="Q1669" s="5"/>
      <c r="R1669" s="5"/>
      <c r="S1669" s="5"/>
      <c r="T1669" s="5"/>
      <c r="U1669" s="5"/>
      <c r="V1669" s="5"/>
      <c r="W1669" s="5"/>
      <c r="X1669" s="5"/>
      <c r="Y1669" s="5"/>
      <c r="Z1669" s="5"/>
    </row>
    <row r="1670" customFormat="false" ht="12.75" hidden="false" customHeight="true" outlineLevel="0" collapsed="false">
      <c r="A1670" s="10" t="n">
        <v>159</v>
      </c>
      <c r="B1670" s="2" t="n">
        <v>90</v>
      </c>
      <c r="C1670" s="2" t="n">
        <f aca="false">OBVEZE!D94</f>
        <v>0</v>
      </c>
      <c r="D1670" s="2" t="n">
        <v>0</v>
      </c>
      <c r="E1670" s="2" t="n">
        <v>0</v>
      </c>
      <c r="F1670" s="2" t="n">
        <v>0</v>
      </c>
      <c r="G1670" s="3" t="n">
        <f aca="false">B1670/1000*C1670</f>
        <v>0</v>
      </c>
      <c r="H1670" s="3" t="n">
        <f aca="false">ABS(C1670-ROUND(C1670,0))</f>
        <v>0</v>
      </c>
      <c r="I1670" s="11"/>
      <c r="J1670" s="4"/>
      <c r="K1670" s="5"/>
      <c r="L1670" s="5"/>
      <c r="M1670" s="5"/>
      <c r="N1670" s="5"/>
      <c r="O1670" s="5"/>
      <c r="P1670" s="5"/>
      <c r="Q1670" s="5"/>
      <c r="R1670" s="5"/>
      <c r="S1670" s="5"/>
      <c r="T1670" s="5"/>
      <c r="U1670" s="5"/>
      <c r="V1670" s="5"/>
      <c r="W1670" s="5"/>
      <c r="X1670" s="5"/>
      <c r="Y1670" s="5"/>
      <c r="Z1670" s="5"/>
    </row>
    <row r="1671" customFormat="false" ht="12.75" hidden="false" customHeight="true" outlineLevel="0" collapsed="false">
      <c r="A1671" s="10" t="n">
        <v>159</v>
      </c>
      <c r="B1671" s="2" t="n">
        <v>91</v>
      </c>
      <c r="C1671" s="2" t="n">
        <f aca="false">OBVEZE!D95</f>
        <v>0</v>
      </c>
      <c r="D1671" s="2" t="n">
        <v>0</v>
      </c>
      <c r="E1671" s="2" t="n">
        <v>0</v>
      </c>
      <c r="F1671" s="2" t="n">
        <v>0</v>
      </c>
      <c r="G1671" s="3" t="n">
        <f aca="false">B1671/1000*C1671</f>
        <v>0</v>
      </c>
      <c r="H1671" s="3" t="n">
        <f aca="false">ABS(C1671-ROUND(C1671,0))</f>
        <v>0</v>
      </c>
      <c r="I1671" s="11"/>
      <c r="J1671" s="4"/>
      <c r="K1671" s="5"/>
      <c r="L1671" s="5"/>
      <c r="M1671" s="5"/>
      <c r="N1671" s="5"/>
      <c r="O1671" s="5"/>
      <c r="P1671" s="5"/>
      <c r="Q1671" s="5"/>
      <c r="R1671" s="5"/>
      <c r="S1671" s="5"/>
      <c r="T1671" s="5"/>
      <c r="U1671" s="5"/>
      <c r="V1671" s="5"/>
      <c r="W1671" s="5"/>
      <c r="X1671" s="5"/>
      <c r="Y1671" s="5"/>
      <c r="Z1671" s="5"/>
    </row>
    <row r="1672" customFormat="false" ht="12.75" hidden="false" customHeight="true" outlineLevel="0" collapsed="false">
      <c r="A1672" s="10" t="n">
        <v>159</v>
      </c>
      <c r="B1672" s="2" t="n">
        <v>92</v>
      </c>
      <c r="C1672" s="2" t="n">
        <f aca="false">OBVEZE!D96</f>
        <v>0</v>
      </c>
      <c r="D1672" s="2" t="n">
        <v>0</v>
      </c>
      <c r="E1672" s="2" t="n">
        <v>0</v>
      </c>
      <c r="F1672" s="2" t="n">
        <v>0</v>
      </c>
      <c r="G1672" s="3" t="n">
        <f aca="false">B1672/1000*C1672</f>
        <v>0</v>
      </c>
      <c r="H1672" s="3" t="n">
        <f aca="false">ABS(C1672-ROUND(C1672,0))</f>
        <v>0</v>
      </c>
      <c r="I1672" s="11"/>
      <c r="J1672" s="4"/>
      <c r="K1672" s="5"/>
      <c r="L1672" s="5"/>
      <c r="M1672" s="5"/>
      <c r="N1672" s="5"/>
      <c r="O1672" s="5"/>
      <c r="P1672" s="5"/>
      <c r="Q1672" s="5"/>
      <c r="R1672" s="5"/>
      <c r="S1672" s="5"/>
      <c r="T1672" s="5"/>
      <c r="U1672" s="5"/>
      <c r="V1672" s="5"/>
      <c r="W1672" s="5"/>
      <c r="X1672" s="5"/>
      <c r="Y1672" s="5"/>
      <c r="Z1672" s="5"/>
    </row>
    <row r="1673" customFormat="false" ht="12.75" hidden="false" customHeight="true" outlineLevel="0" collapsed="false">
      <c r="A1673" s="10" t="n">
        <v>159</v>
      </c>
      <c r="B1673" s="2" t="n">
        <v>93</v>
      </c>
      <c r="C1673" s="2" t="n">
        <f aca="false">OBVEZE!D97</f>
        <v>0</v>
      </c>
      <c r="D1673" s="2" t="n">
        <v>0</v>
      </c>
      <c r="E1673" s="2" t="n">
        <v>0</v>
      </c>
      <c r="F1673" s="2" t="n">
        <v>0</v>
      </c>
      <c r="G1673" s="3" t="n">
        <f aca="false">B1673/1000*C1673</f>
        <v>0</v>
      </c>
      <c r="H1673" s="3" t="n">
        <f aca="false">ABS(C1673-ROUND(C1673,0))</f>
        <v>0</v>
      </c>
      <c r="I1673" s="11"/>
      <c r="J1673" s="4"/>
      <c r="K1673" s="5"/>
      <c r="L1673" s="5"/>
      <c r="M1673" s="5"/>
      <c r="N1673" s="5"/>
      <c r="O1673" s="5"/>
      <c r="P1673" s="5"/>
      <c r="Q1673" s="5"/>
      <c r="R1673" s="5"/>
      <c r="S1673" s="5"/>
      <c r="T1673" s="5"/>
      <c r="U1673" s="5"/>
      <c r="V1673" s="5"/>
      <c r="W1673" s="5"/>
      <c r="X1673" s="5"/>
      <c r="Y1673" s="5"/>
      <c r="Z1673" s="5"/>
    </row>
    <row r="1674" customFormat="false" ht="12.75" hidden="false" customHeight="true" outlineLevel="0" collapsed="false">
      <c r="A1674" s="10" t="n">
        <v>159</v>
      </c>
      <c r="B1674" s="2" t="n">
        <v>94</v>
      </c>
      <c r="C1674" s="2" t="n">
        <f aca="false">OBVEZE!D98</f>
        <v>0</v>
      </c>
      <c r="D1674" s="2" t="n">
        <v>0</v>
      </c>
      <c r="E1674" s="2" t="n">
        <v>0</v>
      </c>
      <c r="F1674" s="2" t="n">
        <v>0</v>
      </c>
      <c r="G1674" s="3" t="n">
        <f aca="false">B1674/1000*C1674</f>
        <v>0</v>
      </c>
      <c r="H1674" s="3" t="n">
        <f aca="false">ABS(C1674-ROUND(C1674,0))</f>
        <v>0</v>
      </c>
      <c r="I1674" s="11"/>
      <c r="J1674" s="4"/>
      <c r="K1674" s="5"/>
      <c r="L1674" s="5"/>
      <c r="M1674" s="5"/>
      <c r="N1674" s="5"/>
      <c r="O1674" s="5"/>
      <c r="P1674" s="5"/>
      <c r="Q1674" s="5"/>
      <c r="R1674" s="5"/>
      <c r="S1674" s="5"/>
      <c r="T1674" s="5"/>
      <c r="U1674" s="5"/>
      <c r="V1674" s="5"/>
      <c r="W1674" s="5"/>
      <c r="X1674" s="5"/>
      <c r="Y1674" s="5"/>
      <c r="Z1674" s="5"/>
    </row>
    <row r="1675" customFormat="false" ht="12.75" hidden="false" customHeight="true" outlineLevel="0" collapsed="false">
      <c r="A1675" s="10" t="n">
        <v>159</v>
      </c>
      <c r="B1675" s="2" t="n">
        <v>95</v>
      </c>
      <c r="C1675" s="2" t="n">
        <f aca="false">OBVEZE!D99</f>
        <v>0</v>
      </c>
      <c r="D1675" s="2" t="n">
        <v>0</v>
      </c>
      <c r="E1675" s="2" t="n">
        <v>0</v>
      </c>
      <c r="F1675" s="2" t="n">
        <v>0</v>
      </c>
      <c r="G1675" s="3" t="n">
        <f aca="false">B1675/1000*C1675</f>
        <v>0</v>
      </c>
      <c r="H1675" s="3" t="n">
        <f aca="false">ABS(C1675-ROUND(C1675,0))</f>
        <v>0</v>
      </c>
      <c r="I1675" s="11"/>
      <c r="J1675" s="4"/>
      <c r="K1675" s="5"/>
      <c r="L1675" s="5"/>
      <c r="M1675" s="5"/>
      <c r="N1675" s="5"/>
      <c r="O1675" s="5"/>
      <c r="P1675" s="5"/>
      <c r="Q1675" s="5"/>
      <c r="R1675" s="5"/>
      <c r="S1675" s="5"/>
      <c r="T1675" s="5"/>
      <c r="U1675" s="5"/>
      <c r="V1675" s="5"/>
      <c r="W1675" s="5"/>
      <c r="X1675" s="5"/>
      <c r="Y1675" s="5"/>
      <c r="Z1675" s="5"/>
    </row>
    <row r="1676" customFormat="false" ht="12.75" hidden="false" customHeight="true" outlineLevel="0" collapsed="false">
      <c r="A1676" s="10" t="n">
        <v>159</v>
      </c>
      <c r="B1676" s="2" t="n">
        <v>96</v>
      </c>
      <c r="C1676" s="2" t="n">
        <f aca="false">OBVEZE!D100</f>
        <v>0</v>
      </c>
      <c r="D1676" s="2" t="n">
        <v>0</v>
      </c>
      <c r="E1676" s="2" t="n">
        <v>0</v>
      </c>
      <c r="F1676" s="2" t="n">
        <v>0</v>
      </c>
      <c r="G1676" s="3" t="n">
        <f aca="false">B1676/1000*C1676</f>
        <v>0</v>
      </c>
      <c r="H1676" s="3" t="n">
        <f aca="false">ABS(C1676-ROUND(C1676,0))</f>
        <v>0</v>
      </c>
      <c r="I1676" s="11"/>
      <c r="J1676" s="4"/>
      <c r="K1676" s="5"/>
      <c r="L1676" s="5"/>
      <c r="M1676" s="5"/>
      <c r="N1676" s="5"/>
      <c r="O1676" s="5"/>
      <c r="P1676" s="5"/>
      <c r="Q1676" s="5"/>
      <c r="R1676" s="5"/>
      <c r="S1676" s="5"/>
      <c r="T1676" s="5"/>
      <c r="U1676" s="5"/>
      <c r="V1676" s="5"/>
      <c r="W1676" s="5"/>
      <c r="X1676" s="5"/>
      <c r="Y1676" s="5"/>
      <c r="Z1676" s="5"/>
    </row>
    <row r="1677" customFormat="false" ht="12.75" hidden="false" customHeight="true" outlineLevel="0" collapsed="false">
      <c r="A1677" s="10" t="n">
        <v>159</v>
      </c>
      <c r="B1677" s="2" t="n">
        <v>97</v>
      </c>
      <c r="C1677" s="2" t="n">
        <f aca="false">OBVEZE!D101</f>
        <v>0</v>
      </c>
      <c r="D1677" s="2" t="n">
        <v>0</v>
      </c>
      <c r="E1677" s="2" t="n">
        <v>0</v>
      </c>
      <c r="F1677" s="2" t="n">
        <v>0</v>
      </c>
      <c r="G1677" s="3" t="n">
        <f aca="false">B1677/1000*C1677</f>
        <v>0</v>
      </c>
      <c r="H1677" s="3" t="n">
        <f aca="false">ABS(C1677-ROUND(C1677,0))</f>
        <v>0</v>
      </c>
      <c r="I1677" s="11"/>
      <c r="J1677" s="4"/>
      <c r="K1677" s="5"/>
      <c r="L1677" s="5"/>
      <c r="M1677" s="5"/>
      <c r="N1677" s="5"/>
      <c r="O1677" s="5"/>
      <c r="P1677" s="5"/>
      <c r="Q1677" s="5"/>
      <c r="R1677" s="5"/>
      <c r="S1677" s="5"/>
      <c r="T1677" s="5"/>
      <c r="U1677" s="5"/>
      <c r="V1677" s="5"/>
      <c r="W1677" s="5"/>
      <c r="X1677" s="5"/>
      <c r="Y1677" s="5"/>
      <c r="Z1677" s="5"/>
    </row>
    <row r="1678" customFormat="false" ht="12.75" hidden="false" customHeight="true" outlineLevel="0" collapsed="false">
      <c r="A1678" s="10" t="n">
        <v>159</v>
      </c>
      <c r="B1678" s="2" t="n">
        <v>98</v>
      </c>
      <c r="C1678" s="2" t="n">
        <f aca="false">OBVEZE!D102</f>
        <v>0</v>
      </c>
      <c r="D1678" s="2" t="n">
        <v>0</v>
      </c>
      <c r="E1678" s="2" t="n">
        <v>0</v>
      </c>
      <c r="F1678" s="2" t="n">
        <v>0</v>
      </c>
      <c r="G1678" s="3" t="n">
        <f aca="false">B1678/1000*C1678</f>
        <v>0</v>
      </c>
      <c r="H1678" s="3" t="n">
        <f aca="false">ABS(C1678-ROUND(C1678,0))</f>
        <v>0</v>
      </c>
      <c r="I1678" s="11"/>
      <c r="J1678" s="4"/>
      <c r="K1678" s="5"/>
      <c r="L1678" s="5"/>
      <c r="M1678" s="5"/>
      <c r="N1678" s="5"/>
      <c r="O1678" s="5"/>
      <c r="P1678" s="5"/>
      <c r="Q1678" s="5"/>
      <c r="R1678" s="5"/>
      <c r="S1678" s="5"/>
      <c r="T1678" s="5"/>
      <c r="U1678" s="5"/>
      <c r="V1678" s="5"/>
      <c r="W1678" s="5"/>
      <c r="X1678" s="5"/>
      <c r="Y1678" s="5"/>
      <c r="Z1678" s="5"/>
    </row>
    <row r="1679" customFormat="false" ht="12.75" hidden="false" customHeight="true" outlineLevel="0" collapsed="false">
      <c r="A1679" s="10" t="n">
        <v>159</v>
      </c>
      <c r="B1679" s="2" t="n">
        <v>99</v>
      </c>
      <c r="C1679" s="2" t="n">
        <f aca="false">OBVEZE!D103</f>
        <v>0</v>
      </c>
      <c r="D1679" s="2" t="n">
        <v>0</v>
      </c>
      <c r="E1679" s="2" t="n">
        <v>0</v>
      </c>
      <c r="F1679" s="2" t="n">
        <v>0</v>
      </c>
      <c r="G1679" s="3" t="n">
        <f aca="false">B1679/1000*C1679</f>
        <v>0</v>
      </c>
      <c r="H1679" s="3" t="n">
        <f aca="false">ABS(C1679-ROUND(C1679,0))</f>
        <v>0</v>
      </c>
      <c r="I1679" s="11"/>
      <c r="J1679" s="4"/>
      <c r="K1679" s="5"/>
      <c r="L1679" s="5"/>
      <c r="M1679" s="5"/>
      <c r="N1679" s="5"/>
      <c r="O1679" s="5"/>
      <c r="P1679" s="5"/>
      <c r="Q1679" s="5"/>
      <c r="R1679" s="5"/>
      <c r="S1679" s="5"/>
      <c r="T1679" s="5"/>
      <c r="U1679" s="5"/>
      <c r="V1679" s="5"/>
      <c r="W1679" s="5"/>
      <c r="X1679" s="5"/>
      <c r="Y1679" s="5"/>
      <c r="Z1679" s="5"/>
    </row>
    <row r="1680" customFormat="false" ht="12.75" hidden="false" customHeight="true" outlineLevel="0" collapsed="false">
      <c r="A1680" s="10" t="n">
        <v>159</v>
      </c>
      <c r="B1680" s="2" t="n">
        <v>100</v>
      </c>
      <c r="C1680" s="2" t="n">
        <f aca="false">OBVEZE!D104</f>
        <v>13392.68</v>
      </c>
      <c r="D1680" s="2" t="n">
        <v>0</v>
      </c>
      <c r="E1680" s="2" t="n">
        <v>0</v>
      </c>
      <c r="F1680" s="2" t="n">
        <v>0</v>
      </c>
      <c r="G1680" s="3" t="n">
        <f aca="false">B1680/1000*C1680</f>
        <v>1339.268</v>
      </c>
      <c r="H1680" s="3" t="n">
        <f aca="false">ABS(C1680-ROUND(C1680,0))</f>
        <v>0.319999999999709</v>
      </c>
      <c r="I1680" s="11"/>
      <c r="J1680" s="4"/>
      <c r="K1680" s="5"/>
      <c r="L1680" s="5"/>
      <c r="M1680" s="5"/>
      <c r="N1680" s="5"/>
      <c r="O1680" s="5"/>
      <c r="P1680" s="5"/>
      <c r="Q1680" s="5"/>
      <c r="R1680" s="5"/>
      <c r="S1680" s="5"/>
      <c r="T1680" s="5"/>
      <c r="U1680" s="5"/>
      <c r="V1680" s="5"/>
      <c r="W1680" s="5"/>
      <c r="X1680" s="5"/>
      <c r="Y1680" s="5"/>
      <c r="Z1680" s="5"/>
    </row>
    <row r="1681" customFormat="false" ht="12.75" hidden="false" customHeight="true" outlineLevel="0" collapsed="false">
      <c r="A1681" s="10" t="n">
        <v>159</v>
      </c>
      <c r="B1681" s="2" t="n">
        <v>101</v>
      </c>
      <c r="C1681" s="2" t="n">
        <f aca="false">OBVEZE!D105</f>
        <v>0</v>
      </c>
      <c r="D1681" s="2" t="n">
        <v>0</v>
      </c>
      <c r="E1681" s="2" t="n">
        <v>0</v>
      </c>
      <c r="F1681" s="2" t="n">
        <v>0</v>
      </c>
      <c r="G1681" s="3" t="n">
        <f aca="false">B1681/1000*C1681</f>
        <v>0</v>
      </c>
      <c r="H1681" s="3" t="n">
        <f aca="false">ABS(C1681-ROUND(C1681,0))</f>
        <v>0</v>
      </c>
      <c r="I1681" s="11"/>
      <c r="J1681" s="4"/>
      <c r="K1681" s="5"/>
      <c r="L1681" s="5"/>
      <c r="M1681" s="5"/>
      <c r="N1681" s="5"/>
      <c r="O1681" s="5"/>
      <c r="P1681" s="5"/>
      <c r="Q1681" s="5"/>
      <c r="R1681" s="5"/>
      <c r="S1681" s="5"/>
      <c r="T1681" s="5"/>
      <c r="U1681" s="5"/>
      <c r="V1681" s="5"/>
      <c r="W1681" s="5"/>
      <c r="X1681" s="5"/>
      <c r="Y1681" s="5"/>
      <c r="Z1681" s="5"/>
    </row>
    <row r="1682" customFormat="false" ht="12.75" hidden="false" customHeight="true" outlineLevel="0" collapsed="false">
      <c r="A1682" s="10" t="n">
        <v>159</v>
      </c>
      <c r="B1682" s="2" t="n">
        <v>102</v>
      </c>
      <c r="C1682" s="2" t="n">
        <f aca="false">OBVEZE!D106</f>
        <v>13377.56</v>
      </c>
      <c r="D1682" s="2" t="n">
        <v>0</v>
      </c>
      <c r="E1682" s="2" t="n">
        <v>0</v>
      </c>
      <c r="F1682" s="2" t="n">
        <v>0</v>
      </c>
      <c r="G1682" s="3" t="n">
        <f aca="false">B1682/1000*C1682</f>
        <v>1364.51112</v>
      </c>
      <c r="H1682" s="3" t="n">
        <f aca="false">ABS(C1682-ROUND(C1682,0))</f>
        <v>0.440000000000509</v>
      </c>
      <c r="I1682" s="11"/>
      <c r="J1682" s="4"/>
      <c r="K1682" s="5"/>
      <c r="L1682" s="5"/>
      <c r="M1682" s="5"/>
      <c r="N1682" s="5"/>
      <c r="O1682" s="5"/>
      <c r="P1682" s="5"/>
      <c r="Q1682" s="5"/>
      <c r="R1682" s="5"/>
      <c r="S1682" s="5"/>
      <c r="T1682" s="5"/>
      <c r="U1682" s="5"/>
      <c r="V1682" s="5"/>
      <c r="W1682" s="5"/>
      <c r="X1682" s="5"/>
      <c r="Y1682" s="5"/>
      <c r="Z1682" s="5"/>
    </row>
    <row r="1683" customFormat="false" ht="12.75" hidden="false" customHeight="true" outlineLevel="0" collapsed="false">
      <c r="A1683" s="10" t="n">
        <v>159</v>
      </c>
      <c r="B1683" s="2" t="n">
        <v>103</v>
      </c>
      <c r="C1683" s="2" t="n">
        <f aca="false">OBVEZE!D107</f>
        <v>15.12</v>
      </c>
      <c r="D1683" s="2" t="n">
        <v>0</v>
      </c>
      <c r="E1683" s="2" t="n">
        <v>0</v>
      </c>
      <c r="F1683" s="2" t="n">
        <v>0</v>
      </c>
      <c r="G1683" s="3" t="n">
        <f aca="false">B1683/1000*C1683</f>
        <v>1.55736</v>
      </c>
      <c r="H1683" s="3" t="n">
        <f aca="false">ABS(C1683-ROUND(C1683,0))</f>
        <v>0.119999999999999</v>
      </c>
      <c r="I1683" s="11"/>
      <c r="J1683" s="4"/>
      <c r="K1683" s="5"/>
      <c r="L1683" s="5"/>
      <c r="M1683" s="5"/>
      <c r="N1683" s="5"/>
      <c r="O1683" s="5"/>
      <c r="P1683" s="5"/>
      <c r="Q1683" s="5"/>
      <c r="R1683" s="5"/>
      <c r="S1683" s="5"/>
      <c r="T1683" s="5"/>
      <c r="U1683" s="5"/>
      <c r="V1683" s="5"/>
      <c r="W1683" s="5"/>
      <c r="X1683" s="5"/>
      <c r="Y1683" s="5"/>
      <c r="Z1683" s="5"/>
    </row>
    <row r="1684" customFormat="false" ht="12.75" hidden="false" customHeight="true" outlineLevel="0" collapsed="false">
      <c r="A1684" s="10" t="n">
        <v>159</v>
      </c>
      <c r="B1684" s="2" t="n">
        <v>104</v>
      </c>
      <c r="C1684" s="2" t="n">
        <f aca="false">OBVEZE!D108</f>
        <v>0</v>
      </c>
      <c r="D1684" s="2" t="n">
        <v>0</v>
      </c>
      <c r="E1684" s="2" t="n">
        <v>0</v>
      </c>
      <c r="F1684" s="2" t="n">
        <v>0</v>
      </c>
      <c r="G1684" s="3" t="n">
        <f aca="false">B1684/1000*C1684</f>
        <v>0</v>
      </c>
      <c r="H1684" s="3" t="n">
        <f aca="false">ABS(C1684-ROUND(C1684,0))</f>
        <v>0</v>
      </c>
      <c r="I1684" s="11"/>
      <c r="J1684" s="4"/>
      <c r="K1684" s="5"/>
      <c r="L1684" s="5"/>
      <c r="M1684" s="5"/>
      <c r="N1684" s="5"/>
      <c r="O1684" s="5"/>
      <c r="P1684" s="5"/>
      <c r="Q1684" s="5"/>
      <c r="R1684" s="5"/>
      <c r="S1684" s="5"/>
      <c r="T1684" s="5"/>
      <c r="U1684" s="5"/>
      <c r="V1684" s="5"/>
      <c r="W1684" s="5"/>
      <c r="X1684" s="5"/>
      <c r="Y1684" s="5"/>
      <c r="Z1684" s="5"/>
    </row>
    <row r="1685" customFormat="false" ht="12.75" hidden="false" customHeight="true" outlineLevel="0" collapsed="false">
      <c r="A1685" s="17" t="n">
        <v>159</v>
      </c>
      <c r="B1685" s="18" t="n">
        <v>105</v>
      </c>
      <c r="C1685" s="18" t="n">
        <f aca="false">OBVEZE!D109</f>
        <v>0</v>
      </c>
      <c r="D1685" s="18" t="n">
        <v>0</v>
      </c>
      <c r="E1685" s="18" t="n">
        <v>0</v>
      </c>
      <c r="F1685" s="18" t="n">
        <v>0</v>
      </c>
      <c r="G1685" s="19" t="n">
        <f aca="false">B1685/1000*C1685</f>
        <v>0</v>
      </c>
      <c r="H1685" s="19" t="n">
        <f aca="false">ABS(C1685-ROUND(C1685,0))</f>
        <v>0</v>
      </c>
      <c r="I1685" s="20"/>
      <c r="J1685" s="4"/>
      <c r="K1685" s="5"/>
      <c r="L1685" s="5"/>
      <c r="M1685" s="5"/>
      <c r="N1685" s="5"/>
      <c r="O1685" s="5"/>
      <c r="P1685" s="5"/>
      <c r="Q1685" s="5"/>
      <c r="R1685" s="5"/>
      <c r="S1685" s="5"/>
      <c r="T1685" s="5"/>
      <c r="U1685" s="5"/>
      <c r="V1685" s="5"/>
      <c r="W1685" s="5"/>
      <c r="X1685" s="5"/>
      <c r="Y1685" s="5"/>
      <c r="Z1685" s="5"/>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999"/>
  <sheetViews>
    <sheetView showFormulas="false" showGridLines="false" showRowColHeaders="true" showZeros="true" rightToLeft="false" tabSelected="false" showOutlineSymbols="true" defaultGridColor="true" view="normal" topLeftCell="A51" colorId="64" zoomScale="100" zoomScaleNormal="100" zoomScalePageLayoutView="100" workbookViewId="0">
      <selection pane="topLeft" activeCell="Q61" activeCellId="0" sqref="Q61"/>
    </sheetView>
  </sheetViews>
  <sheetFormatPr defaultColWidth="14.4453125" defaultRowHeight="15" zeroHeight="false" outlineLevelRow="0" outlineLevelCol="0"/>
  <cols>
    <col collapsed="false" customWidth="true" hidden="false" outlineLevel="0" max="1" min="1" style="1" width="10.71"/>
    <col collapsed="false" customWidth="true" hidden="false" outlineLevel="0" max="3" min="2" style="1" width="45.71"/>
    <col collapsed="false" customWidth="true" hidden="false" outlineLevel="0" max="16" min="4" style="1" width="8"/>
  </cols>
  <sheetData>
    <row r="1" customFormat="false" ht="37.5" hidden="false" customHeight="true" outlineLevel="0" collapsed="false">
      <c r="A1" s="319" t="s">
        <v>3540</v>
      </c>
      <c r="B1" s="319"/>
      <c r="C1" s="319"/>
    </row>
    <row r="2" customFormat="false" ht="33" hidden="false" customHeight="true" outlineLevel="0" collapsed="false">
      <c r="A2" s="320" t="s">
        <v>3541</v>
      </c>
      <c r="B2" s="320"/>
      <c r="C2" s="320"/>
      <c r="D2" s="5"/>
      <c r="E2" s="5"/>
      <c r="F2" s="5"/>
      <c r="G2" s="5"/>
      <c r="H2" s="5"/>
      <c r="I2" s="5"/>
      <c r="J2" s="5"/>
      <c r="K2" s="5"/>
      <c r="L2" s="5"/>
      <c r="M2" s="5"/>
      <c r="N2" s="5"/>
      <c r="O2" s="5"/>
      <c r="P2" s="5"/>
    </row>
    <row r="3" customFormat="false" ht="18.75" hidden="false" customHeight="true" outlineLevel="0" collapsed="false">
      <c r="A3" s="321" t="s">
        <v>3542</v>
      </c>
      <c r="B3" s="321" t="s">
        <v>3543</v>
      </c>
      <c r="C3" s="321"/>
      <c r="D3" s="5"/>
      <c r="E3" s="5"/>
      <c r="F3" s="5"/>
      <c r="G3" s="5"/>
      <c r="H3" s="5"/>
      <c r="I3" s="5"/>
      <c r="J3" s="5"/>
      <c r="K3" s="5"/>
      <c r="L3" s="5"/>
      <c r="M3" s="5"/>
      <c r="N3" s="5"/>
      <c r="O3" s="5"/>
      <c r="P3" s="5"/>
    </row>
    <row r="4" customFormat="false" ht="37.5" hidden="true" customHeight="true" outlineLevel="0" collapsed="false">
      <c r="A4" s="322" t="s">
        <v>3544</v>
      </c>
      <c r="B4" s="323" t="s">
        <v>3545</v>
      </c>
      <c r="C4" s="323"/>
      <c r="D4" s="5"/>
      <c r="E4" s="5"/>
      <c r="F4" s="5"/>
      <c r="G4" s="5"/>
      <c r="H4" s="5"/>
      <c r="I4" s="5"/>
      <c r="J4" s="5"/>
      <c r="K4" s="5"/>
      <c r="L4" s="5"/>
      <c r="M4" s="5"/>
      <c r="N4" s="5"/>
      <c r="O4" s="5"/>
      <c r="P4" s="5"/>
    </row>
    <row r="5" customFormat="false" ht="48" hidden="true" customHeight="true" outlineLevel="0" collapsed="false">
      <c r="A5" s="322" t="s">
        <v>3544</v>
      </c>
      <c r="B5" s="323" t="s">
        <v>3546</v>
      </c>
      <c r="C5" s="323"/>
      <c r="D5" s="5"/>
      <c r="E5" s="5"/>
      <c r="F5" s="5"/>
      <c r="G5" s="5"/>
      <c r="H5" s="5"/>
      <c r="I5" s="5"/>
      <c r="J5" s="5"/>
      <c r="K5" s="5"/>
      <c r="L5" s="5"/>
      <c r="M5" s="5"/>
      <c r="N5" s="5"/>
      <c r="O5" s="5"/>
      <c r="P5" s="5"/>
    </row>
    <row r="6" customFormat="false" ht="59.25" hidden="true" customHeight="true" outlineLevel="0" collapsed="false">
      <c r="A6" s="322" t="s">
        <v>3544</v>
      </c>
      <c r="B6" s="323" t="s">
        <v>3547</v>
      </c>
      <c r="C6" s="323"/>
      <c r="D6" s="5"/>
      <c r="E6" s="5"/>
      <c r="F6" s="5"/>
      <c r="G6" s="5"/>
      <c r="H6" s="5"/>
      <c r="I6" s="5"/>
      <c r="J6" s="5"/>
      <c r="K6" s="5"/>
      <c r="L6" s="5"/>
      <c r="M6" s="5"/>
      <c r="N6" s="5"/>
      <c r="O6" s="5"/>
      <c r="P6" s="5"/>
    </row>
    <row r="7" customFormat="false" ht="48" hidden="true" customHeight="true" outlineLevel="0" collapsed="false">
      <c r="A7" s="322" t="s">
        <v>3548</v>
      </c>
      <c r="B7" s="323" t="s">
        <v>3549</v>
      </c>
      <c r="C7" s="323"/>
      <c r="D7" s="5"/>
      <c r="E7" s="5"/>
      <c r="F7" s="5"/>
      <c r="G7" s="5"/>
      <c r="H7" s="5"/>
      <c r="I7" s="5"/>
      <c r="J7" s="5"/>
      <c r="K7" s="5"/>
      <c r="L7" s="5"/>
      <c r="M7" s="5"/>
      <c r="N7" s="5"/>
      <c r="O7" s="5"/>
      <c r="P7" s="5"/>
    </row>
    <row r="8" customFormat="false" ht="41.25" hidden="true" customHeight="true" outlineLevel="0" collapsed="false">
      <c r="A8" s="322" t="s">
        <v>3550</v>
      </c>
      <c r="B8" s="323" t="s">
        <v>3551</v>
      </c>
      <c r="C8" s="323"/>
      <c r="D8" s="5"/>
      <c r="E8" s="5"/>
      <c r="F8" s="5"/>
      <c r="G8" s="5"/>
      <c r="H8" s="5"/>
      <c r="I8" s="5"/>
      <c r="J8" s="5"/>
      <c r="K8" s="5"/>
      <c r="L8" s="5"/>
      <c r="M8" s="5"/>
      <c r="N8" s="5"/>
      <c r="O8" s="5"/>
      <c r="P8" s="5"/>
    </row>
    <row r="9" customFormat="false" ht="59.25" hidden="true" customHeight="true" outlineLevel="0" collapsed="false">
      <c r="A9" s="322" t="s">
        <v>3552</v>
      </c>
      <c r="B9" s="323" t="s">
        <v>3553</v>
      </c>
      <c r="C9" s="323"/>
      <c r="D9" s="5"/>
      <c r="E9" s="5"/>
      <c r="F9" s="5"/>
      <c r="G9" s="5"/>
      <c r="H9" s="5"/>
      <c r="I9" s="5"/>
      <c r="J9" s="5"/>
      <c r="K9" s="5"/>
      <c r="L9" s="5"/>
      <c r="M9" s="5"/>
      <c r="N9" s="5"/>
      <c r="O9" s="5"/>
      <c r="P9" s="5"/>
    </row>
    <row r="10" customFormat="false" ht="61.5" hidden="true" customHeight="true" outlineLevel="0" collapsed="false">
      <c r="A10" s="322" t="s">
        <v>3552</v>
      </c>
      <c r="B10" s="323" t="s">
        <v>3554</v>
      </c>
      <c r="C10" s="323"/>
      <c r="D10" s="5"/>
      <c r="E10" s="5"/>
      <c r="F10" s="5"/>
      <c r="G10" s="5"/>
      <c r="H10" s="5"/>
      <c r="I10" s="5"/>
      <c r="J10" s="5"/>
      <c r="K10" s="5"/>
      <c r="L10" s="5"/>
      <c r="M10" s="5"/>
      <c r="N10" s="5"/>
      <c r="O10" s="5"/>
      <c r="P10" s="5"/>
    </row>
    <row r="11" customFormat="false" ht="43.5" hidden="true" customHeight="true" outlineLevel="0" collapsed="false">
      <c r="A11" s="322" t="s">
        <v>3552</v>
      </c>
      <c r="B11" s="323" t="s">
        <v>3555</v>
      </c>
      <c r="C11" s="323"/>
      <c r="D11" s="5"/>
      <c r="E11" s="5"/>
      <c r="F11" s="5"/>
      <c r="G11" s="5"/>
      <c r="H11" s="5"/>
      <c r="I11" s="5"/>
      <c r="J11" s="5"/>
      <c r="K11" s="5"/>
      <c r="L11" s="5"/>
      <c r="M11" s="5"/>
      <c r="N11" s="5"/>
      <c r="O11" s="5"/>
      <c r="P11" s="5"/>
    </row>
    <row r="12" customFormat="false" ht="27.75" hidden="true" customHeight="true" outlineLevel="0" collapsed="false">
      <c r="A12" s="322" t="s">
        <v>3556</v>
      </c>
      <c r="B12" s="323" t="s">
        <v>3557</v>
      </c>
      <c r="C12" s="323"/>
      <c r="D12" s="5"/>
      <c r="E12" s="5"/>
      <c r="F12" s="5"/>
      <c r="G12" s="5"/>
      <c r="H12" s="5"/>
      <c r="I12" s="5"/>
      <c r="J12" s="5"/>
      <c r="K12" s="5"/>
      <c r="L12" s="5"/>
      <c r="M12" s="5"/>
      <c r="N12" s="5"/>
      <c r="O12" s="5"/>
      <c r="P12" s="5"/>
    </row>
    <row r="13" customFormat="false" ht="27.75" hidden="true" customHeight="true" outlineLevel="0" collapsed="false">
      <c r="A13" s="322" t="s">
        <v>3558</v>
      </c>
      <c r="B13" s="323" t="s">
        <v>3559</v>
      </c>
      <c r="C13" s="323"/>
      <c r="D13" s="5"/>
      <c r="E13" s="5"/>
      <c r="F13" s="5"/>
      <c r="G13" s="5"/>
      <c r="H13" s="5"/>
      <c r="I13" s="5"/>
      <c r="J13" s="5"/>
      <c r="K13" s="5"/>
      <c r="L13" s="5"/>
      <c r="M13" s="5"/>
      <c r="N13" s="5"/>
      <c r="O13" s="5"/>
      <c r="P13" s="5"/>
    </row>
    <row r="14" customFormat="false" ht="45.75" hidden="true" customHeight="true" outlineLevel="0" collapsed="false">
      <c r="A14" s="322" t="s">
        <v>3560</v>
      </c>
      <c r="B14" s="323" t="s">
        <v>3561</v>
      </c>
      <c r="C14" s="323"/>
      <c r="D14" s="5"/>
      <c r="E14" s="5"/>
      <c r="F14" s="5"/>
      <c r="G14" s="5"/>
      <c r="H14" s="5"/>
      <c r="I14" s="5"/>
      <c r="J14" s="5"/>
      <c r="K14" s="5"/>
      <c r="L14" s="5"/>
      <c r="M14" s="5"/>
      <c r="N14" s="5"/>
      <c r="O14" s="5"/>
      <c r="P14" s="5"/>
    </row>
    <row r="15" customFormat="false" ht="45.75" hidden="true" customHeight="true" outlineLevel="0" collapsed="false">
      <c r="A15" s="322" t="s">
        <v>3562</v>
      </c>
      <c r="B15" s="323" t="s">
        <v>3563</v>
      </c>
      <c r="C15" s="323"/>
      <c r="D15" s="5"/>
      <c r="E15" s="5"/>
      <c r="F15" s="5"/>
      <c r="G15" s="5"/>
      <c r="H15" s="5"/>
      <c r="I15" s="5"/>
      <c r="J15" s="5"/>
      <c r="K15" s="5"/>
      <c r="L15" s="5"/>
      <c r="M15" s="5"/>
      <c r="N15" s="5"/>
      <c r="O15" s="5"/>
      <c r="P15" s="5"/>
    </row>
    <row r="16" customFormat="false" ht="51" hidden="true" customHeight="true" outlineLevel="0" collapsed="false">
      <c r="A16" s="322" t="s">
        <v>3564</v>
      </c>
      <c r="B16" s="323" t="s">
        <v>3565</v>
      </c>
      <c r="C16" s="323"/>
      <c r="D16" s="5"/>
      <c r="E16" s="5"/>
      <c r="F16" s="5"/>
      <c r="G16" s="5"/>
      <c r="H16" s="5"/>
      <c r="I16" s="5"/>
      <c r="J16" s="5"/>
      <c r="K16" s="5"/>
      <c r="L16" s="5"/>
      <c r="M16" s="5"/>
      <c r="N16" s="5"/>
      <c r="O16" s="5"/>
      <c r="P16" s="5"/>
    </row>
    <row r="17" customFormat="false" ht="27.75" hidden="true" customHeight="true" outlineLevel="0" collapsed="false">
      <c r="A17" s="322" t="s">
        <v>3566</v>
      </c>
      <c r="B17" s="323" t="s">
        <v>3567</v>
      </c>
      <c r="C17" s="323"/>
      <c r="D17" s="5"/>
      <c r="E17" s="5"/>
      <c r="F17" s="5"/>
      <c r="G17" s="5"/>
      <c r="H17" s="5"/>
      <c r="I17" s="5"/>
      <c r="J17" s="5"/>
      <c r="K17" s="5"/>
      <c r="L17" s="5"/>
      <c r="M17" s="5"/>
      <c r="N17" s="5"/>
      <c r="O17" s="5"/>
      <c r="P17" s="5"/>
    </row>
    <row r="18" customFormat="false" ht="27.75" hidden="true" customHeight="true" outlineLevel="0" collapsed="false">
      <c r="A18" s="322" t="s">
        <v>3568</v>
      </c>
      <c r="B18" s="323" t="s">
        <v>3569</v>
      </c>
      <c r="C18" s="323"/>
      <c r="D18" s="5"/>
      <c r="E18" s="5"/>
      <c r="F18" s="5"/>
      <c r="G18" s="5"/>
      <c r="H18" s="5"/>
      <c r="I18" s="5"/>
      <c r="J18" s="5"/>
      <c r="K18" s="5"/>
      <c r="L18" s="5"/>
      <c r="M18" s="5"/>
      <c r="N18" s="5"/>
      <c r="O18" s="5"/>
      <c r="P18" s="5"/>
    </row>
    <row r="19" customFormat="false" ht="45" hidden="true" customHeight="true" outlineLevel="0" collapsed="false">
      <c r="A19" s="322" t="s">
        <v>3568</v>
      </c>
      <c r="B19" s="323" t="s">
        <v>3570</v>
      </c>
      <c r="C19" s="323"/>
      <c r="D19" s="5"/>
      <c r="E19" s="5"/>
      <c r="F19" s="5"/>
      <c r="G19" s="5"/>
      <c r="H19" s="5"/>
      <c r="I19" s="5"/>
      <c r="J19" s="5"/>
      <c r="K19" s="5"/>
      <c r="L19" s="5"/>
      <c r="M19" s="5"/>
      <c r="N19" s="5"/>
      <c r="O19" s="5"/>
      <c r="P19" s="5"/>
    </row>
    <row r="20" customFormat="false" ht="45" hidden="true" customHeight="true" outlineLevel="0" collapsed="false">
      <c r="A20" s="322" t="s">
        <v>3571</v>
      </c>
      <c r="B20" s="323" t="s">
        <v>3572</v>
      </c>
      <c r="C20" s="323"/>
      <c r="D20" s="5"/>
      <c r="E20" s="5"/>
      <c r="F20" s="5"/>
      <c r="G20" s="5"/>
      <c r="H20" s="5"/>
      <c r="I20" s="5"/>
      <c r="J20" s="5"/>
      <c r="K20" s="5"/>
      <c r="L20" s="5"/>
      <c r="M20" s="5"/>
      <c r="N20" s="5"/>
      <c r="O20" s="5"/>
      <c r="P20" s="5"/>
    </row>
    <row r="21" customFormat="false" ht="30" hidden="true" customHeight="true" outlineLevel="0" collapsed="false">
      <c r="A21" s="322" t="s">
        <v>3573</v>
      </c>
      <c r="B21" s="323" t="s">
        <v>3574</v>
      </c>
      <c r="C21" s="323"/>
      <c r="D21" s="5"/>
      <c r="E21" s="5"/>
      <c r="F21" s="5"/>
      <c r="G21" s="5"/>
      <c r="H21" s="5"/>
      <c r="I21" s="5"/>
      <c r="J21" s="5"/>
      <c r="K21" s="5"/>
      <c r="L21" s="5"/>
      <c r="M21" s="5"/>
      <c r="N21" s="5"/>
      <c r="O21" s="5"/>
      <c r="P21" s="5"/>
    </row>
    <row r="22" customFormat="false" ht="30" hidden="true" customHeight="true" outlineLevel="0" collapsed="false">
      <c r="A22" s="322" t="s">
        <v>3575</v>
      </c>
      <c r="B22" s="323" t="s">
        <v>3576</v>
      </c>
      <c r="C22" s="323"/>
      <c r="D22" s="5"/>
      <c r="E22" s="5"/>
      <c r="F22" s="5"/>
      <c r="G22" s="5"/>
      <c r="H22" s="5"/>
      <c r="I22" s="5"/>
      <c r="J22" s="5"/>
      <c r="K22" s="5"/>
      <c r="L22" s="5"/>
      <c r="M22" s="5"/>
      <c r="N22" s="5"/>
      <c r="O22" s="5"/>
      <c r="P22" s="5"/>
    </row>
    <row r="23" customFormat="false" ht="30" hidden="true" customHeight="true" outlineLevel="0" collapsed="false">
      <c r="A23" s="322" t="s">
        <v>3577</v>
      </c>
      <c r="B23" s="323" t="s">
        <v>3578</v>
      </c>
      <c r="C23" s="323"/>
      <c r="D23" s="5"/>
      <c r="E23" s="5"/>
      <c r="F23" s="5"/>
      <c r="G23" s="5"/>
      <c r="H23" s="5"/>
      <c r="I23" s="5"/>
      <c r="J23" s="5"/>
      <c r="K23" s="5"/>
      <c r="L23" s="5"/>
      <c r="M23" s="5"/>
      <c r="N23" s="5"/>
      <c r="O23" s="5"/>
      <c r="P23" s="5"/>
    </row>
    <row r="24" customFormat="false" ht="30" hidden="true" customHeight="true" outlineLevel="0" collapsed="false">
      <c r="A24" s="322" t="s">
        <v>3579</v>
      </c>
      <c r="B24" s="323" t="s">
        <v>3580</v>
      </c>
      <c r="C24" s="323"/>
      <c r="D24" s="5"/>
      <c r="E24" s="5"/>
      <c r="F24" s="5"/>
      <c r="G24" s="5"/>
      <c r="H24" s="5"/>
      <c r="I24" s="5"/>
      <c r="J24" s="5"/>
      <c r="K24" s="5"/>
      <c r="L24" s="5"/>
      <c r="M24" s="5"/>
      <c r="N24" s="5"/>
      <c r="O24" s="5"/>
      <c r="P24" s="5"/>
    </row>
    <row r="25" customFormat="false" ht="30" hidden="true" customHeight="true" outlineLevel="0" collapsed="false">
      <c r="A25" s="322" t="s">
        <v>3581</v>
      </c>
      <c r="B25" s="323" t="s">
        <v>3582</v>
      </c>
      <c r="C25" s="323"/>
      <c r="D25" s="5"/>
      <c r="E25" s="5"/>
      <c r="F25" s="5"/>
      <c r="G25" s="5"/>
      <c r="H25" s="5"/>
      <c r="I25" s="5"/>
      <c r="J25" s="5"/>
      <c r="K25" s="5"/>
      <c r="L25" s="5"/>
      <c r="M25" s="5"/>
      <c r="N25" s="5"/>
      <c r="O25" s="5"/>
      <c r="P25" s="5"/>
    </row>
    <row r="26" customFormat="false" ht="30" hidden="true" customHeight="true" outlineLevel="0" collapsed="false">
      <c r="A26" s="322" t="s">
        <v>3583</v>
      </c>
      <c r="B26" s="323" t="s">
        <v>3584</v>
      </c>
      <c r="C26" s="323"/>
      <c r="D26" s="5"/>
      <c r="E26" s="5"/>
      <c r="F26" s="5"/>
      <c r="G26" s="5"/>
      <c r="H26" s="5"/>
      <c r="I26" s="5"/>
      <c r="J26" s="5"/>
      <c r="K26" s="5"/>
      <c r="L26" s="5"/>
      <c r="M26" s="5"/>
      <c r="N26" s="5"/>
      <c r="O26" s="5"/>
      <c r="P26" s="5"/>
    </row>
    <row r="27" customFormat="false" ht="70.5" hidden="true" customHeight="true" outlineLevel="0" collapsed="false">
      <c r="A27" s="322" t="s">
        <v>3585</v>
      </c>
      <c r="B27" s="323" t="s">
        <v>3586</v>
      </c>
      <c r="C27" s="323"/>
      <c r="D27" s="5"/>
      <c r="E27" s="5"/>
      <c r="F27" s="5"/>
      <c r="G27" s="5"/>
      <c r="H27" s="5"/>
      <c r="I27" s="5"/>
      <c r="J27" s="5"/>
      <c r="K27" s="5"/>
      <c r="L27" s="5"/>
      <c r="M27" s="5"/>
      <c r="N27" s="5"/>
      <c r="O27" s="5"/>
      <c r="P27" s="5"/>
    </row>
    <row r="28" customFormat="false" ht="48" hidden="true" customHeight="true" outlineLevel="0" collapsed="false">
      <c r="A28" s="322" t="s">
        <v>3587</v>
      </c>
      <c r="B28" s="323" t="s">
        <v>3588</v>
      </c>
      <c r="C28" s="323"/>
      <c r="D28" s="5"/>
      <c r="E28" s="5"/>
      <c r="F28" s="5"/>
      <c r="G28" s="5"/>
      <c r="H28" s="5"/>
      <c r="I28" s="5"/>
      <c r="J28" s="5"/>
      <c r="K28" s="5"/>
      <c r="L28" s="5"/>
      <c r="M28" s="5"/>
      <c r="N28" s="5"/>
      <c r="O28" s="5"/>
      <c r="P28" s="5"/>
    </row>
    <row r="29" customFormat="false" ht="100.5" hidden="true" customHeight="true" outlineLevel="0" collapsed="false">
      <c r="A29" s="322" t="s">
        <v>3589</v>
      </c>
      <c r="B29" s="323" t="s">
        <v>3590</v>
      </c>
      <c r="C29" s="323"/>
      <c r="D29" s="5"/>
      <c r="E29" s="5"/>
      <c r="F29" s="5"/>
      <c r="G29" s="5"/>
      <c r="H29" s="5"/>
      <c r="I29" s="5"/>
      <c r="J29" s="5"/>
      <c r="K29" s="5"/>
      <c r="L29" s="5"/>
      <c r="M29" s="5"/>
      <c r="N29" s="5"/>
      <c r="O29" s="5"/>
      <c r="P29" s="5"/>
    </row>
    <row r="30" customFormat="false" ht="45" hidden="true" customHeight="true" outlineLevel="0" collapsed="false">
      <c r="A30" s="322" t="s">
        <v>3591</v>
      </c>
      <c r="B30" s="323" t="s">
        <v>3592</v>
      </c>
      <c r="C30" s="323"/>
      <c r="D30" s="5"/>
      <c r="E30" s="5"/>
      <c r="F30" s="5"/>
      <c r="G30" s="5"/>
      <c r="H30" s="5"/>
      <c r="I30" s="5"/>
      <c r="J30" s="5"/>
      <c r="K30" s="5"/>
      <c r="L30" s="5"/>
      <c r="M30" s="5"/>
      <c r="N30" s="5"/>
      <c r="O30" s="5"/>
      <c r="P30" s="5"/>
    </row>
    <row r="31" customFormat="false" ht="45" hidden="true" customHeight="true" outlineLevel="0" collapsed="false">
      <c r="A31" s="322" t="s">
        <v>3593</v>
      </c>
      <c r="B31" s="323" t="s">
        <v>3594</v>
      </c>
      <c r="C31" s="323"/>
      <c r="D31" s="5"/>
      <c r="E31" s="5"/>
      <c r="F31" s="5"/>
      <c r="G31" s="5"/>
      <c r="H31" s="5"/>
      <c r="I31" s="5"/>
      <c r="J31" s="5"/>
      <c r="K31" s="5"/>
      <c r="L31" s="5"/>
      <c r="M31" s="5"/>
      <c r="N31" s="5"/>
      <c r="O31" s="5"/>
      <c r="P31" s="5"/>
    </row>
    <row r="32" customFormat="false" ht="45" hidden="true" customHeight="true" outlineLevel="0" collapsed="false">
      <c r="A32" s="322" t="s">
        <v>3595</v>
      </c>
      <c r="B32" s="323" t="s">
        <v>3596</v>
      </c>
      <c r="C32" s="323"/>
      <c r="D32" s="5"/>
      <c r="E32" s="5"/>
      <c r="F32" s="5"/>
      <c r="G32" s="5"/>
      <c r="H32" s="5"/>
      <c r="I32" s="5"/>
      <c r="J32" s="5"/>
      <c r="K32" s="5"/>
      <c r="L32" s="5"/>
      <c r="M32" s="5"/>
      <c r="N32" s="5"/>
      <c r="O32" s="5"/>
      <c r="P32" s="5"/>
    </row>
    <row r="33" customFormat="false" ht="72" hidden="true" customHeight="true" outlineLevel="0" collapsed="false">
      <c r="A33" s="322" t="s">
        <v>3597</v>
      </c>
      <c r="B33" s="323" t="s">
        <v>3598</v>
      </c>
      <c r="C33" s="323"/>
      <c r="D33" s="5"/>
      <c r="E33" s="5"/>
      <c r="F33" s="5"/>
      <c r="G33" s="5"/>
      <c r="H33" s="5"/>
      <c r="I33" s="5"/>
      <c r="J33" s="5"/>
      <c r="K33" s="5"/>
      <c r="L33" s="5"/>
      <c r="M33" s="5"/>
      <c r="N33" s="5"/>
      <c r="O33" s="5"/>
      <c r="P33" s="5"/>
    </row>
    <row r="34" customFormat="false" ht="79.5" hidden="true" customHeight="true" outlineLevel="0" collapsed="false">
      <c r="A34" s="322" t="s">
        <v>3599</v>
      </c>
      <c r="B34" s="323" t="s">
        <v>3600</v>
      </c>
      <c r="C34" s="323"/>
      <c r="D34" s="5"/>
      <c r="E34" s="5"/>
      <c r="F34" s="5"/>
      <c r="G34" s="5"/>
      <c r="H34" s="5"/>
      <c r="I34" s="5"/>
      <c r="J34" s="5"/>
      <c r="K34" s="5"/>
      <c r="L34" s="5"/>
      <c r="M34" s="5"/>
      <c r="N34" s="5"/>
      <c r="O34" s="5"/>
      <c r="P34" s="5"/>
    </row>
    <row r="35" customFormat="false" ht="70.5" hidden="true" customHeight="true" outlineLevel="0" collapsed="false">
      <c r="A35" s="322" t="s">
        <v>3601</v>
      </c>
      <c r="B35" s="323" t="s">
        <v>3602</v>
      </c>
      <c r="C35" s="323"/>
      <c r="D35" s="5"/>
      <c r="E35" s="5"/>
      <c r="F35" s="5"/>
      <c r="G35" s="5"/>
      <c r="H35" s="5"/>
      <c r="I35" s="5"/>
      <c r="J35" s="5"/>
      <c r="K35" s="5"/>
      <c r="L35" s="5"/>
      <c r="M35" s="5"/>
      <c r="N35" s="5"/>
      <c r="O35" s="5"/>
      <c r="P35" s="5"/>
    </row>
    <row r="36" customFormat="false" ht="45.75" hidden="true" customHeight="true" outlineLevel="0" collapsed="false">
      <c r="A36" s="322" t="s">
        <v>3603</v>
      </c>
      <c r="B36" s="323" t="s">
        <v>3604</v>
      </c>
      <c r="C36" s="323"/>
      <c r="D36" s="5"/>
      <c r="E36" s="5"/>
      <c r="F36" s="5"/>
      <c r="G36" s="5"/>
      <c r="H36" s="5"/>
      <c r="I36" s="5"/>
      <c r="J36" s="5"/>
      <c r="K36" s="5"/>
      <c r="L36" s="5"/>
      <c r="M36" s="5"/>
      <c r="N36" s="5"/>
      <c r="O36" s="5"/>
      <c r="P36" s="5"/>
    </row>
    <row r="37" customFormat="false" ht="54.75" hidden="true" customHeight="true" outlineLevel="0" collapsed="false">
      <c r="A37" s="322" t="s">
        <v>3605</v>
      </c>
      <c r="B37" s="323" t="s">
        <v>3606</v>
      </c>
      <c r="C37" s="323"/>
      <c r="D37" s="5"/>
      <c r="E37" s="5"/>
      <c r="F37" s="5"/>
      <c r="G37" s="5"/>
      <c r="H37" s="5"/>
      <c r="I37" s="5"/>
      <c r="J37" s="5"/>
      <c r="K37" s="5"/>
      <c r="L37" s="5"/>
      <c r="M37" s="5"/>
      <c r="N37" s="5"/>
      <c r="O37" s="5"/>
      <c r="P37" s="5"/>
    </row>
    <row r="38" customFormat="false" ht="37.5" hidden="true" customHeight="true" outlineLevel="0" collapsed="false">
      <c r="A38" s="322" t="s">
        <v>3607</v>
      </c>
      <c r="B38" s="323" t="s">
        <v>3608</v>
      </c>
      <c r="C38" s="323"/>
      <c r="D38" s="5"/>
      <c r="E38" s="5"/>
      <c r="F38" s="5"/>
      <c r="G38" s="5"/>
      <c r="H38" s="5"/>
      <c r="I38" s="5"/>
      <c r="J38" s="5"/>
      <c r="K38" s="5"/>
      <c r="L38" s="5"/>
      <c r="M38" s="5"/>
      <c r="N38" s="5"/>
      <c r="O38" s="5"/>
      <c r="P38" s="5"/>
    </row>
    <row r="39" customFormat="false" ht="61.5" hidden="true" customHeight="true" outlineLevel="0" collapsed="false">
      <c r="A39" s="322" t="s">
        <v>3609</v>
      </c>
      <c r="B39" s="323" t="s">
        <v>3610</v>
      </c>
      <c r="C39" s="323"/>
      <c r="D39" s="5"/>
      <c r="E39" s="5"/>
      <c r="F39" s="5"/>
      <c r="G39" s="5"/>
      <c r="H39" s="5"/>
      <c r="I39" s="5"/>
      <c r="J39" s="5"/>
      <c r="K39" s="5"/>
      <c r="L39" s="5"/>
      <c r="M39" s="5"/>
      <c r="N39" s="5"/>
      <c r="O39" s="5"/>
      <c r="P39" s="5"/>
    </row>
    <row r="40" customFormat="false" ht="53.25" hidden="true" customHeight="true" outlineLevel="0" collapsed="false">
      <c r="A40" s="322" t="s">
        <v>3611</v>
      </c>
      <c r="B40" s="323" t="s">
        <v>3612</v>
      </c>
      <c r="C40" s="323"/>
      <c r="D40" s="5"/>
      <c r="E40" s="5"/>
      <c r="F40" s="5"/>
      <c r="G40" s="5"/>
      <c r="H40" s="5"/>
      <c r="I40" s="5"/>
      <c r="J40" s="5"/>
      <c r="K40" s="5"/>
      <c r="L40" s="5"/>
      <c r="M40" s="5"/>
      <c r="N40" s="5"/>
      <c r="O40" s="5"/>
      <c r="P40" s="5"/>
    </row>
    <row r="41" customFormat="false" ht="73.5" hidden="true" customHeight="true" outlineLevel="0" collapsed="false">
      <c r="A41" s="322" t="s">
        <v>3613</v>
      </c>
      <c r="B41" s="323" t="s">
        <v>3614</v>
      </c>
      <c r="C41" s="323"/>
      <c r="D41" s="5"/>
      <c r="E41" s="5"/>
      <c r="F41" s="5"/>
      <c r="G41" s="5"/>
      <c r="H41" s="5"/>
      <c r="I41" s="5"/>
      <c r="J41" s="5"/>
      <c r="K41" s="5"/>
      <c r="L41" s="5"/>
      <c r="M41" s="5"/>
      <c r="N41" s="5"/>
      <c r="O41" s="5"/>
      <c r="P41" s="5"/>
    </row>
    <row r="42" customFormat="false" ht="57.75" hidden="true" customHeight="true" outlineLevel="0" collapsed="false">
      <c r="A42" s="322" t="s">
        <v>3615</v>
      </c>
      <c r="B42" s="323" t="s">
        <v>3616</v>
      </c>
      <c r="C42" s="323"/>
      <c r="D42" s="5"/>
      <c r="E42" s="5"/>
      <c r="F42" s="5"/>
      <c r="G42" s="5"/>
      <c r="H42" s="5"/>
      <c r="I42" s="5"/>
      <c r="J42" s="5"/>
      <c r="K42" s="5"/>
      <c r="L42" s="5"/>
      <c r="M42" s="5"/>
      <c r="N42" s="5"/>
      <c r="O42" s="5"/>
      <c r="P42" s="5"/>
    </row>
    <row r="43" customFormat="false" ht="84" hidden="true" customHeight="true" outlineLevel="0" collapsed="false">
      <c r="A43" s="322" t="s">
        <v>3617</v>
      </c>
      <c r="B43" s="323" t="s">
        <v>3618</v>
      </c>
      <c r="C43" s="323"/>
      <c r="D43" s="5"/>
      <c r="E43" s="5"/>
      <c r="F43" s="5"/>
      <c r="G43" s="5"/>
      <c r="H43" s="5"/>
      <c r="I43" s="5"/>
      <c r="J43" s="5"/>
      <c r="K43" s="5"/>
      <c r="L43" s="5"/>
      <c r="M43" s="5"/>
      <c r="N43" s="5"/>
      <c r="O43" s="5"/>
      <c r="P43" s="5"/>
    </row>
    <row r="44" customFormat="false" ht="48" hidden="true" customHeight="true" outlineLevel="0" collapsed="false">
      <c r="A44" s="322" t="s">
        <v>3619</v>
      </c>
      <c r="B44" s="323" t="s">
        <v>3620</v>
      </c>
      <c r="C44" s="323"/>
      <c r="D44" s="5"/>
      <c r="E44" s="5"/>
      <c r="F44" s="5"/>
      <c r="G44" s="5"/>
      <c r="H44" s="5"/>
      <c r="I44" s="5"/>
      <c r="J44" s="5"/>
      <c r="K44" s="5"/>
      <c r="L44" s="5"/>
      <c r="M44" s="5"/>
      <c r="N44" s="5"/>
      <c r="O44" s="5"/>
      <c r="P44" s="5"/>
    </row>
    <row r="45" customFormat="false" ht="57" hidden="true" customHeight="true" outlineLevel="0" collapsed="false">
      <c r="A45" s="322" t="s">
        <v>3621</v>
      </c>
      <c r="B45" s="323" t="s">
        <v>3622</v>
      </c>
      <c r="C45" s="323"/>
      <c r="D45" s="5"/>
      <c r="E45" s="5"/>
      <c r="F45" s="5"/>
      <c r="G45" s="5"/>
      <c r="H45" s="5"/>
      <c r="I45" s="5"/>
      <c r="J45" s="5"/>
      <c r="K45" s="5"/>
      <c r="L45" s="5"/>
      <c r="M45" s="5"/>
      <c r="N45" s="5"/>
      <c r="O45" s="5"/>
      <c r="P45" s="5"/>
    </row>
    <row r="46" customFormat="false" ht="73.5" hidden="true" customHeight="true" outlineLevel="0" collapsed="false">
      <c r="A46" s="322" t="s">
        <v>3623</v>
      </c>
      <c r="B46" s="323" t="s">
        <v>3624</v>
      </c>
      <c r="C46" s="323"/>
      <c r="D46" s="5"/>
      <c r="E46" s="5"/>
      <c r="F46" s="5"/>
      <c r="G46" s="5"/>
      <c r="H46" s="5"/>
      <c r="I46" s="5"/>
      <c r="J46" s="5"/>
      <c r="K46" s="5"/>
      <c r="L46" s="5"/>
      <c r="M46" s="5"/>
      <c r="N46" s="5"/>
      <c r="O46" s="5"/>
      <c r="P46" s="5"/>
    </row>
    <row r="47" customFormat="false" ht="66" hidden="true" customHeight="true" outlineLevel="0" collapsed="false">
      <c r="A47" s="324" t="s">
        <v>3625</v>
      </c>
      <c r="B47" s="325" t="s">
        <v>3626</v>
      </c>
      <c r="C47" s="325"/>
      <c r="D47" s="5"/>
      <c r="E47" s="5"/>
      <c r="F47" s="5"/>
      <c r="G47" s="5"/>
      <c r="H47" s="5"/>
      <c r="I47" s="5"/>
      <c r="J47" s="5"/>
      <c r="K47" s="5"/>
      <c r="L47" s="5"/>
      <c r="M47" s="5"/>
      <c r="N47" s="5"/>
      <c r="O47" s="5"/>
      <c r="P47" s="5"/>
    </row>
    <row r="48" customFormat="false" ht="123.75" hidden="false" customHeight="true" outlineLevel="0" collapsed="false">
      <c r="A48" s="324" t="s">
        <v>3627</v>
      </c>
      <c r="B48" s="326" t="s">
        <v>3628</v>
      </c>
      <c r="C48" s="326"/>
      <c r="D48" s="5"/>
      <c r="E48" s="5"/>
      <c r="F48" s="5"/>
      <c r="G48" s="5"/>
      <c r="H48" s="5"/>
      <c r="I48" s="5"/>
      <c r="J48" s="5"/>
      <c r="K48" s="5"/>
      <c r="L48" s="5"/>
      <c r="M48" s="5"/>
      <c r="N48" s="5"/>
      <c r="O48" s="5"/>
      <c r="P48" s="5"/>
    </row>
    <row r="49" customFormat="false" ht="34.5" hidden="false" customHeight="true" outlineLevel="0" collapsed="false">
      <c r="A49" s="324" t="s">
        <v>3629</v>
      </c>
      <c r="B49" s="326" t="s">
        <v>3630</v>
      </c>
      <c r="C49" s="326"/>
      <c r="D49" s="5"/>
      <c r="E49" s="5"/>
      <c r="F49" s="5"/>
      <c r="G49" s="5"/>
      <c r="H49" s="5"/>
      <c r="I49" s="5"/>
      <c r="J49" s="5"/>
      <c r="K49" s="5"/>
      <c r="L49" s="5"/>
      <c r="M49" s="5"/>
      <c r="N49" s="5"/>
      <c r="O49" s="5"/>
      <c r="P49" s="5"/>
    </row>
    <row r="50" customFormat="false" ht="34.5" hidden="false" customHeight="true" outlineLevel="0" collapsed="false">
      <c r="A50" s="324" t="s">
        <v>3631</v>
      </c>
      <c r="B50" s="326" t="s">
        <v>3632</v>
      </c>
      <c r="C50" s="326"/>
      <c r="D50" s="5"/>
      <c r="E50" s="5"/>
      <c r="F50" s="5"/>
      <c r="G50" s="5"/>
      <c r="H50" s="5"/>
      <c r="I50" s="5"/>
      <c r="J50" s="5"/>
      <c r="K50" s="5"/>
      <c r="L50" s="5"/>
      <c r="M50" s="5"/>
      <c r="N50" s="5"/>
      <c r="O50" s="5"/>
      <c r="P50" s="5"/>
    </row>
    <row r="51" customFormat="false" ht="31.5" hidden="false" customHeight="true" outlineLevel="0" collapsed="false">
      <c r="A51" s="327" t="s">
        <v>3633</v>
      </c>
      <c r="B51" s="323" t="s">
        <v>3634</v>
      </c>
      <c r="C51" s="323"/>
      <c r="D51" s="5"/>
      <c r="E51" s="5"/>
      <c r="F51" s="5"/>
      <c r="G51" s="5"/>
      <c r="H51" s="5"/>
      <c r="I51" s="5"/>
      <c r="J51" s="5"/>
      <c r="K51" s="5"/>
      <c r="L51" s="5"/>
      <c r="M51" s="5"/>
      <c r="N51" s="5"/>
      <c r="O51" s="5"/>
      <c r="P51" s="5"/>
    </row>
    <row r="52" customFormat="false" ht="31.5" hidden="false" customHeight="true" outlineLevel="0" collapsed="false">
      <c r="A52" s="327" t="s">
        <v>3635</v>
      </c>
      <c r="B52" s="323" t="s">
        <v>3636</v>
      </c>
      <c r="C52" s="323"/>
      <c r="D52" s="5"/>
      <c r="E52" s="5"/>
      <c r="F52" s="5"/>
      <c r="G52" s="5"/>
      <c r="H52" s="5"/>
      <c r="I52" s="5"/>
      <c r="J52" s="5"/>
      <c r="K52" s="5"/>
      <c r="L52" s="5"/>
      <c r="M52" s="5"/>
      <c r="N52" s="5"/>
      <c r="O52" s="5"/>
      <c r="P52" s="5"/>
    </row>
    <row r="53" customFormat="false" ht="31.5" hidden="false" customHeight="true" outlineLevel="0" collapsed="false">
      <c r="A53" s="327" t="s">
        <v>3637</v>
      </c>
      <c r="B53" s="323" t="s">
        <v>3638</v>
      </c>
      <c r="C53" s="323"/>
      <c r="D53" s="5"/>
      <c r="E53" s="5"/>
      <c r="F53" s="5"/>
      <c r="G53" s="5"/>
      <c r="H53" s="5"/>
      <c r="I53" s="5"/>
      <c r="J53" s="5"/>
      <c r="K53" s="5"/>
      <c r="L53" s="5"/>
      <c r="M53" s="5"/>
      <c r="N53" s="5"/>
      <c r="O53" s="5"/>
      <c r="P53" s="5"/>
    </row>
    <row r="54" customFormat="false" ht="31.5" hidden="false" customHeight="true" outlineLevel="0" collapsed="false">
      <c r="A54" s="327" t="s">
        <v>3639</v>
      </c>
      <c r="B54" s="323" t="s">
        <v>3640</v>
      </c>
      <c r="C54" s="323"/>
      <c r="D54" s="5"/>
      <c r="E54" s="5"/>
      <c r="F54" s="5"/>
      <c r="G54" s="5"/>
      <c r="H54" s="5"/>
      <c r="I54" s="5"/>
      <c r="J54" s="5"/>
      <c r="K54" s="5"/>
      <c r="L54" s="5"/>
      <c r="M54" s="5"/>
      <c r="N54" s="5"/>
      <c r="O54" s="5"/>
      <c r="P54" s="5"/>
    </row>
    <row r="55" customFormat="false" ht="54.6" hidden="false" customHeight="true" outlineLevel="0" collapsed="false">
      <c r="A55" s="327" t="s">
        <v>3641</v>
      </c>
      <c r="B55" s="323" t="s">
        <v>3642</v>
      </c>
      <c r="C55" s="323"/>
      <c r="D55" s="5"/>
      <c r="E55" s="5"/>
      <c r="F55" s="5"/>
      <c r="G55" s="5"/>
      <c r="H55" s="5"/>
      <c r="I55" s="5"/>
      <c r="J55" s="5"/>
      <c r="K55" s="5"/>
      <c r="L55" s="5"/>
      <c r="M55" s="5"/>
      <c r="N55" s="5"/>
      <c r="O55" s="5"/>
      <c r="P55" s="5"/>
    </row>
    <row r="56" customFormat="false" ht="54.6" hidden="false" customHeight="true" outlineLevel="0" collapsed="false">
      <c r="A56" s="327" t="s">
        <v>3643</v>
      </c>
      <c r="B56" s="323" t="s">
        <v>3644</v>
      </c>
      <c r="C56" s="323"/>
      <c r="D56" s="5"/>
      <c r="E56" s="5"/>
      <c r="F56" s="5"/>
      <c r="G56" s="5"/>
      <c r="H56" s="5"/>
      <c r="I56" s="5"/>
      <c r="J56" s="5"/>
      <c r="K56" s="5"/>
      <c r="L56" s="5"/>
      <c r="M56" s="5"/>
      <c r="N56" s="5"/>
      <c r="O56" s="5"/>
      <c r="P56" s="5"/>
    </row>
    <row r="57" customFormat="false" ht="54" hidden="false" customHeight="true" outlineLevel="0" collapsed="false">
      <c r="A57" s="327" t="s">
        <v>3645</v>
      </c>
      <c r="B57" s="323" t="s">
        <v>3646</v>
      </c>
      <c r="C57" s="323"/>
      <c r="D57" s="5"/>
      <c r="E57" s="5"/>
      <c r="F57" s="5"/>
      <c r="G57" s="5"/>
      <c r="H57" s="5"/>
      <c r="I57" s="5"/>
      <c r="J57" s="5"/>
      <c r="K57" s="5"/>
      <c r="L57" s="5"/>
      <c r="M57" s="5"/>
      <c r="N57" s="5"/>
      <c r="O57" s="5"/>
      <c r="P57" s="5"/>
    </row>
    <row r="58" customFormat="false" ht="31.15" hidden="false" customHeight="true" outlineLevel="0" collapsed="false">
      <c r="A58" s="328" t="s">
        <v>3647</v>
      </c>
      <c r="B58" s="329" t="s">
        <v>3648</v>
      </c>
      <c r="C58" s="329"/>
      <c r="D58" s="5"/>
      <c r="E58" s="5"/>
      <c r="F58" s="5"/>
      <c r="G58" s="5"/>
      <c r="H58" s="5"/>
      <c r="I58" s="5"/>
      <c r="J58" s="5"/>
      <c r="K58" s="5"/>
      <c r="L58" s="5"/>
      <c r="M58" s="5"/>
      <c r="N58" s="5"/>
      <c r="O58" s="5"/>
      <c r="P58" s="5"/>
    </row>
    <row r="59" customFormat="false" ht="46.5" hidden="false" customHeight="true" outlineLevel="0" collapsed="false">
      <c r="A59" s="330" t="s">
        <v>3649</v>
      </c>
      <c r="B59" s="331" t="s">
        <v>3650</v>
      </c>
      <c r="C59" s="331"/>
      <c r="D59" s="313"/>
      <c r="E59" s="5"/>
      <c r="F59" s="5"/>
      <c r="G59" s="5"/>
      <c r="H59" s="5"/>
      <c r="I59" s="5"/>
      <c r="J59" s="5"/>
      <c r="K59" s="5"/>
      <c r="L59" s="5"/>
      <c r="M59" s="5"/>
      <c r="N59" s="5"/>
      <c r="O59" s="5"/>
      <c r="P59" s="5"/>
    </row>
    <row r="60" customFormat="false" ht="39" hidden="false" customHeight="true" outlineLevel="0" collapsed="false">
      <c r="A60" s="330" t="s">
        <v>3651</v>
      </c>
      <c r="B60" s="331" t="s">
        <v>3652</v>
      </c>
      <c r="C60" s="331"/>
      <c r="D60" s="332"/>
      <c r="E60" s="89"/>
      <c r="F60" s="89"/>
      <c r="G60" s="89"/>
      <c r="H60" s="89"/>
      <c r="I60" s="89"/>
      <c r="J60" s="89"/>
      <c r="K60" s="89"/>
      <c r="L60" s="89"/>
      <c r="M60" s="89"/>
      <c r="N60" s="89"/>
      <c r="O60" s="89"/>
      <c r="P60" s="89"/>
    </row>
    <row r="61" customFormat="false" ht="39" hidden="false" customHeight="true" outlineLevel="0" collapsed="false">
      <c r="A61" s="330" t="s">
        <v>3653</v>
      </c>
      <c r="B61" s="331" t="s">
        <v>3654</v>
      </c>
      <c r="C61" s="331"/>
      <c r="D61" s="332"/>
      <c r="E61" s="89"/>
      <c r="F61" s="89"/>
      <c r="G61" s="89"/>
      <c r="H61" s="89"/>
      <c r="I61" s="89"/>
      <c r="J61" s="89"/>
      <c r="K61" s="89"/>
      <c r="L61" s="89"/>
      <c r="M61" s="89"/>
      <c r="N61" s="89"/>
      <c r="O61" s="89"/>
      <c r="P61" s="89"/>
    </row>
    <row r="62" customFormat="false" ht="12.75" hidden="false" customHeight="true" outlineLevel="0" collapsed="false">
      <c r="A62" s="5"/>
      <c r="B62" s="5"/>
      <c r="C62" s="5"/>
      <c r="D62" s="5"/>
      <c r="E62" s="5"/>
      <c r="F62" s="5"/>
      <c r="G62" s="5"/>
      <c r="H62" s="5"/>
      <c r="I62" s="5"/>
      <c r="J62" s="5"/>
      <c r="K62" s="5"/>
      <c r="L62" s="5"/>
      <c r="M62" s="5"/>
      <c r="N62" s="5"/>
      <c r="O62" s="5"/>
      <c r="P62" s="5"/>
    </row>
    <row r="63" customFormat="false" ht="12.75" hidden="false" customHeight="true" outlineLevel="0" collapsed="false">
      <c r="A63" s="5"/>
      <c r="B63" s="5"/>
      <c r="C63" s="5"/>
      <c r="D63" s="5"/>
      <c r="E63" s="5"/>
      <c r="F63" s="5"/>
      <c r="G63" s="5"/>
      <c r="H63" s="5"/>
      <c r="I63" s="5"/>
      <c r="J63" s="5"/>
      <c r="K63" s="5"/>
      <c r="L63" s="5"/>
      <c r="M63" s="5"/>
      <c r="N63" s="5"/>
      <c r="O63" s="5"/>
      <c r="P63" s="5"/>
    </row>
    <row r="64" customFormat="false" ht="12.75" hidden="false" customHeight="true" outlineLevel="0" collapsed="false">
      <c r="A64" s="5"/>
      <c r="B64" s="5"/>
      <c r="C64" s="5"/>
      <c r="D64" s="5"/>
      <c r="E64" s="5"/>
      <c r="F64" s="5"/>
      <c r="G64" s="5"/>
      <c r="H64" s="5"/>
      <c r="I64" s="5"/>
      <c r="J64" s="5"/>
      <c r="K64" s="5"/>
      <c r="L64" s="5"/>
      <c r="M64" s="5"/>
      <c r="N64" s="5"/>
      <c r="O64" s="5"/>
      <c r="P64" s="5"/>
    </row>
    <row r="65" customFormat="false" ht="12.75" hidden="false" customHeight="true" outlineLevel="0" collapsed="false">
      <c r="A65" s="5"/>
      <c r="B65" s="5"/>
      <c r="C65" s="5"/>
      <c r="D65" s="5"/>
      <c r="E65" s="5"/>
      <c r="F65" s="5"/>
      <c r="G65" s="5"/>
      <c r="H65" s="5"/>
      <c r="I65" s="5"/>
      <c r="J65" s="5"/>
      <c r="K65" s="5"/>
      <c r="L65" s="5"/>
      <c r="M65" s="5"/>
      <c r="N65" s="5"/>
      <c r="O65" s="5"/>
      <c r="P65" s="5"/>
    </row>
    <row r="66" customFormat="false" ht="12.75" hidden="false" customHeight="true" outlineLevel="0" collapsed="false">
      <c r="A66" s="5"/>
      <c r="B66" s="5"/>
      <c r="C66" s="5"/>
      <c r="D66" s="5"/>
      <c r="E66" s="5"/>
      <c r="F66" s="5"/>
      <c r="G66" s="5"/>
      <c r="H66" s="5"/>
      <c r="I66" s="5"/>
      <c r="J66" s="5"/>
      <c r="K66" s="5"/>
      <c r="L66" s="5"/>
      <c r="M66" s="5"/>
      <c r="N66" s="5"/>
      <c r="O66" s="5"/>
      <c r="P66" s="5"/>
    </row>
    <row r="67" customFormat="false" ht="12.75" hidden="false" customHeight="true" outlineLevel="0" collapsed="false">
      <c r="A67" s="5"/>
      <c r="B67" s="5"/>
      <c r="C67" s="5"/>
      <c r="D67" s="5"/>
      <c r="E67" s="5"/>
      <c r="F67" s="5"/>
      <c r="G67" s="5"/>
      <c r="H67" s="5"/>
      <c r="I67" s="5"/>
      <c r="J67" s="5"/>
      <c r="K67" s="5"/>
      <c r="L67" s="5"/>
      <c r="M67" s="5"/>
      <c r="N67" s="5"/>
      <c r="O67" s="5"/>
      <c r="P67" s="5"/>
    </row>
    <row r="68" customFormat="false" ht="12.75" hidden="false" customHeight="true" outlineLevel="0" collapsed="false">
      <c r="A68" s="5"/>
      <c r="B68" s="5"/>
      <c r="C68" s="5"/>
      <c r="D68" s="5"/>
      <c r="E68" s="5"/>
      <c r="F68" s="5"/>
      <c r="G68" s="5"/>
      <c r="H68" s="5"/>
      <c r="I68" s="5"/>
      <c r="J68" s="5"/>
      <c r="K68" s="5"/>
      <c r="L68" s="5"/>
      <c r="M68" s="5"/>
      <c r="N68" s="5"/>
      <c r="O68" s="5"/>
      <c r="P68" s="5"/>
    </row>
    <row r="69" customFormat="false" ht="12.75" hidden="false" customHeight="true" outlineLevel="0" collapsed="false">
      <c r="A69" s="5"/>
      <c r="B69" s="5"/>
      <c r="C69" s="5"/>
      <c r="D69" s="5"/>
      <c r="E69" s="5"/>
      <c r="F69" s="5"/>
      <c r="G69" s="5"/>
      <c r="H69" s="5"/>
      <c r="I69" s="5"/>
      <c r="J69" s="5"/>
      <c r="K69" s="5"/>
      <c r="L69" s="5"/>
      <c r="M69" s="5"/>
      <c r="N69" s="5"/>
      <c r="O69" s="5"/>
      <c r="P69" s="5"/>
    </row>
    <row r="70" customFormat="false" ht="12.75" hidden="false" customHeight="true" outlineLevel="0" collapsed="false">
      <c r="A70" s="5"/>
      <c r="B70" s="5"/>
      <c r="C70" s="5"/>
      <c r="D70" s="5"/>
      <c r="E70" s="5"/>
      <c r="F70" s="5"/>
      <c r="G70" s="5"/>
      <c r="H70" s="5"/>
      <c r="I70" s="5"/>
      <c r="J70" s="5"/>
      <c r="K70" s="5"/>
      <c r="L70" s="5"/>
      <c r="M70" s="5"/>
      <c r="N70" s="5"/>
      <c r="O70" s="5"/>
      <c r="P70" s="5"/>
    </row>
    <row r="71" customFormat="false" ht="12.75" hidden="false" customHeight="true" outlineLevel="0" collapsed="false">
      <c r="A71" s="5"/>
      <c r="B71" s="5"/>
      <c r="C71" s="5"/>
      <c r="D71" s="5"/>
      <c r="E71" s="5"/>
      <c r="F71" s="5"/>
      <c r="G71" s="5"/>
      <c r="H71" s="5"/>
      <c r="I71" s="5"/>
      <c r="J71" s="5"/>
      <c r="K71" s="5"/>
      <c r="L71" s="5"/>
      <c r="M71" s="5"/>
      <c r="N71" s="5"/>
      <c r="O71" s="5"/>
      <c r="P71" s="5"/>
    </row>
    <row r="72" customFormat="false" ht="12.75" hidden="false" customHeight="true" outlineLevel="0" collapsed="false">
      <c r="A72" s="5"/>
      <c r="B72" s="5"/>
      <c r="C72" s="5"/>
      <c r="D72" s="5"/>
      <c r="E72" s="5"/>
      <c r="F72" s="5"/>
      <c r="G72" s="5"/>
      <c r="H72" s="5"/>
      <c r="I72" s="5"/>
      <c r="J72" s="5"/>
      <c r="K72" s="5"/>
      <c r="L72" s="5"/>
      <c r="M72" s="5"/>
      <c r="N72" s="5"/>
      <c r="O72" s="5"/>
      <c r="P72" s="5"/>
    </row>
    <row r="73" customFormat="false" ht="12.75" hidden="false" customHeight="true" outlineLevel="0" collapsed="false">
      <c r="A73" s="5"/>
      <c r="B73" s="5"/>
      <c r="C73" s="5"/>
      <c r="D73" s="5"/>
      <c r="E73" s="5"/>
      <c r="F73" s="5"/>
      <c r="G73" s="5"/>
      <c r="H73" s="5"/>
      <c r="I73" s="5"/>
      <c r="J73" s="5"/>
      <c r="K73" s="5"/>
      <c r="L73" s="5"/>
      <c r="M73" s="5"/>
      <c r="N73" s="5"/>
      <c r="O73" s="5"/>
      <c r="P73" s="5"/>
    </row>
    <row r="74" customFormat="false" ht="12.75" hidden="false" customHeight="true" outlineLevel="0" collapsed="false">
      <c r="A74" s="5"/>
      <c r="B74" s="5"/>
      <c r="C74" s="5"/>
      <c r="D74" s="5"/>
      <c r="E74" s="5"/>
      <c r="F74" s="5"/>
      <c r="G74" s="5"/>
      <c r="H74" s="5"/>
      <c r="I74" s="5"/>
      <c r="J74" s="5"/>
      <c r="K74" s="5"/>
      <c r="L74" s="5"/>
      <c r="M74" s="5"/>
      <c r="N74" s="5"/>
      <c r="O74" s="5"/>
      <c r="P74" s="5"/>
    </row>
    <row r="75" customFormat="false" ht="12.75" hidden="false" customHeight="true" outlineLevel="0" collapsed="false">
      <c r="A75" s="5"/>
      <c r="B75" s="5"/>
      <c r="C75" s="5"/>
      <c r="D75" s="5"/>
      <c r="E75" s="5"/>
      <c r="F75" s="5"/>
      <c r="G75" s="5"/>
      <c r="H75" s="5"/>
      <c r="I75" s="5"/>
      <c r="J75" s="5"/>
      <c r="K75" s="5"/>
      <c r="L75" s="5"/>
      <c r="M75" s="5"/>
      <c r="N75" s="5"/>
      <c r="O75" s="5"/>
      <c r="P75" s="5"/>
    </row>
    <row r="76" customFormat="false" ht="12.75" hidden="false" customHeight="true" outlineLevel="0" collapsed="false">
      <c r="A76" s="5"/>
      <c r="B76" s="5"/>
      <c r="C76" s="5"/>
      <c r="D76" s="5"/>
      <c r="E76" s="5"/>
      <c r="F76" s="5"/>
      <c r="G76" s="5"/>
      <c r="H76" s="5"/>
      <c r="I76" s="5"/>
      <c r="J76" s="5"/>
      <c r="K76" s="5"/>
      <c r="L76" s="5"/>
      <c r="M76" s="5"/>
      <c r="N76" s="5"/>
      <c r="O76" s="5"/>
      <c r="P76" s="5"/>
    </row>
    <row r="77" customFormat="false" ht="12.75" hidden="false" customHeight="true" outlineLevel="0" collapsed="false">
      <c r="A77" s="5"/>
      <c r="B77" s="5"/>
      <c r="C77" s="5"/>
      <c r="D77" s="5"/>
      <c r="E77" s="5"/>
      <c r="F77" s="5"/>
      <c r="G77" s="5"/>
      <c r="H77" s="5"/>
      <c r="I77" s="5"/>
      <c r="J77" s="5"/>
      <c r="K77" s="5"/>
      <c r="L77" s="5"/>
      <c r="M77" s="5"/>
      <c r="N77" s="5"/>
      <c r="O77" s="5"/>
      <c r="P77" s="5"/>
    </row>
    <row r="78" customFormat="false" ht="12.75" hidden="false" customHeight="true" outlineLevel="0" collapsed="false">
      <c r="A78" s="5"/>
      <c r="B78" s="5"/>
      <c r="C78" s="5"/>
      <c r="D78" s="5"/>
      <c r="E78" s="5"/>
      <c r="F78" s="5"/>
      <c r="G78" s="5"/>
      <c r="H78" s="5"/>
      <c r="I78" s="5"/>
      <c r="J78" s="5"/>
      <c r="K78" s="5"/>
      <c r="L78" s="5"/>
      <c r="M78" s="5"/>
      <c r="N78" s="5"/>
      <c r="O78" s="5"/>
      <c r="P78" s="5"/>
    </row>
    <row r="79" customFormat="false" ht="12.75" hidden="false" customHeight="true" outlineLevel="0" collapsed="false">
      <c r="A79" s="5"/>
      <c r="B79" s="5"/>
      <c r="C79" s="5"/>
      <c r="D79" s="5"/>
      <c r="E79" s="5"/>
      <c r="F79" s="5"/>
      <c r="G79" s="5"/>
      <c r="H79" s="5"/>
      <c r="I79" s="5"/>
      <c r="J79" s="5"/>
      <c r="K79" s="5"/>
      <c r="L79" s="5"/>
      <c r="M79" s="5"/>
      <c r="N79" s="5"/>
      <c r="O79" s="5"/>
      <c r="P79" s="5"/>
    </row>
    <row r="80" customFormat="false" ht="12.75" hidden="false" customHeight="true" outlineLevel="0" collapsed="false">
      <c r="A80" s="5"/>
      <c r="B80" s="5"/>
      <c r="C80" s="5"/>
      <c r="D80" s="5"/>
      <c r="E80" s="5"/>
      <c r="F80" s="5"/>
      <c r="G80" s="5"/>
      <c r="H80" s="5"/>
      <c r="I80" s="5"/>
      <c r="J80" s="5"/>
      <c r="K80" s="5"/>
      <c r="L80" s="5"/>
      <c r="M80" s="5"/>
      <c r="N80" s="5"/>
      <c r="O80" s="5"/>
      <c r="P80" s="5"/>
    </row>
    <row r="81" customFormat="false" ht="12.75" hidden="false" customHeight="true" outlineLevel="0" collapsed="false">
      <c r="A81" s="5"/>
      <c r="B81" s="5"/>
      <c r="C81" s="5"/>
      <c r="D81" s="5"/>
      <c r="E81" s="5"/>
      <c r="F81" s="5"/>
      <c r="G81" s="5"/>
      <c r="H81" s="5"/>
      <c r="I81" s="5"/>
      <c r="J81" s="5"/>
      <c r="K81" s="5"/>
      <c r="L81" s="5"/>
      <c r="M81" s="5"/>
      <c r="N81" s="5"/>
      <c r="O81" s="5"/>
      <c r="P81" s="5"/>
    </row>
    <row r="82" customFormat="false" ht="12.75" hidden="false" customHeight="true" outlineLevel="0" collapsed="false">
      <c r="A82" s="5"/>
      <c r="B82" s="5"/>
      <c r="C82" s="5"/>
      <c r="D82" s="5"/>
      <c r="E82" s="5"/>
      <c r="F82" s="5"/>
      <c r="G82" s="5"/>
      <c r="H82" s="5"/>
      <c r="I82" s="5"/>
      <c r="J82" s="5"/>
      <c r="K82" s="5"/>
      <c r="L82" s="5"/>
      <c r="M82" s="5"/>
      <c r="N82" s="5"/>
      <c r="O82" s="5"/>
      <c r="P82" s="5"/>
    </row>
    <row r="83" customFormat="false" ht="12.75" hidden="false" customHeight="true" outlineLevel="0" collapsed="false">
      <c r="A83" s="5"/>
      <c r="B83" s="5"/>
      <c r="C83" s="5"/>
      <c r="D83" s="5"/>
      <c r="E83" s="5"/>
      <c r="F83" s="5"/>
      <c r="G83" s="5"/>
      <c r="H83" s="5"/>
      <c r="I83" s="5"/>
      <c r="J83" s="5"/>
      <c r="K83" s="5"/>
      <c r="L83" s="5"/>
      <c r="M83" s="5"/>
      <c r="N83" s="5"/>
      <c r="O83" s="5"/>
      <c r="P83" s="5"/>
    </row>
    <row r="84" customFormat="false" ht="12.75" hidden="false" customHeight="true" outlineLevel="0" collapsed="false">
      <c r="A84" s="5"/>
      <c r="B84" s="5"/>
      <c r="C84" s="5"/>
      <c r="D84" s="5"/>
      <c r="E84" s="5"/>
      <c r="F84" s="5"/>
      <c r="G84" s="5"/>
      <c r="H84" s="5"/>
      <c r="I84" s="5"/>
      <c r="J84" s="5"/>
      <c r="K84" s="5"/>
      <c r="L84" s="5"/>
      <c r="M84" s="5"/>
      <c r="N84" s="5"/>
      <c r="O84" s="5"/>
      <c r="P84" s="5"/>
    </row>
    <row r="85" customFormat="false" ht="12.75" hidden="false" customHeight="true" outlineLevel="0" collapsed="false">
      <c r="A85" s="5"/>
      <c r="B85" s="5"/>
      <c r="C85" s="5"/>
      <c r="D85" s="5"/>
      <c r="E85" s="5"/>
      <c r="F85" s="5"/>
      <c r="G85" s="5"/>
      <c r="H85" s="5"/>
      <c r="I85" s="5"/>
      <c r="J85" s="5"/>
      <c r="K85" s="5"/>
      <c r="L85" s="5"/>
      <c r="M85" s="5"/>
      <c r="N85" s="5"/>
      <c r="O85" s="5"/>
      <c r="P85" s="5"/>
    </row>
    <row r="86" customFormat="false" ht="12.75" hidden="false" customHeight="true" outlineLevel="0" collapsed="false">
      <c r="A86" s="5"/>
      <c r="B86" s="5"/>
      <c r="C86" s="5"/>
      <c r="D86" s="5"/>
      <c r="E86" s="5"/>
      <c r="F86" s="5"/>
      <c r="G86" s="5"/>
      <c r="H86" s="5"/>
      <c r="I86" s="5"/>
      <c r="J86" s="5"/>
      <c r="K86" s="5"/>
      <c r="L86" s="5"/>
      <c r="M86" s="5"/>
      <c r="N86" s="5"/>
      <c r="O86" s="5"/>
      <c r="P86" s="5"/>
    </row>
    <row r="87" customFormat="false" ht="12.75" hidden="false" customHeight="true" outlineLevel="0" collapsed="false">
      <c r="A87" s="5"/>
      <c r="B87" s="5"/>
      <c r="C87" s="5"/>
      <c r="D87" s="5"/>
      <c r="E87" s="5"/>
      <c r="F87" s="5"/>
      <c r="G87" s="5"/>
      <c r="H87" s="5"/>
      <c r="I87" s="5"/>
      <c r="J87" s="5"/>
      <c r="K87" s="5"/>
      <c r="L87" s="5"/>
      <c r="M87" s="5"/>
      <c r="N87" s="5"/>
      <c r="O87" s="5"/>
      <c r="P87" s="5"/>
    </row>
    <row r="88" customFormat="false" ht="12.75" hidden="false" customHeight="true" outlineLevel="0" collapsed="false">
      <c r="A88" s="5"/>
      <c r="B88" s="5"/>
      <c r="C88" s="5"/>
      <c r="D88" s="5"/>
      <c r="E88" s="5"/>
      <c r="F88" s="5"/>
      <c r="G88" s="5"/>
      <c r="H88" s="5"/>
      <c r="I88" s="5"/>
      <c r="J88" s="5"/>
      <c r="K88" s="5"/>
      <c r="L88" s="5"/>
      <c r="M88" s="5"/>
      <c r="N88" s="5"/>
      <c r="O88" s="5"/>
      <c r="P88" s="5"/>
    </row>
    <row r="89" customFormat="false" ht="12.75" hidden="false" customHeight="true" outlineLevel="0" collapsed="false">
      <c r="A89" s="5"/>
      <c r="B89" s="5"/>
      <c r="C89" s="5"/>
      <c r="D89" s="5"/>
      <c r="E89" s="5"/>
      <c r="F89" s="5"/>
      <c r="G89" s="5"/>
      <c r="H89" s="5"/>
      <c r="I89" s="5"/>
      <c r="J89" s="5"/>
      <c r="K89" s="5"/>
      <c r="L89" s="5"/>
      <c r="M89" s="5"/>
      <c r="N89" s="5"/>
      <c r="O89" s="5"/>
      <c r="P89" s="5"/>
    </row>
    <row r="90" customFormat="false" ht="12.75" hidden="false" customHeight="true" outlineLevel="0" collapsed="false">
      <c r="A90" s="5"/>
      <c r="B90" s="5"/>
      <c r="C90" s="5"/>
      <c r="D90" s="5"/>
      <c r="E90" s="5"/>
      <c r="F90" s="5"/>
      <c r="G90" s="5"/>
      <c r="H90" s="5"/>
      <c r="I90" s="5"/>
      <c r="J90" s="5"/>
      <c r="K90" s="5"/>
      <c r="L90" s="5"/>
      <c r="M90" s="5"/>
      <c r="N90" s="5"/>
      <c r="O90" s="5"/>
      <c r="P90" s="5"/>
    </row>
    <row r="91" customFormat="false" ht="12.75" hidden="false" customHeight="true" outlineLevel="0" collapsed="false">
      <c r="A91" s="5"/>
      <c r="B91" s="5"/>
      <c r="C91" s="5"/>
      <c r="D91" s="5"/>
      <c r="E91" s="5"/>
      <c r="F91" s="5"/>
      <c r="G91" s="5"/>
      <c r="H91" s="5"/>
      <c r="I91" s="5"/>
      <c r="J91" s="5"/>
      <c r="K91" s="5"/>
      <c r="L91" s="5"/>
      <c r="M91" s="5"/>
      <c r="N91" s="5"/>
      <c r="O91" s="5"/>
      <c r="P91" s="5"/>
    </row>
    <row r="92" customFormat="false" ht="12.75" hidden="false" customHeight="true" outlineLevel="0" collapsed="false">
      <c r="A92" s="5"/>
      <c r="B92" s="5"/>
      <c r="C92" s="5"/>
      <c r="D92" s="5"/>
      <c r="E92" s="5"/>
      <c r="F92" s="5"/>
      <c r="G92" s="5"/>
      <c r="H92" s="5"/>
      <c r="I92" s="5"/>
      <c r="J92" s="5"/>
      <c r="K92" s="5"/>
      <c r="L92" s="5"/>
      <c r="M92" s="5"/>
      <c r="N92" s="5"/>
      <c r="O92" s="5"/>
      <c r="P92" s="5"/>
    </row>
    <row r="93" customFormat="false" ht="12.75" hidden="false" customHeight="true" outlineLevel="0" collapsed="false">
      <c r="A93" s="5"/>
      <c r="B93" s="5"/>
      <c r="C93" s="5"/>
      <c r="D93" s="5"/>
      <c r="E93" s="5"/>
      <c r="F93" s="5"/>
      <c r="G93" s="5"/>
      <c r="H93" s="5"/>
      <c r="I93" s="5"/>
      <c r="J93" s="5"/>
      <c r="K93" s="5"/>
      <c r="L93" s="5"/>
      <c r="M93" s="5"/>
      <c r="N93" s="5"/>
      <c r="O93" s="5"/>
      <c r="P93" s="5"/>
    </row>
    <row r="94" customFormat="false" ht="12.75" hidden="false" customHeight="true" outlineLevel="0" collapsed="false">
      <c r="A94" s="5"/>
      <c r="B94" s="5"/>
      <c r="C94" s="5"/>
      <c r="D94" s="5"/>
      <c r="E94" s="5"/>
      <c r="F94" s="5"/>
      <c r="G94" s="5"/>
      <c r="H94" s="5"/>
      <c r="I94" s="5"/>
      <c r="J94" s="5"/>
      <c r="K94" s="5"/>
      <c r="L94" s="5"/>
      <c r="M94" s="5"/>
      <c r="N94" s="5"/>
      <c r="O94" s="5"/>
      <c r="P94" s="5"/>
    </row>
    <row r="95" customFormat="false" ht="12.75" hidden="false" customHeight="true" outlineLevel="0" collapsed="false">
      <c r="A95" s="5"/>
      <c r="B95" s="5"/>
      <c r="C95" s="5"/>
      <c r="D95" s="5"/>
      <c r="E95" s="5"/>
      <c r="F95" s="5"/>
      <c r="G95" s="5"/>
      <c r="H95" s="5"/>
      <c r="I95" s="5"/>
      <c r="J95" s="5"/>
      <c r="K95" s="5"/>
      <c r="L95" s="5"/>
      <c r="M95" s="5"/>
      <c r="N95" s="5"/>
      <c r="O95" s="5"/>
      <c r="P95" s="5"/>
    </row>
    <row r="96" customFormat="false" ht="12.75" hidden="false" customHeight="true" outlineLevel="0" collapsed="false">
      <c r="A96" s="5"/>
      <c r="B96" s="5"/>
      <c r="C96" s="5"/>
      <c r="D96" s="5"/>
      <c r="E96" s="5"/>
      <c r="F96" s="5"/>
      <c r="G96" s="5"/>
      <c r="H96" s="5"/>
      <c r="I96" s="5"/>
      <c r="J96" s="5"/>
      <c r="K96" s="5"/>
      <c r="L96" s="5"/>
      <c r="M96" s="5"/>
      <c r="N96" s="5"/>
      <c r="O96" s="5"/>
      <c r="P96" s="5"/>
    </row>
    <row r="97" customFormat="false" ht="12.75" hidden="false" customHeight="true" outlineLevel="0" collapsed="false">
      <c r="A97" s="5"/>
      <c r="B97" s="5"/>
      <c r="C97" s="5"/>
      <c r="D97" s="5"/>
      <c r="E97" s="5"/>
      <c r="F97" s="5"/>
      <c r="G97" s="5"/>
      <c r="H97" s="5"/>
      <c r="I97" s="5"/>
      <c r="J97" s="5"/>
      <c r="K97" s="5"/>
      <c r="L97" s="5"/>
      <c r="M97" s="5"/>
      <c r="N97" s="5"/>
      <c r="O97" s="5"/>
      <c r="P97" s="5"/>
    </row>
    <row r="98" customFormat="false" ht="12.75" hidden="false" customHeight="true" outlineLevel="0" collapsed="false">
      <c r="A98" s="5"/>
      <c r="B98" s="5"/>
      <c r="C98" s="5"/>
      <c r="D98" s="5"/>
      <c r="E98" s="5"/>
      <c r="F98" s="5"/>
      <c r="G98" s="5"/>
      <c r="H98" s="5"/>
      <c r="I98" s="5"/>
      <c r="J98" s="5"/>
      <c r="K98" s="5"/>
      <c r="L98" s="5"/>
      <c r="M98" s="5"/>
      <c r="N98" s="5"/>
      <c r="O98" s="5"/>
      <c r="P98" s="5"/>
    </row>
    <row r="99" customFormat="false" ht="12.75" hidden="false" customHeight="true" outlineLevel="0" collapsed="false">
      <c r="A99" s="5"/>
      <c r="B99" s="5"/>
      <c r="C99" s="5"/>
      <c r="D99" s="5"/>
      <c r="E99" s="5"/>
      <c r="F99" s="5"/>
      <c r="G99" s="5"/>
      <c r="H99" s="5"/>
      <c r="I99" s="5"/>
      <c r="J99" s="5"/>
      <c r="K99" s="5"/>
      <c r="L99" s="5"/>
      <c r="M99" s="5"/>
      <c r="N99" s="5"/>
      <c r="O99" s="5"/>
      <c r="P99" s="5"/>
    </row>
    <row r="100" customFormat="false" ht="12.75" hidden="false" customHeight="true" outlineLevel="0" collapsed="false">
      <c r="A100" s="5"/>
      <c r="B100" s="5"/>
      <c r="C100" s="5"/>
      <c r="D100" s="5"/>
      <c r="E100" s="5"/>
      <c r="F100" s="5"/>
      <c r="G100" s="5"/>
      <c r="H100" s="5"/>
      <c r="I100" s="5"/>
      <c r="J100" s="5"/>
      <c r="K100" s="5"/>
      <c r="L100" s="5"/>
      <c r="M100" s="5"/>
      <c r="N100" s="5"/>
      <c r="O100" s="5"/>
      <c r="P100" s="5"/>
    </row>
    <row r="101" customFormat="false" ht="12.75" hidden="false" customHeight="true" outlineLevel="0" collapsed="false">
      <c r="A101" s="5"/>
      <c r="B101" s="5"/>
      <c r="C101" s="5"/>
      <c r="D101" s="5"/>
      <c r="E101" s="5"/>
      <c r="F101" s="5"/>
      <c r="G101" s="5"/>
      <c r="H101" s="5"/>
      <c r="I101" s="5"/>
      <c r="J101" s="5"/>
      <c r="K101" s="5"/>
      <c r="L101" s="5"/>
      <c r="M101" s="5"/>
      <c r="N101" s="5"/>
      <c r="O101" s="5"/>
      <c r="P101" s="5"/>
    </row>
    <row r="102" customFormat="false" ht="12.75" hidden="false" customHeight="true" outlineLevel="0" collapsed="false">
      <c r="A102" s="5"/>
      <c r="B102" s="5"/>
      <c r="C102" s="5"/>
      <c r="D102" s="5"/>
      <c r="E102" s="5"/>
      <c r="F102" s="5"/>
      <c r="G102" s="5"/>
      <c r="H102" s="5"/>
      <c r="I102" s="5"/>
      <c r="J102" s="5"/>
      <c r="K102" s="5"/>
      <c r="L102" s="5"/>
      <c r="M102" s="5"/>
      <c r="N102" s="5"/>
      <c r="O102" s="5"/>
      <c r="P102" s="5"/>
    </row>
    <row r="103" customFormat="false" ht="12.75" hidden="false" customHeight="true" outlineLevel="0" collapsed="false">
      <c r="A103" s="5"/>
      <c r="B103" s="5"/>
      <c r="C103" s="5"/>
      <c r="D103" s="5"/>
      <c r="E103" s="5"/>
      <c r="F103" s="5"/>
      <c r="G103" s="5"/>
      <c r="H103" s="5"/>
      <c r="I103" s="5"/>
      <c r="J103" s="5"/>
      <c r="K103" s="5"/>
      <c r="L103" s="5"/>
      <c r="M103" s="5"/>
      <c r="N103" s="5"/>
      <c r="O103" s="5"/>
      <c r="P103" s="5"/>
    </row>
    <row r="104" customFormat="false" ht="12.75" hidden="false" customHeight="true" outlineLevel="0" collapsed="false">
      <c r="A104" s="5"/>
      <c r="B104" s="5"/>
      <c r="C104" s="5"/>
      <c r="D104" s="5"/>
      <c r="E104" s="5"/>
      <c r="F104" s="5"/>
      <c r="G104" s="5"/>
      <c r="H104" s="5"/>
      <c r="I104" s="5"/>
      <c r="J104" s="5"/>
      <c r="K104" s="5"/>
      <c r="L104" s="5"/>
      <c r="M104" s="5"/>
      <c r="N104" s="5"/>
      <c r="O104" s="5"/>
      <c r="P104" s="5"/>
    </row>
    <row r="105" customFormat="false" ht="12.75" hidden="false" customHeight="true" outlineLevel="0" collapsed="false">
      <c r="A105" s="5"/>
      <c r="B105" s="5"/>
      <c r="C105" s="5"/>
      <c r="D105" s="5"/>
      <c r="E105" s="5"/>
      <c r="F105" s="5"/>
      <c r="G105" s="5"/>
      <c r="H105" s="5"/>
      <c r="I105" s="5"/>
      <c r="J105" s="5"/>
      <c r="K105" s="5"/>
      <c r="L105" s="5"/>
      <c r="M105" s="5"/>
      <c r="N105" s="5"/>
      <c r="O105" s="5"/>
      <c r="P105" s="5"/>
    </row>
    <row r="106" customFormat="false" ht="12.75" hidden="false" customHeight="true" outlineLevel="0" collapsed="false">
      <c r="A106" s="5"/>
      <c r="B106" s="5"/>
      <c r="C106" s="5"/>
      <c r="D106" s="5"/>
      <c r="E106" s="5"/>
      <c r="F106" s="5"/>
      <c r="G106" s="5"/>
      <c r="H106" s="5"/>
      <c r="I106" s="5"/>
      <c r="J106" s="5"/>
      <c r="K106" s="5"/>
      <c r="L106" s="5"/>
      <c r="M106" s="5"/>
      <c r="N106" s="5"/>
      <c r="O106" s="5"/>
      <c r="P106" s="5"/>
    </row>
    <row r="107" customFormat="false" ht="12.75" hidden="false" customHeight="true" outlineLevel="0" collapsed="false">
      <c r="A107" s="5"/>
      <c r="B107" s="5"/>
      <c r="C107" s="5"/>
      <c r="D107" s="5"/>
      <c r="E107" s="5"/>
      <c r="F107" s="5"/>
      <c r="G107" s="5"/>
      <c r="H107" s="5"/>
      <c r="I107" s="5"/>
      <c r="J107" s="5"/>
      <c r="K107" s="5"/>
      <c r="L107" s="5"/>
      <c r="M107" s="5"/>
      <c r="N107" s="5"/>
      <c r="O107" s="5"/>
      <c r="P107" s="5"/>
    </row>
    <row r="108" customFormat="false" ht="12.75" hidden="false" customHeight="true" outlineLevel="0" collapsed="false">
      <c r="A108" s="5"/>
      <c r="B108" s="5"/>
      <c r="C108" s="5"/>
      <c r="D108" s="5"/>
      <c r="E108" s="5"/>
      <c r="F108" s="5"/>
      <c r="G108" s="5"/>
      <c r="H108" s="5"/>
      <c r="I108" s="5"/>
      <c r="J108" s="5"/>
      <c r="K108" s="5"/>
      <c r="L108" s="5"/>
      <c r="M108" s="5"/>
      <c r="N108" s="5"/>
      <c r="O108" s="5"/>
      <c r="P108" s="5"/>
    </row>
    <row r="109" customFormat="false" ht="12.75" hidden="false" customHeight="true" outlineLevel="0" collapsed="false">
      <c r="A109" s="5"/>
      <c r="B109" s="5"/>
      <c r="C109" s="5"/>
      <c r="D109" s="5"/>
      <c r="E109" s="5"/>
      <c r="F109" s="5"/>
      <c r="G109" s="5"/>
      <c r="H109" s="5"/>
      <c r="I109" s="5"/>
      <c r="J109" s="5"/>
      <c r="K109" s="5"/>
      <c r="L109" s="5"/>
      <c r="M109" s="5"/>
      <c r="N109" s="5"/>
      <c r="O109" s="5"/>
      <c r="P109" s="5"/>
    </row>
    <row r="110" customFormat="false" ht="12.75" hidden="false" customHeight="true" outlineLevel="0" collapsed="false">
      <c r="A110" s="5"/>
      <c r="B110" s="5"/>
      <c r="C110" s="5"/>
      <c r="D110" s="5"/>
      <c r="E110" s="5"/>
      <c r="F110" s="5"/>
      <c r="G110" s="5"/>
      <c r="H110" s="5"/>
      <c r="I110" s="5"/>
      <c r="J110" s="5"/>
      <c r="K110" s="5"/>
      <c r="L110" s="5"/>
      <c r="M110" s="5"/>
      <c r="N110" s="5"/>
      <c r="O110" s="5"/>
      <c r="P110" s="5"/>
    </row>
    <row r="111" customFormat="false" ht="12.75" hidden="false" customHeight="true" outlineLevel="0" collapsed="false">
      <c r="A111" s="5"/>
      <c r="B111" s="5"/>
      <c r="C111" s="5"/>
      <c r="D111" s="5"/>
      <c r="E111" s="5"/>
      <c r="F111" s="5"/>
      <c r="G111" s="5"/>
      <c r="H111" s="5"/>
      <c r="I111" s="5"/>
      <c r="J111" s="5"/>
      <c r="K111" s="5"/>
      <c r="L111" s="5"/>
      <c r="M111" s="5"/>
      <c r="N111" s="5"/>
      <c r="O111" s="5"/>
      <c r="P111" s="5"/>
    </row>
    <row r="112" customFormat="false" ht="12.75" hidden="false" customHeight="true" outlineLevel="0" collapsed="false">
      <c r="A112" s="5"/>
      <c r="B112" s="5"/>
      <c r="C112" s="5"/>
      <c r="D112" s="5"/>
      <c r="E112" s="5"/>
      <c r="F112" s="5"/>
      <c r="G112" s="5"/>
      <c r="H112" s="5"/>
      <c r="I112" s="5"/>
      <c r="J112" s="5"/>
      <c r="K112" s="5"/>
      <c r="L112" s="5"/>
      <c r="M112" s="5"/>
      <c r="N112" s="5"/>
      <c r="O112" s="5"/>
      <c r="P112" s="5"/>
    </row>
    <row r="113" customFormat="false" ht="12.75" hidden="false" customHeight="true" outlineLevel="0" collapsed="false">
      <c r="A113" s="5"/>
      <c r="B113" s="5"/>
      <c r="C113" s="5"/>
      <c r="D113" s="5"/>
      <c r="E113" s="5"/>
      <c r="F113" s="5"/>
      <c r="G113" s="5"/>
      <c r="H113" s="5"/>
      <c r="I113" s="5"/>
      <c r="J113" s="5"/>
      <c r="K113" s="5"/>
      <c r="L113" s="5"/>
      <c r="M113" s="5"/>
      <c r="N113" s="5"/>
      <c r="O113" s="5"/>
      <c r="P113" s="5"/>
    </row>
    <row r="114" customFormat="false" ht="12.75" hidden="false" customHeight="true" outlineLevel="0" collapsed="false">
      <c r="A114" s="5"/>
      <c r="B114" s="5"/>
      <c r="C114" s="5"/>
      <c r="D114" s="5"/>
      <c r="E114" s="5"/>
      <c r="F114" s="5"/>
      <c r="G114" s="5"/>
      <c r="H114" s="5"/>
      <c r="I114" s="5"/>
      <c r="J114" s="5"/>
      <c r="K114" s="5"/>
      <c r="L114" s="5"/>
      <c r="M114" s="5"/>
      <c r="N114" s="5"/>
      <c r="O114" s="5"/>
      <c r="P114" s="5"/>
    </row>
    <row r="115" customFormat="false" ht="12.75" hidden="false" customHeight="true" outlineLevel="0" collapsed="false">
      <c r="A115" s="5"/>
      <c r="B115" s="5"/>
      <c r="C115" s="5"/>
      <c r="D115" s="5"/>
      <c r="E115" s="5"/>
      <c r="F115" s="5"/>
      <c r="G115" s="5"/>
      <c r="H115" s="5"/>
      <c r="I115" s="5"/>
      <c r="J115" s="5"/>
      <c r="K115" s="5"/>
      <c r="L115" s="5"/>
      <c r="M115" s="5"/>
      <c r="N115" s="5"/>
      <c r="O115" s="5"/>
      <c r="P115" s="5"/>
    </row>
    <row r="116" customFormat="false" ht="12.75" hidden="false" customHeight="true" outlineLevel="0" collapsed="false">
      <c r="A116" s="5"/>
      <c r="B116" s="5"/>
      <c r="C116" s="5"/>
      <c r="D116" s="5"/>
      <c r="E116" s="5"/>
      <c r="F116" s="5"/>
      <c r="G116" s="5"/>
      <c r="H116" s="5"/>
      <c r="I116" s="5"/>
      <c r="J116" s="5"/>
      <c r="K116" s="5"/>
      <c r="L116" s="5"/>
      <c r="M116" s="5"/>
      <c r="N116" s="5"/>
      <c r="O116" s="5"/>
      <c r="P116" s="5"/>
    </row>
    <row r="117" customFormat="false" ht="12.75" hidden="false" customHeight="true" outlineLevel="0" collapsed="false">
      <c r="A117" s="5"/>
      <c r="B117" s="5"/>
      <c r="C117" s="5"/>
      <c r="D117" s="5"/>
      <c r="E117" s="5"/>
      <c r="F117" s="5"/>
      <c r="G117" s="5"/>
      <c r="H117" s="5"/>
      <c r="I117" s="5"/>
      <c r="J117" s="5"/>
      <c r="K117" s="5"/>
      <c r="L117" s="5"/>
      <c r="M117" s="5"/>
      <c r="N117" s="5"/>
      <c r="O117" s="5"/>
      <c r="P117" s="5"/>
    </row>
    <row r="118" customFormat="false" ht="12.75" hidden="false" customHeight="true" outlineLevel="0" collapsed="false">
      <c r="A118" s="5"/>
      <c r="B118" s="5"/>
      <c r="C118" s="5"/>
      <c r="D118" s="5"/>
      <c r="E118" s="5"/>
      <c r="F118" s="5"/>
      <c r="G118" s="5"/>
      <c r="H118" s="5"/>
      <c r="I118" s="5"/>
      <c r="J118" s="5"/>
      <c r="K118" s="5"/>
      <c r="L118" s="5"/>
      <c r="M118" s="5"/>
      <c r="N118" s="5"/>
      <c r="O118" s="5"/>
      <c r="P118" s="5"/>
    </row>
    <row r="119" customFormat="false" ht="12.75" hidden="false" customHeight="true" outlineLevel="0" collapsed="false">
      <c r="A119" s="5"/>
      <c r="B119" s="5"/>
      <c r="C119" s="5"/>
      <c r="D119" s="5"/>
      <c r="E119" s="5"/>
      <c r="F119" s="5"/>
      <c r="G119" s="5"/>
      <c r="H119" s="5"/>
      <c r="I119" s="5"/>
      <c r="J119" s="5"/>
      <c r="K119" s="5"/>
      <c r="L119" s="5"/>
      <c r="M119" s="5"/>
      <c r="N119" s="5"/>
      <c r="O119" s="5"/>
      <c r="P119" s="5"/>
    </row>
    <row r="120" customFormat="false" ht="12.75" hidden="false" customHeight="true" outlineLevel="0" collapsed="false">
      <c r="A120" s="5"/>
      <c r="B120" s="5"/>
      <c r="C120" s="5"/>
      <c r="D120" s="5"/>
      <c r="E120" s="5"/>
      <c r="F120" s="5"/>
      <c r="G120" s="5"/>
      <c r="H120" s="5"/>
      <c r="I120" s="5"/>
      <c r="J120" s="5"/>
      <c r="K120" s="5"/>
      <c r="L120" s="5"/>
      <c r="M120" s="5"/>
      <c r="N120" s="5"/>
      <c r="O120" s="5"/>
      <c r="P120" s="5"/>
    </row>
    <row r="121" customFormat="false" ht="12.75" hidden="false" customHeight="true" outlineLevel="0" collapsed="false">
      <c r="A121" s="5"/>
      <c r="B121" s="5"/>
      <c r="C121" s="5"/>
      <c r="D121" s="5"/>
      <c r="E121" s="5"/>
      <c r="F121" s="5"/>
      <c r="G121" s="5"/>
      <c r="H121" s="5"/>
      <c r="I121" s="5"/>
      <c r="J121" s="5"/>
      <c r="K121" s="5"/>
      <c r="L121" s="5"/>
      <c r="M121" s="5"/>
      <c r="N121" s="5"/>
      <c r="O121" s="5"/>
      <c r="P121" s="5"/>
    </row>
    <row r="122" customFormat="false" ht="12.75" hidden="false" customHeight="true" outlineLevel="0" collapsed="false">
      <c r="A122" s="5"/>
      <c r="B122" s="5"/>
      <c r="C122" s="5"/>
      <c r="D122" s="5"/>
      <c r="E122" s="5"/>
      <c r="F122" s="5"/>
      <c r="G122" s="5"/>
      <c r="H122" s="5"/>
      <c r="I122" s="5"/>
      <c r="J122" s="5"/>
      <c r="K122" s="5"/>
      <c r="L122" s="5"/>
      <c r="M122" s="5"/>
      <c r="N122" s="5"/>
      <c r="O122" s="5"/>
      <c r="P122" s="5"/>
    </row>
    <row r="123" customFormat="false" ht="12.75" hidden="false" customHeight="true" outlineLevel="0" collapsed="false">
      <c r="A123" s="5"/>
      <c r="B123" s="5"/>
      <c r="C123" s="5"/>
      <c r="D123" s="5"/>
      <c r="E123" s="5"/>
      <c r="F123" s="5"/>
      <c r="G123" s="5"/>
      <c r="H123" s="5"/>
      <c r="I123" s="5"/>
      <c r="J123" s="5"/>
      <c r="K123" s="5"/>
      <c r="L123" s="5"/>
      <c r="M123" s="5"/>
      <c r="N123" s="5"/>
      <c r="O123" s="5"/>
      <c r="P123" s="5"/>
    </row>
    <row r="124" customFormat="false" ht="12.75" hidden="false" customHeight="true" outlineLevel="0" collapsed="false">
      <c r="A124" s="5"/>
      <c r="B124" s="5"/>
      <c r="C124" s="5"/>
      <c r="D124" s="5"/>
      <c r="E124" s="5"/>
      <c r="F124" s="5"/>
      <c r="G124" s="5"/>
      <c r="H124" s="5"/>
      <c r="I124" s="5"/>
      <c r="J124" s="5"/>
      <c r="K124" s="5"/>
      <c r="L124" s="5"/>
      <c r="M124" s="5"/>
      <c r="N124" s="5"/>
      <c r="O124" s="5"/>
      <c r="P124" s="5"/>
    </row>
    <row r="125" customFormat="false" ht="12.75" hidden="false" customHeight="true" outlineLevel="0" collapsed="false">
      <c r="A125" s="5"/>
      <c r="B125" s="5"/>
      <c r="C125" s="5"/>
      <c r="D125" s="5"/>
      <c r="E125" s="5"/>
      <c r="F125" s="5"/>
      <c r="G125" s="5"/>
      <c r="H125" s="5"/>
      <c r="I125" s="5"/>
      <c r="J125" s="5"/>
      <c r="K125" s="5"/>
      <c r="L125" s="5"/>
      <c r="M125" s="5"/>
      <c r="N125" s="5"/>
      <c r="O125" s="5"/>
      <c r="P125" s="5"/>
    </row>
    <row r="126" customFormat="false" ht="12.75" hidden="false" customHeight="true" outlineLevel="0" collapsed="false">
      <c r="A126" s="5"/>
      <c r="B126" s="5"/>
      <c r="C126" s="5"/>
      <c r="D126" s="5"/>
      <c r="E126" s="5"/>
      <c r="F126" s="5"/>
      <c r="G126" s="5"/>
      <c r="H126" s="5"/>
      <c r="I126" s="5"/>
      <c r="J126" s="5"/>
      <c r="K126" s="5"/>
      <c r="L126" s="5"/>
      <c r="M126" s="5"/>
      <c r="N126" s="5"/>
      <c r="O126" s="5"/>
      <c r="P126" s="5"/>
    </row>
    <row r="127" customFormat="false" ht="12.75" hidden="false" customHeight="true" outlineLevel="0" collapsed="false">
      <c r="A127" s="5"/>
      <c r="B127" s="5"/>
      <c r="C127" s="5"/>
      <c r="D127" s="5"/>
      <c r="E127" s="5"/>
      <c r="F127" s="5"/>
      <c r="G127" s="5"/>
      <c r="H127" s="5"/>
      <c r="I127" s="5"/>
      <c r="J127" s="5"/>
      <c r="K127" s="5"/>
      <c r="L127" s="5"/>
      <c r="M127" s="5"/>
      <c r="N127" s="5"/>
      <c r="O127" s="5"/>
      <c r="P127" s="5"/>
    </row>
    <row r="128" customFormat="false" ht="12.75" hidden="false" customHeight="true" outlineLevel="0" collapsed="false">
      <c r="A128" s="5"/>
      <c r="B128" s="5"/>
      <c r="C128" s="5"/>
      <c r="D128" s="5"/>
      <c r="E128" s="5"/>
      <c r="F128" s="5"/>
      <c r="G128" s="5"/>
      <c r="H128" s="5"/>
      <c r="I128" s="5"/>
      <c r="J128" s="5"/>
      <c r="K128" s="5"/>
      <c r="L128" s="5"/>
      <c r="M128" s="5"/>
      <c r="N128" s="5"/>
      <c r="O128" s="5"/>
      <c r="P128" s="5"/>
    </row>
    <row r="129" customFormat="false" ht="12.75" hidden="false" customHeight="true" outlineLevel="0" collapsed="false">
      <c r="A129" s="5"/>
      <c r="B129" s="5"/>
      <c r="C129" s="5"/>
      <c r="D129" s="5"/>
      <c r="E129" s="5"/>
      <c r="F129" s="5"/>
      <c r="G129" s="5"/>
      <c r="H129" s="5"/>
      <c r="I129" s="5"/>
      <c r="J129" s="5"/>
      <c r="K129" s="5"/>
      <c r="L129" s="5"/>
      <c r="M129" s="5"/>
      <c r="N129" s="5"/>
      <c r="O129" s="5"/>
      <c r="P129" s="5"/>
    </row>
    <row r="130" customFormat="false" ht="12.75" hidden="false" customHeight="true" outlineLevel="0" collapsed="false">
      <c r="A130" s="5"/>
      <c r="B130" s="5"/>
      <c r="C130" s="5"/>
      <c r="D130" s="5"/>
      <c r="E130" s="5"/>
      <c r="F130" s="5"/>
      <c r="G130" s="5"/>
      <c r="H130" s="5"/>
      <c r="I130" s="5"/>
      <c r="J130" s="5"/>
      <c r="K130" s="5"/>
      <c r="L130" s="5"/>
      <c r="M130" s="5"/>
      <c r="N130" s="5"/>
      <c r="O130" s="5"/>
      <c r="P130" s="5"/>
    </row>
    <row r="131" customFormat="false" ht="12.75" hidden="false" customHeight="true" outlineLevel="0" collapsed="false">
      <c r="A131" s="5"/>
      <c r="B131" s="5"/>
      <c r="C131" s="5"/>
      <c r="D131" s="5"/>
      <c r="E131" s="5"/>
      <c r="F131" s="5"/>
      <c r="G131" s="5"/>
      <c r="H131" s="5"/>
      <c r="I131" s="5"/>
      <c r="J131" s="5"/>
      <c r="K131" s="5"/>
      <c r="L131" s="5"/>
      <c r="M131" s="5"/>
      <c r="N131" s="5"/>
      <c r="O131" s="5"/>
      <c r="P131" s="5"/>
    </row>
    <row r="132" customFormat="false" ht="12.75" hidden="false" customHeight="true" outlineLevel="0" collapsed="false">
      <c r="A132" s="5"/>
      <c r="B132" s="5"/>
      <c r="C132" s="5"/>
      <c r="D132" s="5"/>
      <c r="E132" s="5"/>
      <c r="F132" s="5"/>
      <c r="G132" s="5"/>
      <c r="H132" s="5"/>
      <c r="I132" s="5"/>
      <c r="J132" s="5"/>
      <c r="K132" s="5"/>
      <c r="L132" s="5"/>
      <c r="M132" s="5"/>
      <c r="N132" s="5"/>
      <c r="O132" s="5"/>
      <c r="P132" s="5"/>
    </row>
    <row r="133" customFormat="false" ht="12.75" hidden="false" customHeight="true" outlineLevel="0" collapsed="false">
      <c r="A133" s="5"/>
      <c r="B133" s="5"/>
      <c r="C133" s="5"/>
      <c r="D133" s="5"/>
      <c r="E133" s="5"/>
      <c r="F133" s="5"/>
      <c r="G133" s="5"/>
      <c r="H133" s="5"/>
      <c r="I133" s="5"/>
      <c r="J133" s="5"/>
      <c r="K133" s="5"/>
      <c r="L133" s="5"/>
      <c r="M133" s="5"/>
      <c r="N133" s="5"/>
      <c r="O133" s="5"/>
      <c r="P133" s="5"/>
    </row>
    <row r="134" customFormat="false" ht="12.75" hidden="false" customHeight="true" outlineLevel="0" collapsed="false">
      <c r="A134" s="5"/>
      <c r="B134" s="5"/>
      <c r="C134" s="5"/>
      <c r="D134" s="5"/>
      <c r="E134" s="5"/>
      <c r="F134" s="5"/>
      <c r="G134" s="5"/>
      <c r="H134" s="5"/>
      <c r="I134" s="5"/>
      <c r="J134" s="5"/>
      <c r="K134" s="5"/>
      <c r="L134" s="5"/>
      <c r="M134" s="5"/>
      <c r="N134" s="5"/>
      <c r="O134" s="5"/>
      <c r="P134" s="5"/>
    </row>
    <row r="135" customFormat="false" ht="12.75" hidden="false" customHeight="true" outlineLevel="0" collapsed="false">
      <c r="A135" s="5"/>
      <c r="B135" s="5"/>
      <c r="C135" s="5"/>
      <c r="D135" s="5"/>
      <c r="E135" s="5"/>
      <c r="F135" s="5"/>
      <c r="G135" s="5"/>
      <c r="H135" s="5"/>
      <c r="I135" s="5"/>
      <c r="J135" s="5"/>
      <c r="K135" s="5"/>
      <c r="L135" s="5"/>
      <c r="M135" s="5"/>
      <c r="N135" s="5"/>
      <c r="O135" s="5"/>
      <c r="P135" s="5"/>
    </row>
    <row r="136" customFormat="false" ht="12.75" hidden="false" customHeight="true" outlineLevel="0" collapsed="false">
      <c r="A136" s="5"/>
      <c r="B136" s="5"/>
      <c r="C136" s="5"/>
      <c r="D136" s="5"/>
      <c r="E136" s="5"/>
      <c r="F136" s="5"/>
      <c r="G136" s="5"/>
      <c r="H136" s="5"/>
      <c r="I136" s="5"/>
      <c r="J136" s="5"/>
      <c r="K136" s="5"/>
      <c r="L136" s="5"/>
      <c r="M136" s="5"/>
      <c r="N136" s="5"/>
      <c r="O136" s="5"/>
      <c r="P136" s="5"/>
    </row>
    <row r="137" customFormat="false" ht="12.75" hidden="false" customHeight="true" outlineLevel="0" collapsed="false">
      <c r="A137" s="5"/>
      <c r="B137" s="5"/>
      <c r="C137" s="5"/>
      <c r="D137" s="5"/>
      <c r="E137" s="5"/>
      <c r="F137" s="5"/>
      <c r="G137" s="5"/>
      <c r="H137" s="5"/>
      <c r="I137" s="5"/>
      <c r="J137" s="5"/>
      <c r="K137" s="5"/>
      <c r="L137" s="5"/>
      <c r="M137" s="5"/>
      <c r="N137" s="5"/>
      <c r="O137" s="5"/>
      <c r="P137" s="5"/>
    </row>
    <row r="138" customFormat="false" ht="12.75" hidden="false" customHeight="true" outlineLevel="0" collapsed="false">
      <c r="A138" s="5"/>
      <c r="B138" s="5"/>
      <c r="C138" s="5"/>
      <c r="D138" s="5"/>
      <c r="E138" s="5"/>
      <c r="F138" s="5"/>
      <c r="G138" s="5"/>
      <c r="H138" s="5"/>
      <c r="I138" s="5"/>
      <c r="J138" s="5"/>
      <c r="K138" s="5"/>
      <c r="L138" s="5"/>
      <c r="M138" s="5"/>
      <c r="N138" s="5"/>
      <c r="O138" s="5"/>
      <c r="P138" s="5"/>
    </row>
    <row r="139" customFormat="false" ht="12.75" hidden="false" customHeight="true" outlineLevel="0" collapsed="false">
      <c r="A139" s="5"/>
      <c r="B139" s="5"/>
      <c r="C139" s="5"/>
      <c r="D139" s="5"/>
      <c r="E139" s="5"/>
      <c r="F139" s="5"/>
      <c r="G139" s="5"/>
      <c r="H139" s="5"/>
      <c r="I139" s="5"/>
      <c r="J139" s="5"/>
      <c r="K139" s="5"/>
      <c r="L139" s="5"/>
      <c r="M139" s="5"/>
      <c r="N139" s="5"/>
      <c r="O139" s="5"/>
      <c r="P139" s="5"/>
    </row>
    <row r="140" customFormat="false" ht="12.75" hidden="false" customHeight="true" outlineLevel="0" collapsed="false">
      <c r="A140" s="5"/>
      <c r="B140" s="5"/>
      <c r="C140" s="5"/>
      <c r="D140" s="5"/>
      <c r="E140" s="5"/>
      <c r="F140" s="5"/>
      <c r="G140" s="5"/>
      <c r="H140" s="5"/>
      <c r="I140" s="5"/>
      <c r="J140" s="5"/>
      <c r="K140" s="5"/>
      <c r="L140" s="5"/>
      <c r="M140" s="5"/>
      <c r="N140" s="5"/>
      <c r="O140" s="5"/>
      <c r="P140" s="5"/>
    </row>
    <row r="141" customFormat="false" ht="12.75" hidden="false" customHeight="true" outlineLevel="0" collapsed="false">
      <c r="A141" s="5"/>
      <c r="B141" s="5"/>
      <c r="C141" s="5"/>
      <c r="D141" s="5"/>
      <c r="E141" s="5"/>
      <c r="F141" s="5"/>
      <c r="G141" s="5"/>
      <c r="H141" s="5"/>
      <c r="I141" s="5"/>
      <c r="J141" s="5"/>
      <c r="K141" s="5"/>
      <c r="L141" s="5"/>
      <c r="M141" s="5"/>
      <c r="N141" s="5"/>
      <c r="O141" s="5"/>
      <c r="P141" s="5"/>
    </row>
    <row r="142" customFormat="false" ht="12.75" hidden="false" customHeight="true" outlineLevel="0" collapsed="false">
      <c r="A142" s="5"/>
      <c r="B142" s="5"/>
      <c r="C142" s="5"/>
      <c r="D142" s="5"/>
      <c r="E142" s="5"/>
      <c r="F142" s="5"/>
      <c r="G142" s="5"/>
      <c r="H142" s="5"/>
      <c r="I142" s="5"/>
      <c r="J142" s="5"/>
      <c r="K142" s="5"/>
      <c r="L142" s="5"/>
      <c r="M142" s="5"/>
      <c r="N142" s="5"/>
      <c r="O142" s="5"/>
      <c r="P142" s="5"/>
    </row>
    <row r="143" customFormat="false" ht="12.75" hidden="false" customHeight="true" outlineLevel="0" collapsed="false">
      <c r="A143" s="5"/>
      <c r="B143" s="5"/>
      <c r="C143" s="5"/>
      <c r="D143" s="5"/>
      <c r="E143" s="5"/>
      <c r="F143" s="5"/>
      <c r="G143" s="5"/>
      <c r="H143" s="5"/>
      <c r="I143" s="5"/>
      <c r="J143" s="5"/>
      <c r="K143" s="5"/>
      <c r="L143" s="5"/>
      <c r="M143" s="5"/>
      <c r="N143" s="5"/>
      <c r="O143" s="5"/>
      <c r="P143" s="5"/>
    </row>
    <row r="144" customFormat="false" ht="12.75" hidden="false" customHeight="true" outlineLevel="0" collapsed="false">
      <c r="A144" s="5"/>
      <c r="B144" s="5"/>
      <c r="C144" s="5"/>
      <c r="D144" s="5"/>
      <c r="E144" s="5"/>
      <c r="F144" s="5"/>
      <c r="G144" s="5"/>
      <c r="H144" s="5"/>
      <c r="I144" s="5"/>
      <c r="J144" s="5"/>
      <c r="K144" s="5"/>
      <c r="L144" s="5"/>
      <c r="M144" s="5"/>
      <c r="N144" s="5"/>
      <c r="O144" s="5"/>
      <c r="P144" s="5"/>
    </row>
    <row r="145" customFormat="false" ht="12.75" hidden="false" customHeight="true" outlineLevel="0" collapsed="false">
      <c r="A145" s="5"/>
      <c r="B145" s="5"/>
      <c r="C145" s="5"/>
      <c r="D145" s="5"/>
      <c r="E145" s="5"/>
      <c r="F145" s="5"/>
      <c r="G145" s="5"/>
      <c r="H145" s="5"/>
      <c r="I145" s="5"/>
      <c r="J145" s="5"/>
      <c r="K145" s="5"/>
      <c r="L145" s="5"/>
      <c r="M145" s="5"/>
      <c r="N145" s="5"/>
      <c r="O145" s="5"/>
      <c r="P145" s="5"/>
    </row>
    <row r="146" customFormat="false" ht="12.75" hidden="false" customHeight="true" outlineLevel="0" collapsed="false">
      <c r="A146" s="5"/>
      <c r="B146" s="5"/>
      <c r="C146" s="5"/>
      <c r="D146" s="5"/>
      <c r="E146" s="5"/>
      <c r="F146" s="5"/>
      <c r="G146" s="5"/>
      <c r="H146" s="5"/>
      <c r="I146" s="5"/>
      <c r="J146" s="5"/>
      <c r="K146" s="5"/>
      <c r="L146" s="5"/>
      <c r="M146" s="5"/>
      <c r="N146" s="5"/>
      <c r="O146" s="5"/>
      <c r="P146" s="5"/>
    </row>
    <row r="147" customFormat="false" ht="12.75" hidden="false" customHeight="true" outlineLevel="0" collapsed="false">
      <c r="A147" s="5"/>
      <c r="B147" s="5"/>
      <c r="C147" s="5"/>
      <c r="D147" s="5"/>
      <c r="E147" s="5"/>
      <c r="F147" s="5"/>
      <c r="G147" s="5"/>
      <c r="H147" s="5"/>
      <c r="I147" s="5"/>
      <c r="J147" s="5"/>
      <c r="K147" s="5"/>
      <c r="L147" s="5"/>
      <c r="M147" s="5"/>
      <c r="N147" s="5"/>
      <c r="O147" s="5"/>
      <c r="P147" s="5"/>
    </row>
    <row r="148" customFormat="false" ht="12.75" hidden="false" customHeight="true" outlineLevel="0" collapsed="false">
      <c r="A148" s="5"/>
      <c r="B148" s="5"/>
      <c r="C148" s="5"/>
      <c r="D148" s="5"/>
      <c r="E148" s="5"/>
      <c r="F148" s="5"/>
      <c r="G148" s="5"/>
      <c r="H148" s="5"/>
      <c r="I148" s="5"/>
      <c r="J148" s="5"/>
      <c r="K148" s="5"/>
      <c r="L148" s="5"/>
      <c r="M148" s="5"/>
      <c r="N148" s="5"/>
      <c r="O148" s="5"/>
      <c r="P148" s="5"/>
    </row>
    <row r="149" customFormat="false" ht="12.75" hidden="false" customHeight="true" outlineLevel="0" collapsed="false">
      <c r="A149" s="5"/>
      <c r="B149" s="5"/>
      <c r="C149" s="5"/>
      <c r="D149" s="5"/>
      <c r="E149" s="5"/>
      <c r="F149" s="5"/>
      <c r="G149" s="5"/>
      <c r="H149" s="5"/>
      <c r="I149" s="5"/>
      <c r="J149" s="5"/>
      <c r="K149" s="5"/>
      <c r="L149" s="5"/>
      <c r="M149" s="5"/>
      <c r="N149" s="5"/>
      <c r="O149" s="5"/>
      <c r="P149" s="5"/>
    </row>
    <row r="150" customFormat="false" ht="12.75" hidden="false" customHeight="true" outlineLevel="0" collapsed="false">
      <c r="A150" s="5"/>
      <c r="B150" s="5"/>
      <c r="C150" s="5"/>
      <c r="D150" s="5"/>
      <c r="E150" s="5"/>
      <c r="F150" s="5"/>
      <c r="G150" s="5"/>
      <c r="H150" s="5"/>
      <c r="I150" s="5"/>
      <c r="J150" s="5"/>
      <c r="K150" s="5"/>
      <c r="L150" s="5"/>
      <c r="M150" s="5"/>
      <c r="N150" s="5"/>
      <c r="O150" s="5"/>
      <c r="P150" s="5"/>
    </row>
    <row r="151" customFormat="false" ht="12.75" hidden="false" customHeight="true" outlineLevel="0" collapsed="false">
      <c r="A151" s="5"/>
      <c r="B151" s="5"/>
      <c r="C151" s="5"/>
      <c r="D151" s="5"/>
      <c r="E151" s="5"/>
      <c r="F151" s="5"/>
      <c r="G151" s="5"/>
      <c r="H151" s="5"/>
      <c r="I151" s="5"/>
      <c r="J151" s="5"/>
      <c r="K151" s="5"/>
      <c r="L151" s="5"/>
      <c r="M151" s="5"/>
      <c r="N151" s="5"/>
      <c r="O151" s="5"/>
      <c r="P151" s="5"/>
    </row>
    <row r="152" customFormat="false" ht="12.75" hidden="false" customHeight="true" outlineLevel="0" collapsed="false">
      <c r="A152" s="5"/>
      <c r="B152" s="5"/>
      <c r="C152" s="5"/>
      <c r="D152" s="5"/>
      <c r="E152" s="5"/>
      <c r="F152" s="5"/>
      <c r="G152" s="5"/>
      <c r="H152" s="5"/>
      <c r="I152" s="5"/>
      <c r="J152" s="5"/>
      <c r="K152" s="5"/>
      <c r="L152" s="5"/>
      <c r="M152" s="5"/>
      <c r="N152" s="5"/>
      <c r="O152" s="5"/>
      <c r="P152" s="5"/>
    </row>
    <row r="153" customFormat="false" ht="12.75" hidden="false" customHeight="true" outlineLevel="0" collapsed="false">
      <c r="A153" s="5"/>
      <c r="B153" s="5"/>
      <c r="C153" s="5"/>
      <c r="D153" s="5"/>
      <c r="E153" s="5"/>
      <c r="F153" s="5"/>
      <c r="G153" s="5"/>
      <c r="H153" s="5"/>
      <c r="I153" s="5"/>
      <c r="J153" s="5"/>
      <c r="K153" s="5"/>
      <c r="L153" s="5"/>
      <c r="M153" s="5"/>
      <c r="N153" s="5"/>
      <c r="O153" s="5"/>
      <c r="P153" s="5"/>
    </row>
    <row r="154" customFormat="false" ht="12.75" hidden="false" customHeight="true" outlineLevel="0" collapsed="false">
      <c r="A154" s="5"/>
      <c r="B154" s="5"/>
      <c r="C154" s="5"/>
      <c r="D154" s="5"/>
      <c r="E154" s="5"/>
      <c r="F154" s="5"/>
      <c r="G154" s="5"/>
      <c r="H154" s="5"/>
      <c r="I154" s="5"/>
      <c r="J154" s="5"/>
      <c r="K154" s="5"/>
      <c r="L154" s="5"/>
      <c r="M154" s="5"/>
      <c r="N154" s="5"/>
      <c r="O154" s="5"/>
      <c r="P154" s="5"/>
    </row>
    <row r="155" customFormat="false" ht="12.75" hidden="false" customHeight="true" outlineLevel="0" collapsed="false">
      <c r="A155" s="5"/>
      <c r="B155" s="5"/>
      <c r="C155" s="5"/>
      <c r="D155" s="5"/>
      <c r="E155" s="5"/>
      <c r="F155" s="5"/>
      <c r="G155" s="5"/>
      <c r="H155" s="5"/>
      <c r="I155" s="5"/>
      <c r="J155" s="5"/>
      <c r="K155" s="5"/>
      <c r="L155" s="5"/>
      <c r="M155" s="5"/>
      <c r="N155" s="5"/>
      <c r="O155" s="5"/>
      <c r="P155" s="5"/>
    </row>
    <row r="156" customFormat="false" ht="12.75" hidden="false" customHeight="true" outlineLevel="0" collapsed="false">
      <c r="A156" s="5"/>
      <c r="B156" s="5"/>
      <c r="C156" s="5"/>
      <c r="D156" s="5"/>
      <c r="E156" s="5"/>
      <c r="F156" s="5"/>
      <c r="G156" s="5"/>
      <c r="H156" s="5"/>
      <c r="I156" s="5"/>
      <c r="J156" s="5"/>
      <c r="K156" s="5"/>
      <c r="L156" s="5"/>
      <c r="M156" s="5"/>
      <c r="N156" s="5"/>
      <c r="O156" s="5"/>
      <c r="P156" s="5"/>
    </row>
    <row r="157" customFormat="false" ht="12.75" hidden="false" customHeight="true" outlineLevel="0" collapsed="false">
      <c r="A157" s="5"/>
      <c r="B157" s="5"/>
      <c r="C157" s="5"/>
      <c r="D157" s="5"/>
      <c r="E157" s="5"/>
      <c r="F157" s="5"/>
      <c r="G157" s="5"/>
      <c r="H157" s="5"/>
      <c r="I157" s="5"/>
      <c r="J157" s="5"/>
      <c r="K157" s="5"/>
      <c r="L157" s="5"/>
      <c r="M157" s="5"/>
      <c r="N157" s="5"/>
      <c r="O157" s="5"/>
      <c r="P157" s="5"/>
    </row>
    <row r="158" customFormat="false" ht="12.75" hidden="false" customHeight="true" outlineLevel="0" collapsed="false">
      <c r="A158" s="5"/>
      <c r="B158" s="5"/>
      <c r="C158" s="5"/>
      <c r="D158" s="5"/>
      <c r="E158" s="5"/>
      <c r="F158" s="5"/>
      <c r="G158" s="5"/>
      <c r="H158" s="5"/>
      <c r="I158" s="5"/>
      <c r="J158" s="5"/>
      <c r="K158" s="5"/>
      <c r="L158" s="5"/>
      <c r="M158" s="5"/>
      <c r="N158" s="5"/>
      <c r="O158" s="5"/>
      <c r="P158" s="5"/>
    </row>
    <row r="159" customFormat="false" ht="12.75" hidden="false" customHeight="true" outlineLevel="0" collapsed="false">
      <c r="A159" s="5"/>
      <c r="B159" s="5"/>
      <c r="C159" s="5"/>
      <c r="D159" s="5"/>
      <c r="E159" s="5"/>
      <c r="F159" s="5"/>
      <c r="G159" s="5"/>
      <c r="H159" s="5"/>
      <c r="I159" s="5"/>
      <c r="J159" s="5"/>
      <c r="K159" s="5"/>
      <c r="L159" s="5"/>
      <c r="M159" s="5"/>
      <c r="N159" s="5"/>
      <c r="O159" s="5"/>
      <c r="P159" s="5"/>
    </row>
    <row r="160" customFormat="false" ht="12.75" hidden="false" customHeight="true" outlineLevel="0" collapsed="false">
      <c r="A160" s="5"/>
      <c r="B160" s="5"/>
      <c r="C160" s="5"/>
      <c r="D160" s="5"/>
      <c r="E160" s="5"/>
      <c r="F160" s="5"/>
      <c r="G160" s="5"/>
      <c r="H160" s="5"/>
      <c r="I160" s="5"/>
      <c r="J160" s="5"/>
      <c r="K160" s="5"/>
      <c r="L160" s="5"/>
      <c r="M160" s="5"/>
      <c r="N160" s="5"/>
      <c r="O160" s="5"/>
      <c r="P160" s="5"/>
    </row>
    <row r="161" customFormat="false" ht="12.75" hidden="false" customHeight="true" outlineLevel="0" collapsed="false">
      <c r="A161" s="5"/>
      <c r="B161" s="5"/>
      <c r="C161" s="5"/>
      <c r="D161" s="5"/>
      <c r="E161" s="5"/>
      <c r="F161" s="5"/>
      <c r="G161" s="5"/>
      <c r="H161" s="5"/>
      <c r="I161" s="5"/>
      <c r="J161" s="5"/>
      <c r="K161" s="5"/>
      <c r="L161" s="5"/>
      <c r="M161" s="5"/>
      <c r="N161" s="5"/>
      <c r="O161" s="5"/>
      <c r="P161" s="5"/>
    </row>
    <row r="162" customFormat="false" ht="12.75" hidden="false" customHeight="true" outlineLevel="0" collapsed="false">
      <c r="A162" s="5"/>
      <c r="B162" s="5"/>
      <c r="C162" s="5"/>
      <c r="D162" s="5"/>
      <c r="E162" s="5"/>
      <c r="F162" s="5"/>
      <c r="G162" s="5"/>
      <c r="H162" s="5"/>
      <c r="I162" s="5"/>
      <c r="J162" s="5"/>
      <c r="K162" s="5"/>
      <c r="L162" s="5"/>
      <c r="M162" s="5"/>
      <c r="N162" s="5"/>
      <c r="O162" s="5"/>
      <c r="P162" s="5"/>
    </row>
    <row r="163" customFormat="false" ht="12.75" hidden="false" customHeight="true" outlineLevel="0" collapsed="false">
      <c r="A163" s="5"/>
      <c r="B163" s="5"/>
      <c r="C163" s="5"/>
      <c r="D163" s="5"/>
      <c r="E163" s="5"/>
      <c r="F163" s="5"/>
      <c r="G163" s="5"/>
      <c r="H163" s="5"/>
      <c r="I163" s="5"/>
      <c r="J163" s="5"/>
      <c r="K163" s="5"/>
      <c r="L163" s="5"/>
      <c r="M163" s="5"/>
      <c r="N163" s="5"/>
      <c r="O163" s="5"/>
      <c r="P163" s="5"/>
    </row>
    <row r="164" customFormat="false" ht="12.75" hidden="false" customHeight="true" outlineLevel="0" collapsed="false">
      <c r="A164" s="5"/>
      <c r="B164" s="5"/>
      <c r="C164" s="5"/>
      <c r="D164" s="5"/>
      <c r="E164" s="5"/>
      <c r="F164" s="5"/>
      <c r="G164" s="5"/>
      <c r="H164" s="5"/>
      <c r="I164" s="5"/>
      <c r="J164" s="5"/>
      <c r="K164" s="5"/>
      <c r="L164" s="5"/>
      <c r="M164" s="5"/>
      <c r="N164" s="5"/>
      <c r="O164" s="5"/>
      <c r="P164" s="5"/>
    </row>
    <row r="165" customFormat="false" ht="12.75" hidden="false" customHeight="true" outlineLevel="0" collapsed="false">
      <c r="A165" s="5"/>
      <c r="B165" s="5"/>
      <c r="C165" s="5"/>
      <c r="D165" s="5"/>
      <c r="E165" s="5"/>
      <c r="F165" s="5"/>
      <c r="G165" s="5"/>
      <c r="H165" s="5"/>
      <c r="I165" s="5"/>
      <c r="J165" s="5"/>
      <c r="K165" s="5"/>
      <c r="L165" s="5"/>
      <c r="M165" s="5"/>
      <c r="N165" s="5"/>
      <c r="O165" s="5"/>
      <c r="P165" s="5"/>
    </row>
    <row r="166" customFormat="false" ht="12.75" hidden="false" customHeight="true" outlineLevel="0" collapsed="false">
      <c r="A166" s="5"/>
      <c r="B166" s="5"/>
      <c r="C166" s="5"/>
      <c r="D166" s="5"/>
      <c r="E166" s="5"/>
      <c r="F166" s="5"/>
      <c r="G166" s="5"/>
      <c r="H166" s="5"/>
      <c r="I166" s="5"/>
      <c r="J166" s="5"/>
      <c r="K166" s="5"/>
      <c r="L166" s="5"/>
      <c r="M166" s="5"/>
      <c r="N166" s="5"/>
      <c r="O166" s="5"/>
      <c r="P166" s="5"/>
    </row>
    <row r="167" customFormat="false" ht="12.75" hidden="false" customHeight="true" outlineLevel="0" collapsed="false">
      <c r="A167" s="5"/>
      <c r="B167" s="5"/>
      <c r="C167" s="5"/>
      <c r="D167" s="5"/>
      <c r="E167" s="5"/>
      <c r="F167" s="5"/>
      <c r="G167" s="5"/>
      <c r="H167" s="5"/>
      <c r="I167" s="5"/>
      <c r="J167" s="5"/>
      <c r="K167" s="5"/>
      <c r="L167" s="5"/>
      <c r="M167" s="5"/>
      <c r="N167" s="5"/>
      <c r="O167" s="5"/>
      <c r="P167" s="5"/>
    </row>
    <row r="168" customFormat="false" ht="12.75" hidden="false" customHeight="true" outlineLevel="0" collapsed="false">
      <c r="A168" s="5"/>
      <c r="B168" s="5"/>
      <c r="C168" s="5"/>
      <c r="D168" s="5"/>
      <c r="E168" s="5"/>
      <c r="F168" s="5"/>
      <c r="G168" s="5"/>
      <c r="H168" s="5"/>
      <c r="I168" s="5"/>
      <c r="J168" s="5"/>
      <c r="K168" s="5"/>
      <c r="L168" s="5"/>
      <c r="M168" s="5"/>
      <c r="N168" s="5"/>
      <c r="O168" s="5"/>
      <c r="P168" s="5"/>
    </row>
    <row r="169" customFormat="false" ht="12.75" hidden="false" customHeight="true" outlineLevel="0" collapsed="false">
      <c r="A169" s="5"/>
      <c r="B169" s="5"/>
      <c r="C169" s="5"/>
      <c r="D169" s="5"/>
      <c r="E169" s="5"/>
      <c r="F169" s="5"/>
      <c r="G169" s="5"/>
      <c r="H169" s="5"/>
      <c r="I169" s="5"/>
      <c r="J169" s="5"/>
      <c r="K169" s="5"/>
      <c r="L169" s="5"/>
      <c r="M169" s="5"/>
      <c r="N169" s="5"/>
      <c r="O169" s="5"/>
      <c r="P169" s="5"/>
    </row>
    <row r="170" customFormat="false" ht="12.75" hidden="false" customHeight="true" outlineLevel="0" collapsed="false">
      <c r="A170" s="5"/>
      <c r="B170" s="5"/>
      <c r="C170" s="5"/>
      <c r="D170" s="5"/>
      <c r="E170" s="5"/>
      <c r="F170" s="5"/>
      <c r="G170" s="5"/>
      <c r="H170" s="5"/>
      <c r="I170" s="5"/>
      <c r="J170" s="5"/>
      <c r="K170" s="5"/>
      <c r="L170" s="5"/>
      <c r="M170" s="5"/>
      <c r="N170" s="5"/>
      <c r="O170" s="5"/>
      <c r="P170" s="5"/>
    </row>
    <row r="171" customFormat="false" ht="12.75" hidden="false" customHeight="true" outlineLevel="0" collapsed="false">
      <c r="A171" s="5"/>
      <c r="B171" s="5"/>
      <c r="C171" s="5"/>
      <c r="D171" s="5"/>
      <c r="E171" s="5"/>
      <c r="F171" s="5"/>
      <c r="G171" s="5"/>
      <c r="H171" s="5"/>
      <c r="I171" s="5"/>
      <c r="J171" s="5"/>
      <c r="K171" s="5"/>
      <c r="L171" s="5"/>
      <c r="M171" s="5"/>
      <c r="N171" s="5"/>
      <c r="O171" s="5"/>
      <c r="P171" s="5"/>
    </row>
    <row r="172" customFormat="false" ht="12.75" hidden="false" customHeight="true" outlineLevel="0" collapsed="false">
      <c r="A172" s="5"/>
      <c r="B172" s="5"/>
      <c r="C172" s="5"/>
      <c r="D172" s="5"/>
      <c r="E172" s="5"/>
      <c r="F172" s="5"/>
      <c r="G172" s="5"/>
      <c r="H172" s="5"/>
      <c r="I172" s="5"/>
      <c r="J172" s="5"/>
      <c r="K172" s="5"/>
      <c r="L172" s="5"/>
      <c r="M172" s="5"/>
      <c r="N172" s="5"/>
      <c r="O172" s="5"/>
      <c r="P172" s="5"/>
    </row>
    <row r="173" customFormat="false" ht="12.75" hidden="false" customHeight="true" outlineLevel="0" collapsed="false">
      <c r="A173" s="5"/>
      <c r="B173" s="5"/>
      <c r="C173" s="5"/>
      <c r="D173" s="5"/>
      <c r="E173" s="5"/>
      <c r="F173" s="5"/>
      <c r="G173" s="5"/>
      <c r="H173" s="5"/>
      <c r="I173" s="5"/>
      <c r="J173" s="5"/>
      <c r="K173" s="5"/>
      <c r="L173" s="5"/>
      <c r="M173" s="5"/>
      <c r="N173" s="5"/>
      <c r="O173" s="5"/>
      <c r="P173" s="5"/>
    </row>
    <row r="174" customFormat="false" ht="12.75" hidden="false" customHeight="true" outlineLevel="0" collapsed="false">
      <c r="A174" s="5"/>
      <c r="B174" s="5"/>
      <c r="C174" s="5"/>
      <c r="D174" s="5"/>
      <c r="E174" s="5"/>
      <c r="F174" s="5"/>
      <c r="G174" s="5"/>
      <c r="H174" s="5"/>
      <c r="I174" s="5"/>
      <c r="J174" s="5"/>
      <c r="K174" s="5"/>
      <c r="L174" s="5"/>
      <c r="M174" s="5"/>
      <c r="N174" s="5"/>
      <c r="O174" s="5"/>
      <c r="P174" s="5"/>
    </row>
    <row r="175" customFormat="false" ht="12.75" hidden="false" customHeight="true" outlineLevel="0" collapsed="false">
      <c r="A175" s="5"/>
      <c r="B175" s="5"/>
      <c r="C175" s="5"/>
      <c r="D175" s="5"/>
      <c r="E175" s="5"/>
      <c r="F175" s="5"/>
      <c r="G175" s="5"/>
      <c r="H175" s="5"/>
      <c r="I175" s="5"/>
      <c r="J175" s="5"/>
      <c r="K175" s="5"/>
      <c r="L175" s="5"/>
      <c r="M175" s="5"/>
      <c r="N175" s="5"/>
      <c r="O175" s="5"/>
      <c r="P175" s="5"/>
    </row>
    <row r="176" customFormat="false" ht="12.75" hidden="false" customHeight="true" outlineLevel="0" collapsed="false">
      <c r="A176" s="5"/>
      <c r="B176" s="5"/>
      <c r="C176" s="5"/>
      <c r="D176" s="5"/>
      <c r="E176" s="5"/>
      <c r="F176" s="5"/>
      <c r="G176" s="5"/>
      <c r="H176" s="5"/>
      <c r="I176" s="5"/>
      <c r="J176" s="5"/>
      <c r="K176" s="5"/>
      <c r="L176" s="5"/>
      <c r="M176" s="5"/>
      <c r="N176" s="5"/>
      <c r="O176" s="5"/>
      <c r="P176" s="5"/>
    </row>
    <row r="177" customFormat="false" ht="12.75" hidden="false" customHeight="true" outlineLevel="0" collapsed="false">
      <c r="A177" s="5"/>
      <c r="B177" s="5"/>
      <c r="C177" s="5"/>
      <c r="D177" s="5"/>
      <c r="E177" s="5"/>
      <c r="F177" s="5"/>
      <c r="G177" s="5"/>
      <c r="H177" s="5"/>
      <c r="I177" s="5"/>
      <c r="J177" s="5"/>
      <c r="K177" s="5"/>
      <c r="L177" s="5"/>
      <c r="M177" s="5"/>
      <c r="N177" s="5"/>
      <c r="O177" s="5"/>
      <c r="P177" s="5"/>
    </row>
    <row r="178" customFormat="false" ht="12.75" hidden="false" customHeight="true" outlineLevel="0" collapsed="false">
      <c r="A178" s="5"/>
      <c r="B178" s="5"/>
      <c r="C178" s="5"/>
      <c r="D178" s="5"/>
      <c r="E178" s="5"/>
      <c r="F178" s="5"/>
      <c r="G178" s="5"/>
      <c r="H178" s="5"/>
      <c r="I178" s="5"/>
      <c r="J178" s="5"/>
      <c r="K178" s="5"/>
      <c r="L178" s="5"/>
      <c r="M178" s="5"/>
      <c r="N178" s="5"/>
      <c r="O178" s="5"/>
      <c r="P178" s="5"/>
    </row>
    <row r="179" customFormat="false" ht="12.75" hidden="false" customHeight="true" outlineLevel="0" collapsed="false">
      <c r="A179" s="5"/>
      <c r="B179" s="5"/>
      <c r="C179" s="5"/>
      <c r="D179" s="5"/>
      <c r="E179" s="5"/>
      <c r="F179" s="5"/>
      <c r="G179" s="5"/>
      <c r="H179" s="5"/>
      <c r="I179" s="5"/>
      <c r="J179" s="5"/>
      <c r="K179" s="5"/>
      <c r="L179" s="5"/>
      <c r="M179" s="5"/>
      <c r="N179" s="5"/>
      <c r="O179" s="5"/>
      <c r="P179" s="5"/>
    </row>
    <row r="180" customFormat="false" ht="12.75" hidden="false" customHeight="true" outlineLevel="0" collapsed="false">
      <c r="A180" s="5"/>
      <c r="B180" s="5"/>
      <c r="C180" s="5"/>
      <c r="D180" s="5"/>
      <c r="E180" s="5"/>
      <c r="F180" s="5"/>
      <c r="G180" s="5"/>
      <c r="H180" s="5"/>
      <c r="I180" s="5"/>
      <c r="J180" s="5"/>
      <c r="K180" s="5"/>
      <c r="L180" s="5"/>
      <c r="M180" s="5"/>
      <c r="N180" s="5"/>
      <c r="O180" s="5"/>
      <c r="P180" s="5"/>
    </row>
    <row r="181" customFormat="false" ht="12.75" hidden="false" customHeight="true" outlineLevel="0" collapsed="false">
      <c r="A181" s="5"/>
      <c r="B181" s="5"/>
      <c r="C181" s="5"/>
      <c r="D181" s="5"/>
      <c r="E181" s="5"/>
      <c r="F181" s="5"/>
      <c r="G181" s="5"/>
      <c r="H181" s="5"/>
      <c r="I181" s="5"/>
      <c r="J181" s="5"/>
      <c r="K181" s="5"/>
      <c r="L181" s="5"/>
      <c r="M181" s="5"/>
      <c r="N181" s="5"/>
      <c r="O181" s="5"/>
      <c r="P181" s="5"/>
    </row>
    <row r="182" customFormat="false" ht="12.75" hidden="false" customHeight="true" outlineLevel="0" collapsed="false">
      <c r="A182" s="5"/>
      <c r="B182" s="5"/>
      <c r="C182" s="5"/>
      <c r="D182" s="5"/>
      <c r="E182" s="5"/>
      <c r="F182" s="5"/>
      <c r="G182" s="5"/>
      <c r="H182" s="5"/>
      <c r="I182" s="5"/>
      <c r="J182" s="5"/>
      <c r="K182" s="5"/>
      <c r="L182" s="5"/>
      <c r="M182" s="5"/>
      <c r="N182" s="5"/>
      <c r="O182" s="5"/>
      <c r="P182" s="5"/>
    </row>
    <row r="183" customFormat="false" ht="12.75" hidden="false" customHeight="true" outlineLevel="0" collapsed="false">
      <c r="A183" s="5"/>
      <c r="B183" s="5"/>
      <c r="C183" s="5"/>
      <c r="D183" s="5"/>
      <c r="E183" s="5"/>
      <c r="F183" s="5"/>
      <c r="G183" s="5"/>
      <c r="H183" s="5"/>
      <c r="I183" s="5"/>
      <c r="J183" s="5"/>
      <c r="K183" s="5"/>
      <c r="L183" s="5"/>
      <c r="M183" s="5"/>
      <c r="N183" s="5"/>
      <c r="O183" s="5"/>
      <c r="P183" s="5"/>
    </row>
    <row r="184" customFormat="false" ht="12.75" hidden="false" customHeight="true" outlineLevel="0" collapsed="false">
      <c r="A184" s="5"/>
      <c r="B184" s="5"/>
      <c r="C184" s="5"/>
      <c r="D184" s="5"/>
      <c r="E184" s="5"/>
      <c r="F184" s="5"/>
      <c r="G184" s="5"/>
      <c r="H184" s="5"/>
      <c r="I184" s="5"/>
      <c r="J184" s="5"/>
      <c r="K184" s="5"/>
      <c r="L184" s="5"/>
      <c r="M184" s="5"/>
      <c r="N184" s="5"/>
      <c r="O184" s="5"/>
      <c r="P184" s="5"/>
    </row>
    <row r="185" customFormat="false" ht="12.75" hidden="false" customHeight="true" outlineLevel="0" collapsed="false">
      <c r="A185" s="5"/>
      <c r="B185" s="5"/>
      <c r="C185" s="5"/>
      <c r="D185" s="5"/>
      <c r="E185" s="5"/>
      <c r="F185" s="5"/>
      <c r="G185" s="5"/>
      <c r="H185" s="5"/>
      <c r="I185" s="5"/>
      <c r="J185" s="5"/>
      <c r="K185" s="5"/>
      <c r="L185" s="5"/>
      <c r="M185" s="5"/>
      <c r="N185" s="5"/>
      <c r="O185" s="5"/>
      <c r="P185" s="5"/>
    </row>
    <row r="186" customFormat="false" ht="12.75" hidden="false" customHeight="true" outlineLevel="0" collapsed="false">
      <c r="A186" s="5"/>
      <c r="B186" s="5"/>
      <c r="C186" s="5"/>
      <c r="D186" s="5"/>
      <c r="E186" s="5"/>
      <c r="F186" s="5"/>
      <c r="G186" s="5"/>
      <c r="H186" s="5"/>
      <c r="I186" s="5"/>
      <c r="J186" s="5"/>
      <c r="K186" s="5"/>
      <c r="L186" s="5"/>
      <c r="M186" s="5"/>
      <c r="N186" s="5"/>
      <c r="O186" s="5"/>
      <c r="P186" s="5"/>
    </row>
    <row r="187" customFormat="false" ht="12.75" hidden="false" customHeight="true" outlineLevel="0" collapsed="false">
      <c r="A187" s="5"/>
      <c r="B187" s="5"/>
      <c r="C187" s="5"/>
      <c r="D187" s="5"/>
      <c r="E187" s="5"/>
      <c r="F187" s="5"/>
      <c r="G187" s="5"/>
      <c r="H187" s="5"/>
      <c r="I187" s="5"/>
      <c r="J187" s="5"/>
      <c r="K187" s="5"/>
      <c r="L187" s="5"/>
      <c r="M187" s="5"/>
      <c r="N187" s="5"/>
      <c r="O187" s="5"/>
      <c r="P187" s="5"/>
    </row>
    <row r="188" customFormat="false" ht="12.75" hidden="false" customHeight="true" outlineLevel="0" collapsed="false">
      <c r="A188" s="5"/>
      <c r="B188" s="5"/>
      <c r="C188" s="5"/>
      <c r="D188" s="5"/>
      <c r="E188" s="5"/>
      <c r="F188" s="5"/>
      <c r="G188" s="5"/>
      <c r="H188" s="5"/>
      <c r="I188" s="5"/>
      <c r="J188" s="5"/>
      <c r="K188" s="5"/>
      <c r="L188" s="5"/>
      <c r="M188" s="5"/>
      <c r="N188" s="5"/>
      <c r="O188" s="5"/>
      <c r="P188" s="5"/>
    </row>
    <row r="189" customFormat="false" ht="12.75" hidden="false" customHeight="true" outlineLevel="0" collapsed="false">
      <c r="A189" s="5"/>
      <c r="B189" s="5"/>
      <c r="C189" s="5"/>
      <c r="D189" s="5"/>
      <c r="E189" s="5"/>
      <c r="F189" s="5"/>
      <c r="G189" s="5"/>
      <c r="H189" s="5"/>
      <c r="I189" s="5"/>
      <c r="J189" s="5"/>
      <c r="K189" s="5"/>
      <c r="L189" s="5"/>
      <c r="M189" s="5"/>
      <c r="N189" s="5"/>
      <c r="O189" s="5"/>
      <c r="P189" s="5"/>
    </row>
    <row r="190" customFormat="false" ht="12.75" hidden="false" customHeight="true" outlineLevel="0" collapsed="false">
      <c r="A190" s="5"/>
      <c r="B190" s="5"/>
      <c r="C190" s="5"/>
      <c r="D190" s="5"/>
      <c r="E190" s="5"/>
      <c r="F190" s="5"/>
      <c r="G190" s="5"/>
      <c r="H190" s="5"/>
      <c r="I190" s="5"/>
      <c r="J190" s="5"/>
      <c r="K190" s="5"/>
      <c r="L190" s="5"/>
      <c r="M190" s="5"/>
      <c r="N190" s="5"/>
      <c r="O190" s="5"/>
      <c r="P190" s="5"/>
    </row>
    <row r="191" customFormat="false" ht="12.75" hidden="false" customHeight="true" outlineLevel="0" collapsed="false">
      <c r="A191" s="5"/>
      <c r="B191" s="5"/>
      <c r="C191" s="5"/>
      <c r="D191" s="5"/>
      <c r="E191" s="5"/>
      <c r="F191" s="5"/>
      <c r="G191" s="5"/>
      <c r="H191" s="5"/>
      <c r="I191" s="5"/>
      <c r="J191" s="5"/>
      <c r="K191" s="5"/>
      <c r="L191" s="5"/>
      <c r="M191" s="5"/>
      <c r="N191" s="5"/>
      <c r="O191" s="5"/>
      <c r="P191" s="5"/>
    </row>
    <row r="192" customFormat="false" ht="12.75" hidden="false" customHeight="true" outlineLevel="0" collapsed="false">
      <c r="A192" s="5"/>
      <c r="B192" s="5"/>
      <c r="C192" s="5"/>
      <c r="D192" s="5"/>
      <c r="E192" s="5"/>
      <c r="F192" s="5"/>
      <c r="G192" s="5"/>
      <c r="H192" s="5"/>
      <c r="I192" s="5"/>
      <c r="J192" s="5"/>
      <c r="K192" s="5"/>
      <c r="L192" s="5"/>
      <c r="M192" s="5"/>
      <c r="N192" s="5"/>
      <c r="O192" s="5"/>
      <c r="P192" s="5"/>
    </row>
    <row r="193" customFormat="false" ht="12.75" hidden="false" customHeight="true" outlineLevel="0" collapsed="false">
      <c r="A193" s="5"/>
      <c r="B193" s="5"/>
      <c r="C193" s="5"/>
      <c r="D193" s="5"/>
      <c r="E193" s="5"/>
      <c r="F193" s="5"/>
      <c r="G193" s="5"/>
      <c r="H193" s="5"/>
      <c r="I193" s="5"/>
      <c r="J193" s="5"/>
      <c r="K193" s="5"/>
      <c r="L193" s="5"/>
      <c r="M193" s="5"/>
      <c r="N193" s="5"/>
      <c r="O193" s="5"/>
      <c r="P193" s="5"/>
    </row>
    <row r="194" customFormat="false" ht="12.75" hidden="false" customHeight="true" outlineLevel="0" collapsed="false">
      <c r="A194" s="5"/>
      <c r="B194" s="5"/>
      <c r="C194" s="5"/>
      <c r="D194" s="5"/>
      <c r="E194" s="5"/>
      <c r="F194" s="5"/>
      <c r="G194" s="5"/>
      <c r="H194" s="5"/>
      <c r="I194" s="5"/>
      <c r="J194" s="5"/>
      <c r="K194" s="5"/>
      <c r="L194" s="5"/>
      <c r="M194" s="5"/>
      <c r="N194" s="5"/>
      <c r="O194" s="5"/>
      <c r="P194" s="5"/>
    </row>
    <row r="195" customFormat="false" ht="12.75" hidden="false" customHeight="true" outlineLevel="0" collapsed="false">
      <c r="A195" s="5"/>
      <c r="B195" s="5"/>
      <c r="C195" s="5"/>
      <c r="D195" s="5"/>
      <c r="E195" s="5"/>
      <c r="F195" s="5"/>
      <c r="G195" s="5"/>
      <c r="H195" s="5"/>
      <c r="I195" s="5"/>
      <c r="J195" s="5"/>
      <c r="K195" s="5"/>
      <c r="L195" s="5"/>
      <c r="M195" s="5"/>
      <c r="N195" s="5"/>
      <c r="O195" s="5"/>
      <c r="P195" s="5"/>
    </row>
    <row r="196" customFormat="false" ht="12.75" hidden="false" customHeight="true" outlineLevel="0" collapsed="false">
      <c r="A196" s="5"/>
      <c r="B196" s="5"/>
      <c r="C196" s="5"/>
      <c r="D196" s="5"/>
      <c r="E196" s="5"/>
      <c r="F196" s="5"/>
      <c r="G196" s="5"/>
      <c r="H196" s="5"/>
      <c r="I196" s="5"/>
      <c r="J196" s="5"/>
      <c r="K196" s="5"/>
      <c r="L196" s="5"/>
      <c r="M196" s="5"/>
      <c r="N196" s="5"/>
      <c r="O196" s="5"/>
      <c r="P196" s="5"/>
    </row>
    <row r="197" customFormat="false" ht="12.75" hidden="false" customHeight="true" outlineLevel="0" collapsed="false">
      <c r="A197" s="5"/>
      <c r="B197" s="5"/>
      <c r="C197" s="5"/>
      <c r="D197" s="5"/>
      <c r="E197" s="5"/>
      <c r="F197" s="5"/>
      <c r="G197" s="5"/>
      <c r="H197" s="5"/>
      <c r="I197" s="5"/>
      <c r="J197" s="5"/>
      <c r="K197" s="5"/>
      <c r="L197" s="5"/>
      <c r="M197" s="5"/>
      <c r="N197" s="5"/>
      <c r="O197" s="5"/>
      <c r="P197" s="5"/>
    </row>
    <row r="198" customFormat="false" ht="12.75" hidden="false" customHeight="true" outlineLevel="0" collapsed="false">
      <c r="A198" s="5"/>
      <c r="B198" s="5"/>
      <c r="C198" s="5"/>
      <c r="D198" s="5"/>
      <c r="E198" s="5"/>
      <c r="F198" s="5"/>
      <c r="G198" s="5"/>
      <c r="H198" s="5"/>
      <c r="I198" s="5"/>
      <c r="J198" s="5"/>
      <c r="K198" s="5"/>
      <c r="L198" s="5"/>
      <c r="M198" s="5"/>
      <c r="N198" s="5"/>
      <c r="O198" s="5"/>
      <c r="P198" s="5"/>
    </row>
    <row r="199" customFormat="false" ht="12.75" hidden="false" customHeight="true" outlineLevel="0" collapsed="false">
      <c r="A199" s="5"/>
      <c r="B199" s="5"/>
      <c r="C199" s="5"/>
      <c r="D199" s="5"/>
      <c r="E199" s="5"/>
      <c r="F199" s="5"/>
      <c r="G199" s="5"/>
      <c r="H199" s="5"/>
      <c r="I199" s="5"/>
      <c r="J199" s="5"/>
      <c r="K199" s="5"/>
      <c r="L199" s="5"/>
      <c r="M199" s="5"/>
      <c r="N199" s="5"/>
      <c r="O199" s="5"/>
      <c r="P199" s="5"/>
    </row>
    <row r="200" customFormat="false" ht="12.75" hidden="false" customHeight="true" outlineLevel="0" collapsed="false">
      <c r="A200" s="5"/>
      <c r="B200" s="5"/>
      <c r="C200" s="5"/>
      <c r="D200" s="5"/>
      <c r="E200" s="5"/>
      <c r="F200" s="5"/>
      <c r="G200" s="5"/>
      <c r="H200" s="5"/>
      <c r="I200" s="5"/>
      <c r="J200" s="5"/>
      <c r="K200" s="5"/>
      <c r="L200" s="5"/>
      <c r="M200" s="5"/>
      <c r="N200" s="5"/>
      <c r="O200" s="5"/>
      <c r="P200" s="5"/>
    </row>
    <row r="201" customFormat="false" ht="12.75" hidden="false" customHeight="true" outlineLevel="0" collapsed="false">
      <c r="A201" s="5"/>
      <c r="B201" s="5"/>
      <c r="C201" s="5"/>
      <c r="D201" s="5"/>
      <c r="E201" s="5"/>
      <c r="F201" s="5"/>
      <c r="G201" s="5"/>
      <c r="H201" s="5"/>
      <c r="I201" s="5"/>
      <c r="J201" s="5"/>
      <c r="K201" s="5"/>
      <c r="L201" s="5"/>
      <c r="M201" s="5"/>
      <c r="N201" s="5"/>
      <c r="O201" s="5"/>
      <c r="P201" s="5"/>
    </row>
    <row r="202" customFormat="false" ht="12.75" hidden="false" customHeight="true" outlineLevel="0" collapsed="false">
      <c r="A202" s="5"/>
      <c r="B202" s="5"/>
      <c r="C202" s="5"/>
      <c r="D202" s="5"/>
      <c r="E202" s="5"/>
      <c r="F202" s="5"/>
      <c r="G202" s="5"/>
      <c r="H202" s="5"/>
      <c r="I202" s="5"/>
      <c r="J202" s="5"/>
      <c r="K202" s="5"/>
      <c r="L202" s="5"/>
      <c r="M202" s="5"/>
      <c r="N202" s="5"/>
      <c r="O202" s="5"/>
      <c r="P202" s="5"/>
    </row>
    <row r="203" customFormat="false" ht="12.75" hidden="false" customHeight="true" outlineLevel="0" collapsed="false">
      <c r="A203" s="5"/>
      <c r="B203" s="5"/>
      <c r="C203" s="5"/>
      <c r="D203" s="5"/>
      <c r="E203" s="5"/>
      <c r="F203" s="5"/>
      <c r="G203" s="5"/>
      <c r="H203" s="5"/>
      <c r="I203" s="5"/>
      <c r="J203" s="5"/>
      <c r="K203" s="5"/>
      <c r="L203" s="5"/>
      <c r="M203" s="5"/>
      <c r="N203" s="5"/>
      <c r="O203" s="5"/>
      <c r="P203" s="5"/>
    </row>
    <row r="204" customFormat="false" ht="12.75" hidden="false" customHeight="true" outlineLevel="0" collapsed="false">
      <c r="A204" s="5"/>
      <c r="B204" s="5"/>
      <c r="C204" s="5"/>
      <c r="D204" s="5"/>
      <c r="E204" s="5"/>
      <c r="F204" s="5"/>
      <c r="G204" s="5"/>
      <c r="H204" s="5"/>
      <c r="I204" s="5"/>
      <c r="J204" s="5"/>
      <c r="K204" s="5"/>
      <c r="L204" s="5"/>
      <c r="M204" s="5"/>
      <c r="N204" s="5"/>
      <c r="O204" s="5"/>
      <c r="P204" s="5"/>
    </row>
    <row r="205" customFormat="false" ht="12.75" hidden="false" customHeight="true" outlineLevel="0" collapsed="false">
      <c r="A205" s="5"/>
      <c r="B205" s="5"/>
      <c r="C205" s="5"/>
      <c r="D205" s="5"/>
      <c r="E205" s="5"/>
      <c r="F205" s="5"/>
      <c r="G205" s="5"/>
      <c r="H205" s="5"/>
      <c r="I205" s="5"/>
      <c r="J205" s="5"/>
      <c r="K205" s="5"/>
      <c r="L205" s="5"/>
      <c r="M205" s="5"/>
      <c r="N205" s="5"/>
      <c r="O205" s="5"/>
      <c r="P205" s="5"/>
    </row>
    <row r="206" customFormat="false" ht="12.75" hidden="false" customHeight="true" outlineLevel="0" collapsed="false">
      <c r="A206" s="5"/>
      <c r="B206" s="5"/>
      <c r="C206" s="5"/>
      <c r="D206" s="5"/>
      <c r="E206" s="5"/>
      <c r="F206" s="5"/>
      <c r="G206" s="5"/>
      <c r="H206" s="5"/>
      <c r="I206" s="5"/>
      <c r="J206" s="5"/>
      <c r="K206" s="5"/>
      <c r="L206" s="5"/>
      <c r="M206" s="5"/>
      <c r="N206" s="5"/>
      <c r="O206" s="5"/>
      <c r="P206" s="5"/>
    </row>
    <row r="207" customFormat="false" ht="12.75" hidden="false" customHeight="true" outlineLevel="0" collapsed="false">
      <c r="A207" s="5"/>
      <c r="B207" s="5"/>
      <c r="C207" s="5"/>
      <c r="D207" s="5"/>
      <c r="E207" s="5"/>
      <c r="F207" s="5"/>
      <c r="G207" s="5"/>
      <c r="H207" s="5"/>
      <c r="I207" s="5"/>
      <c r="J207" s="5"/>
      <c r="K207" s="5"/>
      <c r="L207" s="5"/>
      <c r="M207" s="5"/>
      <c r="N207" s="5"/>
      <c r="O207" s="5"/>
      <c r="P207" s="5"/>
    </row>
    <row r="208" customFormat="false" ht="12.75" hidden="false" customHeight="true" outlineLevel="0" collapsed="false">
      <c r="A208" s="5"/>
      <c r="B208" s="5"/>
      <c r="C208" s="5"/>
      <c r="D208" s="5"/>
      <c r="E208" s="5"/>
      <c r="F208" s="5"/>
      <c r="G208" s="5"/>
      <c r="H208" s="5"/>
      <c r="I208" s="5"/>
      <c r="J208" s="5"/>
      <c r="K208" s="5"/>
      <c r="L208" s="5"/>
      <c r="M208" s="5"/>
      <c r="N208" s="5"/>
      <c r="O208" s="5"/>
      <c r="P208" s="5"/>
    </row>
    <row r="209" customFormat="false" ht="12.75" hidden="false" customHeight="true" outlineLevel="0" collapsed="false">
      <c r="A209" s="5"/>
      <c r="B209" s="5"/>
      <c r="C209" s="5"/>
      <c r="D209" s="5"/>
      <c r="E209" s="5"/>
      <c r="F209" s="5"/>
      <c r="G209" s="5"/>
      <c r="H209" s="5"/>
      <c r="I209" s="5"/>
      <c r="J209" s="5"/>
      <c r="K209" s="5"/>
      <c r="L209" s="5"/>
      <c r="M209" s="5"/>
      <c r="N209" s="5"/>
      <c r="O209" s="5"/>
      <c r="P209" s="5"/>
    </row>
    <row r="210" customFormat="false" ht="12.75" hidden="false" customHeight="true" outlineLevel="0" collapsed="false">
      <c r="A210" s="5"/>
      <c r="B210" s="5"/>
      <c r="C210" s="5"/>
      <c r="D210" s="5"/>
      <c r="E210" s="5"/>
      <c r="F210" s="5"/>
      <c r="G210" s="5"/>
      <c r="H210" s="5"/>
      <c r="I210" s="5"/>
      <c r="J210" s="5"/>
      <c r="K210" s="5"/>
      <c r="L210" s="5"/>
      <c r="M210" s="5"/>
      <c r="N210" s="5"/>
      <c r="O210" s="5"/>
      <c r="P210" s="5"/>
    </row>
    <row r="211" customFormat="false" ht="12.75" hidden="false" customHeight="true" outlineLevel="0" collapsed="false">
      <c r="A211" s="5"/>
      <c r="B211" s="5"/>
      <c r="C211" s="5"/>
      <c r="D211" s="5"/>
      <c r="E211" s="5"/>
      <c r="F211" s="5"/>
      <c r="G211" s="5"/>
      <c r="H211" s="5"/>
      <c r="I211" s="5"/>
      <c r="J211" s="5"/>
      <c r="K211" s="5"/>
      <c r="L211" s="5"/>
      <c r="M211" s="5"/>
      <c r="N211" s="5"/>
      <c r="O211" s="5"/>
      <c r="P211" s="5"/>
    </row>
    <row r="212" customFormat="false" ht="12.75" hidden="false" customHeight="true" outlineLevel="0" collapsed="false">
      <c r="A212" s="5"/>
      <c r="B212" s="5"/>
      <c r="C212" s="5"/>
      <c r="D212" s="5"/>
      <c r="E212" s="5"/>
      <c r="F212" s="5"/>
      <c r="G212" s="5"/>
      <c r="H212" s="5"/>
      <c r="I212" s="5"/>
      <c r="J212" s="5"/>
      <c r="K212" s="5"/>
      <c r="L212" s="5"/>
      <c r="M212" s="5"/>
      <c r="N212" s="5"/>
      <c r="O212" s="5"/>
      <c r="P212" s="5"/>
    </row>
    <row r="213" customFormat="false" ht="12.75" hidden="false" customHeight="true" outlineLevel="0" collapsed="false">
      <c r="A213" s="5"/>
      <c r="B213" s="5"/>
      <c r="C213" s="5"/>
      <c r="D213" s="5"/>
      <c r="E213" s="5"/>
      <c r="F213" s="5"/>
      <c r="G213" s="5"/>
      <c r="H213" s="5"/>
      <c r="I213" s="5"/>
      <c r="J213" s="5"/>
      <c r="K213" s="5"/>
      <c r="L213" s="5"/>
      <c r="M213" s="5"/>
      <c r="N213" s="5"/>
      <c r="O213" s="5"/>
      <c r="P213" s="5"/>
    </row>
    <row r="214" customFormat="false" ht="12.75" hidden="false" customHeight="true" outlineLevel="0" collapsed="false">
      <c r="A214" s="5"/>
      <c r="B214" s="5"/>
      <c r="C214" s="5"/>
      <c r="D214" s="5"/>
      <c r="E214" s="5"/>
      <c r="F214" s="5"/>
      <c r="G214" s="5"/>
      <c r="H214" s="5"/>
      <c r="I214" s="5"/>
      <c r="J214" s="5"/>
      <c r="K214" s="5"/>
      <c r="L214" s="5"/>
      <c r="M214" s="5"/>
      <c r="N214" s="5"/>
      <c r="O214" s="5"/>
      <c r="P214" s="5"/>
    </row>
    <row r="215" customFormat="false" ht="12.75" hidden="false" customHeight="true" outlineLevel="0" collapsed="false">
      <c r="A215" s="5"/>
      <c r="B215" s="5"/>
      <c r="C215" s="5"/>
      <c r="D215" s="5"/>
      <c r="E215" s="5"/>
      <c r="F215" s="5"/>
      <c r="G215" s="5"/>
      <c r="H215" s="5"/>
      <c r="I215" s="5"/>
      <c r="J215" s="5"/>
      <c r="K215" s="5"/>
      <c r="L215" s="5"/>
      <c r="M215" s="5"/>
      <c r="N215" s="5"/>
      <c r="O215" s="5"/>
      <c r="P215" s="5"/>
    </row>
    <row r="216" customFormat="false" ht="12.75" hidden="false" customHeight="true" outlineLevel="0" collapsed="false">
      <c r="A216" s="5"/>
      <c r="B216" s="5"/>
      <c r="C216" s="5"/>
      <c r="D216" s="5"/>
      <c r="E216" s="5"/>
      <c r="F216" s="5"/>
      <c r="G216" s="5"/>
      <c r="H216" s="5"/>
      <c r="I216" s="5"/>
      <c r="J216" s="5"/>
      <c r="K216" s="5"/>
      <c r="L216" s="5"/>
      <c r="M216" s="5"/>
      <c r="N216" s="5"/>
      <c r="O216" s="5"/>
      <c r="P216" s="5"/>
    </row>
    <row r="217" customFormat="false" ht="12.75" hidden="false" customHeight="true" outlineLevel="0" collapsed="false">
      <c r="A217" s="5"/>
      <c r="B217" s="5"/>
      <c r="C217" s="5"/>
      <c r="D217" s="5"/>
      <c r="E217" s="5"/>
      <c r="F217" s="5"/>
      <c r="G217" s="5"/>
      <c r="H217" s="5"/>
      <c r="I217" s="5"/>
      <c r="J217" s="5"/>
      <c r="K217" s="5"/>
      <c r="L217" s="5"/>
      <c r="M217" s="5"/>
      <c r="N217" s="5"/>
      <c r="O217" s="5"/>
      <c r="P217" s="5"/>
    </row>
    <row r="218" customFormat="false" ht="12.75" hidden="false" customHeight="true" outlineLevel="0" collapsed="false">
      <c r="A218" s="5"/>
      <c r="B218" s="5"/>
      <c r="C218" s="5"/>
      <c r="D218" s="5"/>
      <c r="E218" s="5"/>
      <c r="F218" s="5"/>
      <c r="G218" s="5"/>
      <c r="H218" s="5"/>
      <c r="I218" s="5"/>
      <c r="J218" s="5"/>
      <c r="K218" s="5"/>
      <c r="L218" s="5"/>
      <c r="M218" s="5"/>
      <c r="N218" s="5"/>
      <c r="O218" s="5"/>
      <c r="P218" s="5"/>
    </row>
    <row r="219" customFormat="false" ht="12.75" hidden="false" customHeight="true" outlineLevel="0" collapsed="false">
      <c r="A219" s="5"/>
      <c r="B219" s="5"/>
      <c r="C219" s="5"/>
      <c r="D219" s="5"/>
      <c r="E219" s="5"/>
      <c r="F219" s="5"/>
      <c r="G219" s="5"/>
      <c r="H219" s="5"/>
      <c r="I219" s="5"/>
      <c r="J219" s="5"/>
      <c r="K219" s="5"/>
      <c r="L219" s="5"/>
      <c r="M219" s="5"/>
      <c r="N219" s="5"/>
      <c r="O219" s="5"/>
      <c r="P219" s="5"/>
    </row>
    <row r="220" customFormat="false" ht="12.75" hidden="false" customHeight="true" outlineLevel="0" collapsed="false">
      <c r="A220" s="5"/>
      <c r="B220" s="5"/>
      <c r="C220" s="5"/>
      <c r="D220" s="5"/>
      <c r="E220" s="5"/>
      <c r="F220" s="5"/>
      <c r="G220" s="5"/>
      <c r="H220" s="5"/>
      <c r="I220" s="5"/>
      <c r="J220" s="5"/>
      <c r="K220" s="5"/>
      <c r="L220" s="5"/>
      <c r="M220" s="5"/>
      <c r="N220" s="5"/>
      <c r="O220" s="5"/>
      <c r="P220" s="5"/>
    </row>
    <row r="221" customFormat="false" ht="12.75" hidden="false" customHeight="true" outlineLevel="0" collapsed="false">
      <c r="A221" s="5"/>
      <c r="B221" s="5"/>
      <c r="C221" s="5"/>
      <c r="D221" s="5"/>
      <c r="E221" s="5"/>
      <c r="F221" s="5"/>
      <c r="G221" s="5"/>
      <c r="H221" s="5"/>
      <c r="I221" s="5"/>
      <c r="J221" s="5"/>
      <c r="K221" s="5"/>
      <c r="L221" s="5"/>
      <c r="M221" s="5"/>
      <c r="N221" s="5"/>
      <c r="O221" s="5"/>
      <c r="P221" s="5"/>
    </row>
    <row r="222" customFormat="false" ht="12.75" hidden="false" customHeight="true" outlineLevel="0" collapsed="false">
      <c r="A222" s="5"/>
      <c r="B222" s="5"/>
      <c r="C222" s="5"/>
      <c r="D222" s="5"/>
      <c r="E222" s="5"/>
      <c r="F222" s="5"/>
      <c r="G222" s="5"/>
      <c r="H222" s="5"/>
      <c r="I222" s="5"/>
      <c r="J222" s="5"/>
      <c r="K222" s="5"/>
      <c r="L222" s="5"/>
      <c r="M222" s="5"/>
      <c r="N222" s="5"/>
      <c r="O222" s="5"/>
      <c r="P222" s="5"/>
    </row>
    <row r="223" customFormat="false" ht="12.75" hidden="false" customHeight="true" outlineLevel="0" collapsed="false">
      <c r="A223" s="5"/>
      <c r="B223" s="5"/>
      <c r="C223" s="5"/>
      <c r="D223" s="5"/>
      <c r="E223" s="5"/>
      <c r="F223" s="5"/>
      <c r="G223" s="5"/>
      <c r="H223" s="5"/>
      <c r="I223" s="5"/>
      <c r="J223" s="5"/>
      <c r="K223" s="5"/>
      <c r="L223" s="5"/>
      <c r="M223" s="5"/>
      <c r="N223" s="5"/>
      <c r="O223" s="5"/>
      <c r="P223" s="5"/>
    </row>
    <row r="224" customFormat="false" ht="12.75" hidden="false" customHeight="true" outlineLevel="0" collapsed="false">
      <c r="A224" s="5"/>
      <c r="B224" s="5"/>
      <c r="C224" s="5"/>
      <c r="D224" s="5"/>
      <c r="E224" s="5"/>
      <c r="F224" s="5"/>
      <c r="G224" s="5"/>
      <c r="H224" s="5"/>
      <c r="I224" s="5"/>
      <c r="J224" s="5"/>
      <c r="K224" s="5"/>
      <c r="L224" s="5"/>
      <c r="M224" s="5"/>
      <c r="N224" s="5"/>
      <c r="O224" s="5"/>
      <c r="P224" s="5"/>
    </row>
    <row r="225" customFormat="false" ht="12.75" hidden="false" customHeight="true" outlineLevel="0" collapsed="false">
      <c r="A225" s="5"/>
      <c r="B225" s="5"/>
      <c r="C225" s="5"/>
      <c r="D225" s="5"/>
      <c r="E225" s="5"/>
      <c r="F225" s="5"/>
      <c r="G225" s="5"/>
      <c r="H225" s="5"/>
      <c r="I225" s="5"/>
      <c r="J225" s="5"/>
      <c r="K225" s="5"/>
      <c r="L225" s="5"/>
      <c r="M225" s="5"/>
      <c r="N225" s="5"/>
      <c r="O225" s="5"/>
      <c r="P225" s="5"/>
    </row>
    <row r="226" customFormat="false" ht="12.75" hidden="false" customHeight="true" outlineLevel="0" collapsed="false">
      <c r="A226" s="5"/>
      <c r="B226" s="5"/>
      <c r="C226" s="5"/>
      <c r="D226" s="5"/>
      <c r="E226" s="5"/>
      <c r="F226" s="5"/>
      <c r="G226" s="5"/>
      <c r="H226" s="5"/>
      <c r="I226" s="5"/>
      <c r="J226" s="5"/>
      <c r="K226" s="5"/>
      <c r="L226" s="5"/>
      <c r="M226" s="5"/>
      <c r="N226" s="5"/>
      <c r="O226" s="5"/>
      <c r="P226" s="5"/>
    </row>
    <row r="227" customFormat="false" ht="12.75" hidden="false" customHeight="true" outlineLevel="0" collapsed="false">
      <c r="A227" s="5"/>
      <c r="B227" s="5"/>
      <c r="C227" s="5"/>
      <c r="D227" s="5"/>
      <c r="E227" s="5"/>
      <c r="F227" s="5"/>
      <c r="G227" s="5"/>
      <c r="H227" s="5"/>
      <c r="I227" s="5"/>
      <c r="J227" s="5"/>
      <c r="K227" s="5"/>
      <c r="L227" s="5"/>
      <c r="M227" s="5"/>
      <c r="N227" s="5"/>
      <c r="O227" s="5"/>
      <c r="P227" s="5"/>
    </row>
    <row r="228" customFormat="false" ht="12.75" hidden="false" customHeight="true" outlineLevel="0" collapsed="false">
      <c r="A228" s="5"/>
      <c r="B228" s="5"/>
      <c r="C228" s="5"/>
      <c r="D228" s="5"/>
      <c r="E228" s="5"/>
      <c r="F228" s="5"/>
      <c r="G228" s="5"/>
      <c r="H228" s="5"/>
      <c r="I228" s="5"/>
      <c r="J228" s="5"/>
      <c r="K228" s="5"/>
      <c r="L228" s="5"/>
      <c r="M228" s="5"/>
      <c r="N228" s="5"/>
      <c r="O228" s="5"/>
      <c r="P228" s="5"/>
    </row>
    <row r="229" customFormat="false" ht="12.75" hidden="false" customHeight="true" outlineLevel="0" collapsed="false">
      <c r="A229" s="5"/>
      <c r="B229" s="5"/>
      <c r="C229" s="5"/>
      <c r="D229" s="5"/>
      <c r="E229" s="5"/>
      <c r="F229" s="5"/>
      <c r="G229" s="5"/>
      <c r="H229" s="5"/>
      <c r="I229" s="5"/>
      <c r="J229" s="5"/>
      <c r="K229" s="5"/>
      <c r="L229" s="5"/>
      <c r="M229" s="5"/>
      <c r="N229" s="5"/>
      <c r="O229" s="5"/>
      <c r="P229" s="5"/>
    </row>
    <row r="230" customFormat="false" ht="12.75" hidden="false" customHeight="true" outlineLevel="0" collapsed="false">
      <c r="A230" s="5"/>
      <c r="B230" s="5"/>
      <c r="C230" s="5"/>
      <c r="D230" s="5"/>
      <c r="E230" s="5"/>
      <c r="F230" s="5"/>
      <c r="G230" s="5"/>
      <c r="H230" s="5"/>
      <c r="I230" s="5"/>
      <c r="J230" s="5"/>
      <c r="K230" s="5"/>
      <c r="L230" s="5"/>
      <c r="M230" s="5"/>
      <c r="N230" s="5"/>
      <c r="O230" s="5"/>
      <c r="P230" s="5"/>
    </row>
    <row r="231" customFormat="false" ht="12.75" hidden="false" customHeight="true" outlineLevel="0" collapsed="false">
      <c r="A231" s="5"/>
      <c r="B231" s="5"/>
      <c r="C231" s="5"/>
      <c r="D231" s="5"/>
      <c r="E231" s="5"/>
      <c r="F231" s="5"/>
      <c r="G231" s="5"/>
      <c r="H231" s="5"/>
      <c r="I231" s="5"/>
      <c r="J231" s="5"/>
      <c r="K231" s="5"/>
      <c r="L231" s="5"/>
      <c r="M231" s="5"/>
      <c r="N231" s="5"/>
      <c r="O231" s="5"/>
      <c r="P231" s="5"/>
    </row>
    <row r="232" customFormat="false" ht="12.75" hidden="false" customHeight="true" outlineLevel="0" collapsed="false">
      <c r="A232" s="5"/>
      <c r="B232" s="5"/>
      <c r="C232" s="5"/>
      <c r="D232" s="5"/>
      <c r="E232" s="5"/>
      <c r="F232" s="5"/>
      <c r="G232" s="5"/>
      <c r="H232" s="5"/>
      <c r="I232" s="5"/>
      <c r="J232" s="5"/>
      <c r="K232" s="5"/>
      <c r="L232" s="5"/>
      <c r="M232" s="5"/>
      <c r="N232" s="5"/>
      <c r="O232" s="5"/>
      <c r="P232" s="5"/>
    </row>
    <row r="233" customFormat="false" ht="12.75" hidden="false" customHeight="true" outlineLevel="0" collapsed="false">
      <c r="A233" s="5"/>
      <c r="B233" s="5"/>
      <c r="C233" s="5"/>
      <c r="D233" s="5"/>
      <c r="E233" s="5"/>
      <c r="F233" s="5"/>
      <c r="G233" s="5"/>
      <c r="H233" s="5"/>
      <c r="I233" s="5"/>
      <c r="J233" s="5"/>
      <c r="K233" s="5"/>
      <c r="L233" s="5"/>
      <c r="M233" s="5"/>
      <c r="N233" s="5"/>
      <c r="O233" s="5"/>
      <c r="P233" s="5"/>
    </row>
    <row r="234" customFormat="false" ht="12.75" hidden="false" customHeight="true" outlineLevel="0" collapsed="false">
      <c r="A234" s="5"/>
      <c r="B234" s="5"/>
      <c r="C234" s="5"/>
      <c r="D234" s="5"/>
      <c r="E234" s="5"/>
      <c r="F234" s="5"/>
      <c r="G234" s="5"/>
      <c r="H234" s="5"/>
      <c r="I234" s="5"/>
      <c r="J234" s="5"/>
      <c r="K234" s="5"/>
      <c r="L234" s="5"/>
      <c r="M234" s="5"/>
      <c r="N234" s="5"/>
      <c r="O234" s="5"/>
      <c r="P234" s="5"/>
    </row>
    <row r="235" customFormat="false" ht="12.75" hidden="false" customHeight="true" outlineLevel="0" collapsed="false">
      <c r="A235" s="5"/>
      <c r="B235" s="5"/>
      <c r="C235" s="5"/>
      <c r="D235" s="5"/>
      <c r="E235" s="5"/>
      <c r="F235" s="5"/>
      <c r="G235" s="5"/>
      <c r="H235" s="5"/>
      <c r="I235" s="5"/>
      <c r="J235" s="5"/>
      <c r="K235" s="5"/>
      <c r="L235" s="5"/>
      <c r="M235" s="5"/>
      <c r="N235" s="5"/>
      <c r="O235" s="5"/>
      <c r="P235" s="5"/>
    </row>
    <row r="236" customFormat="false" ht="12.75" hidden="false" customHeight="true" outlineLevel="0" collapsed="false">
      <c r="A236" s="5"/>
      <c r="B236" s="5"/>
      <c r="C236" s="5"/>
      <c r="D236" s="5"/>
      <c r="E236" s="5"/>
      <c r="F236" s="5"/>
      <c r="G236" s="5"/>
      <c r="H236" s="5"/>
      <c r="I236" s="5"/>
      <c r="J236" s="5"/>
      <c r="K236" s="5"/>
      <c r="L236" s="5"/>
      <c r="M236" s="5"/>
      <c r="N236" s="5"/>
      <c r="O236" s="5"/>
      <c r="P236" s="5"/>
    </row>
    <row r="237" customFormat="false" ht="12.75" hidden="false" customHeight="true" outlineLevel="0" collapsed="false">
      <c r="A237" s="5"/>
      <c r="B237" s="5"/>
      <c r="C237" s="5"/>
      <c r="D237" s="5"/>
      <c r="E237" s="5"/>
      <c r="F237" s="5"/>
      <c r="G237" s="5"/>
      <c r="H237" s="5"/>
      <c r="I237" s="5"/>
      <c r="J237" s="5"/>
      <c r="K237" s="5"/>
      <c r="L237" s="5"/>
      <c r="M237" s="5"/>
      <c r="N237" s="5"/>
      <c r="O237" s="5"/>
      <c r="P237" s="5"/>
    </row>
    <row r="238" customFormat="false" ht="12.75" hidden="false" customHeight="true" outlineLevel="0" collapsed="false">
      <c r="A238" s="5"/>
      <c r="B238" s="5"/>
      <c r="C238" s="5"/>
      <c r="D238" s="5"/>
      <c r="E238" s="5"/>
      <c r="F238" s="5"/>
      <c r="G238" s="5"/>
      <c r="H238" s="5"/>
      <c r="I238" s="5"/>
      <c r="J238" s="5"/>
      <c r="K238" s="5"/>
      <c r="L238" s="5"/>
      <c r="M238" s="5"/>
      <c r="N238" s="5"/>
      <c r="O238" s="5"/>
      <c r="P238" s="5"/>
    </row>
    <row r="239" customFormat="false" ht="12.75" hidden="false" customHeight="true" outlineLevel="0" collapsed="false">
      <c r="A239" s="5"/>
      <c r="B239" s="5"/>
      <c r="C239" s="5"/>
      <c r="D239" s="5"/>
      <c r="E239" s="5"/>
      <c r="F239" s="5"/>
      <c r="G239" s="5"/>
      <c r="H239" s="5"/>
      <c r="I239" s="5"/>
      <c r="J239" s="5"/>
      <c r="K239" s="5"/>
      <c r="L239" s="5"/>
      <c r="M239" s="5"/>
      <c r="N239" s="5"/>
      <c r="O239" s="5"/>
      <c r="P239" s="5"/>
    </row>
    <row r="240" customFormat="false" ht="12.75" hidden="false" customHeight="true" outlineLevel="0" collapsed="false">
      <c r="A240" s="5"/>
      <c r="B240" s="5"/>
      <c r="C240" s="5"/>
      <c r="D240" s="5"/>
      <c r="E240" s="5"/>
      <c r="F240" s="5"/>
      <c r="G240" s="5"/>
      <c r="H240" s="5"/>
      <c r="I240" s="5"/>
      <c r="J240" s="5"/>
      <c r="K240" s="5"/>
      <c r="L240" s="5"/>
      <c r="M240" s="5"/>
      <c r="N240" s="5"/>
      <c r="O240" s="5"/>
      <c r="P240" s="5"/>
    </row>
    <row r="241" customFormat="false" ht="12.75" hidden="false" customHeight="true" outlineLevel="0" collapsed="false">
      <c r="A241" s="5"/>
      <c r="B241" s="5"/>
      <c r="C241" s="5"/>
      <c r="D241" s="5"/>
      <c r="E241" s="5"/>
      <c r="F241" s="5"/>
      <c r="G241" s="5"/>
      <c r="H241" s="5"/>
      <c r="I241" s="5"/>
      <c r="J241" s="5"/>
      <c r="K241" s="5"/>
      <c r="L241" s="5"/>
      <c r="M241" s="5"/>
      <c r="N241" s="5"/>
      <c r="O241" s="5"/>
      <c r="P241" s="5"/>
    </row>
    <row r="242" customFormat="false" ht="12.75" hidden="false" customHeight="true" outlineLevel="0" collapsed="false">
      <c r="A242" s="5"/>
      <c r="B242" s="5"/>
      <c r="C242" s="5"/>
      <c r="D242" s="5"/>
      <c r="E242" s="5"/>
      <c r="F242" s="5"/>
      <c r="G242" s="5"/>
      <c r="H242" s="5"/>
      <c r="I242" s="5"/>
      <c r="J242" s="5"/>
      <c r="K242" s="5"/>
      <c r="L242" s="5"/>
      <c r="M242" s="5"/>
      <c r="N242" s="5"/>
      <c r="O242" s="5"/>
      <c r="P242" s="5"/>
    </row>
    <row r="243" customFormat="false" ht="12.75" hidden="false" customHeight="true" outlineLevel="0" collapsed="false">
      <c r="A243" s="5"/>
      <c r="B243" s="5"/>
      <c r="C243" s="5"/>
      <c r="D243" s="5"/>
      <c r="E243" s="5"/>
      <c r="F243" s="5"/>
      <c r="G243" s="5"/>
      <c r="H243" s="5"/>
      <c r="I243" s="5"/>
      <c r="J243" s="5"/>
      <c r="K243" s="5"/>
      <c r="L243" s="5"/>
      <c r="M243" s="5"/>
      <c r="N243" s="5"/>
      <c r="O243" s="5"/>
      <c r="P243" s="5"/>
    </row>
    <row r="244" customFormat="false" ht="12.75" hidden="false" customHeight="true" outlineLevel="0" collapsed="false">
      <c r="A244" s="5"/>
      <c r="B244" s="5"/>
      <c r="C244" s="5"/>
      <c r="D244" s="5"/>
      <c r="E244" s="5"/>
      <c r="F244" s="5"/>
      <c r="G244" s="5"/>
      <c r="H244" s="5"/>
      <c r="I244" s="5"/>
      <c r="J244" s="5"/>
      <c r="K244" s="5"/>
      <c r="L244" s="5"/>
      <c r="M244" s="5"/>
      <c r="N244" s="5"/>
      <c r="O244" s="5"/>
      <c r="P244" s="5"/>
    </row>
    <row r="245" customFormat="false" ht="12.75" hidden="false" customHeight="true" outlineLevel="0" collapsed="false">
      <c r="A245" s="5"/>
      <c r="B245" s="5"/>
      <c r="C245" s="5"/>
      <c r="D245" s="5"/>
      <c r="E245" s="5"/>
      <c r="F245" s="5"/>
      <c r="G245" s="5"/>
      <c r="H245" s="5"/>
      <c r="I245" s="5"/>
      <c r="J245" s="5"/>
      <c r="K245" s="5"/>
      <c r="L245" s="5"/>
      <c r="M245" s="5"/>
      <c r="N245" s="5"/>
      <c r="O245" s="5"/>
      <c r="P245" s="5"/>
    </row>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sheetProtection algorithmName="SHA-512" hashValue="bdZyfNv+MeOtG7oWwPIwAEX4ZuuSb1SmzBjdsu6qPn04kO9bz/WRs3KKp/zXH38fP0UAJytH9jVz3hixe8NkgQ==" saltValue="rT7XoBB+eMos1kfQYFKfJQ==" spinCount="100000" sheet="true" selectLockedCells="true"/>
  <mergeCells count="61">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s>
  <printOptions headings="false" gridLines="false" gridLinesSet="true" horizontalCentered="false" verticalCentered="false"/>
  <pageMargins left="0.7" right="0.7" top="0.75" bottom="0.75" header="0.511805555555555" footer="0"/>
  <pageSetup paperSize="1"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&amp;RStranica: &amp;P od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999"/>
  <sheetViews>
    <sheetView showFormulas="false" showGridLines="false" showRowColHeaders="true" showZeros="true" rightToLeft="false" tabSelected="false" showOutlineSymbols="true" defaultGridColor="true" view="normal" topLeftCell="B1" colorId="64" zoomScale="90" zoomScaleNormal="90" zoomScalePageLayoutView="100" workbookViewId="0">
      <selection pane="topLeft" activeCell="G2" activeCellId="0" sqref="G2"/>
    </sheetView>
  </sheetViews>
  <sheetFormatPr defaultColWidth="14.4453125" defaultRowHeight="15" zeroHeight="false" outlineLevelRow="0" outlineLevelCol="0"/>
  <cols>
    <col collapsed="false" customWidth="true" hidden="false" outlineLevel="0" max="1" min="1" style="21" width="112.71"/>
    <col collapsed="false" customWidth="false" hidden="false" outlineLevel="0" max="6" min="2" style="1" width="14.43"/>
  </cols>
  <sheetData>
    <row r="1" customFormat="false" ht="37.5" hidden="false" customHeight="true" outlineLevel="0" collapsed="false">
      <c r="A1" s="22" t="s">
        <v>12</v>
      </c>
    </row>
    <row r="2" customFormat="false" ht="12.75" hidden="false" customHeight="true" outlineLevel="0" collapsed="false">
      <c r="A2" s="23"/>
    </row>
    <row r="3" customFormat="false" ht="12.75" hidden="false" customHeight="false" outlineLevel="0" collapsed="false">
      <c r="A3" s="24" t="s">
        <v>13</v>
      </c>
    </row>
    <row r="4" customFormat="false" ht="39" hidden="false" customHeight="true" outlineLevel="0" collapsed="false">
      <c r="A4" s="24" t="s">
        <v>14</v>
      </c>
    </row>
    <row r="5" customFormat="false" ht="60.75" hidden="false" customHeight="true" outlineLevel="0" collapsed="false">
      <c r="A5" s="24" t="s">
        <v>15</v>
      </c>
    </row>
    <row r="6" customFormat="false" ht="27" hidden="false" customHeight="true" outlineLevel="0" collapsed="false">
      <c r="A6" s="25" t="s">
        <v>16</v>
      </c>
    </row>
    <row r="7" customFormat="false" ht="56.25" hidden="false" customHeight="false" outlineLevel="0" collapsed="false">
      <c r="A7" s="26" t="s">
        <v>17</v>
      </c>
    </row>
    <row r="8" customFormat="false" ht="78.75" hidden="false" customHeight="false" outlineLevel="0" collapsed="false">
      <c r="A8" s="27" t="s">
        <v>18</v>
      </c>
    </row>
    <row r="9" customFormat="false" ht="22.5" hidden="false" customHeight="false" outlineLevel="0" collapsed="false">
      <c r="A9" s="24" t="s">
        <v>19</v>
      </c>
    </row>
    <row r="10" customFormat="false" ht="56.25" hidden="false" customHeight="false" outlineLevel="0" collapsed="false">
      <c r="A10" s="24" t="s">
        <v>20</v>
      </c>
    </row>
    <row r="11" customFormat="false" ht="42.75" hidden="false" customHeight="true" outlineLevel="0" collapsed="false">
      <c r="A11" s="28" t="s">
        <v>21</v>
      </c>
    </row>
    <row r="12" customFormat="false" ht="53.25" hidden="false" customHeight="true" outlineLevel="0" collapsed="false"/>
    <row r="13" customFormat="false" ht="53.25" hidden="false" customHeight="true" outlineLevel="0" collapsed="false"/>
    <row r="14" customFormat="false" ht="53.25" hidden="false" customHeight="true" outlineLevel="0" collapsed="false"/>
    <row r="15" customFormat="false" ht="43.5" hidden="false" customHeight="true" outlineLevel="0" collapsed="false"/>
    <row r="16" customFormat="false" ht="53.25" hidden="false" customHeight="true" outlineLevel="0" collapsed="false"/>
    <row r="17" customFormat="false" ht="53.25" hidden="false" customHeight="true" outlineLevel="0" collapsed="false"/>
    <row r="18" customFormat="false" ht="53.25" hidden="false" customHeight="true" outlineLevel="0" collapsed="false"/>
    <row r="19" customFormat="false" ht="43.5" hidden="false" customHeight="true" outlineLevel="0" collapsed="false"/>
    <row r="20" customFormat="false" ht="74.25" hidden="false" customHeight="true" outlineLevel="0" collapsed="false"/>
    <row r="21" customFormat="false" ht="102" hidden="false" customHeight="true" outlineLevel="0" collapsed="false"/>
    <row r="22" customFormat="false" ht="53.25" hidden="false" customHeight="true" outlineLevel="0" collapsed="false"/>
    <row r="23" customFormat="false" ht="34.5" hidden="false" customHeight="true" outlineLevel="0" collapsed="false"/>
    <row r="24" customFormat="false" ht="4.5" hidden="false" customHeight="true" outlineLevel="0" collapsed="false"/>
    <row r="25" customFormat="false" ht="12.75" hidden="true" customHeight="true" outlineLevel="0" collapsed="false"/>
    <row r="26" customFormat="false" ht="12.75" hidden="true" customHeight="true" outlineLevel="0" collapsed="false"/>
    <row r="27" customFormat="false" ht="12.75" hidden="true" customHeight="true" outlineLevel="0" collapsed="false"/>
    <row r="28" customFormat="false" ht="12.75" hidden="true" customHeight="true" outlineLevel="0" collapsed="false"/>
    <row r="29" customFormat="false" ht="12.75" hidden="true" customHeight="true" outlineLevel="0" collapsed="false"/>
    <row r="30" customFormat="false" ht="12.75" hidden="true" customHeight="true" outlineLevel="0" collapsed="false"/>
    <row r="31" customFormat="false" ht="12.75" hidden="true" customHeight="true" outlineLevel="0" collapsed="false"/>
    <row r="32" customFormat="false" ht="12.75" hidden="true" customHeight="true" outlineLevel="0" collapsed="false"/>
    <row r="33" customFormat="false" ht="12.75" hidden="true" customHeight="true" outlineLevel="0" collapsed="false"/>
    <row r="34" customFormat="false" ht="12.75" hidden="true" customHeight="true" outlineLevel="0" collapsed="false"/>
    <row r="35" customFormat="false" ht="12.75" hidden="true" customHeight="true" outlineLevel="0" collapsed="false"/>
    <row r="36" customFormat="false" ht="12.75" hidden="true" customHeight="true" outlineLevel="0" collapsed="false"/>
    <row r="37" customFormat="false" ht="12.75" hidden="false" customHeight="true" outlineLevel="0" collapsed="false"/>
    <row r="38" customFormat="false" ht="12.75" hidden="false" customHeight="true" outlineLevel="0" collapsed="false"/>
    <row r="39" customFormat="false" ht="12.75" hidden="false" customHeight="true" outlineLevel="0" collapsed="false"/>
    <row r="40" customFormat="false" ht="12.75" hidden="false" customHeight="true" outlineLevel="0" collapsed="false"/>
    <row r="41" customFormat="false" ht="12.75" hidden="false" customHeight="true" outlineLevel="0" collapsed="false"/>
    <row r="42" customFormat="false" ht="12.75" hidden="false" customHeight="true" outlineLevel="0" collapsed="false"/>
    <row r="43" customFormat="false" ht="12.75" hidden="false" customHeight="true" outlineLevel="0" collapsed="false"/>
    <row r="44" customFormat="false" ht="12.75" hidden="false" customHeight="true" outlineLevel="0" collapsed="false"/>
    <row r="45" customFormat="false" ht="12.75" hidden="false" customHeight="true" outlineLevel="0" collapsed="false"/>
    <row r="46" customFormat="false" ht="12.75" hidden="false" customHeight="true" outlineLevel="0" collapsed="false"/>
    <row r="47" customFormat="false" ht="12.75" hidden="false" customHeight="true" outlineLevel="0" collapsed="false"/>
    <row r="48" customFormat="false" ht="12.75" hidden="false" customHeight="true" outlineLevel="0" collapsed="false"/>
    <row r="49" customFormat="false" ht="12.75" hidden="false" customHeight="true" outlineLevel="0" collapsed="false"/>
    <row r="50" customFormat="false" ht="12.75" hidden="false" customHeight="true" outlineLevel="0" collapsed="false"/>
    <row r="51" customFormat="false" ht="12.75" hidden="false" customHeight="true" outlineLevel="0" collapsed="false"/>
    <row r="52" customFormat="false" ht="12.75" hidden="false" customHeight="true" outlineLevel="0" collapsed="false"/>
    <row r="53" customFormat="false" ht="12.75" hidden="false" customHeight="true" outlineLevel="0" collapsed="false"/>
    <row r="54" customFormat="false" ht="12.75" hidden="false" customHeight="true" outlineLevel="0" collapsed="false"/>
    <row r="55" customFormat="false" ht="12.75" hidden="false" customHeight="true" outlineLevel="0" collapsed="false"/>
    <row r="56" customFormat="false" ht="12.75" hidden="false" customHeight="true" outlineLevel="0" collapsed="false"/>
    <row r="57" customFormat="false" ht="12.75" hidden="false" customHeight="true" outlineLevel="0" collapsed="false"/>
    <row r="58" customFormat="false" ht="12.75" hidden="false" customHeight="true" outlineLevel="0" collapsed="false"/>
    <row r="59" customFormat="false" ht="12.75" hidden="false" customHeight="true" outlineLevel="0" collapsed="false"/>
    <row r="60" customFormat="false" ht="12.75" hidden="false" customHeight="true" outlineLevel="0" collapsed="false"/>
    <row r="61" customFormat="false" ht="12.75" hidden="false" customHeight="true" outlineLevel="0" collapsed="false"/>
    <row r="62" customFormat="false" ht="12.75" hidden="false" customHeight="true" outlineLevel="0" collapsed="false"/>
    <row r="63" customFormat="false" ht="12.75" hidden="false" customHeight="true" outlineLevel="0" collapsed="false"/>
    <row r="64" customFormat="false" ht="12.75" hidden="false" customHeight="true" outlineLevel="0" collapsed="false"/>
    <row r="65" customFormat="false" ht="12.75" hidden="false" customHeight="true" outlineLevel="0" collapsed="false"/>
    <row r="66" customFormat="false" ht="12.75" hidden="false" customHeight="true" outlineLevel="0" collapsed="false"/>
    <row r="67" customFormat="false" ht="12.75" hidden="false" customHeight="true" outlineLevel="0" collapsed="false"/>
    <row r="68" customFormat="false" ht="12.75" hidden="false" customHeight="true" outlineLevel="0" collapsed="false"/>
    <row r="69" customFormat="false" ht="12.75" hidden="false" customHeight="true" outlineLevel="0" collapsed="false"/>
    <row r="70" customFormat="false" ht="12.75" hidden="false" customHeight="true" outlineLevel="0" collapsed="false"/>
    <row r="71" customFormat="false" ht="12.75" hidden="false" customHeight="true" outlineLevel="0" collapsed="false"/>
    <row r="72" customFormat="false" ht="12.75" hidden="false" customHeight="true" outlineLevel="0" collapsed="false"/>
    <row r="73" customFormat="false" ht="12.75" hidden="false" customHeight="true" outlineLevel="0" collapsed="false"/>
    <row r="74" customFormat="false" ht="12.75" hidden="false" customHeight="true" outlineLevel="0" collapsed="false"/>
    <row r="75" customFormat="false" ht="12.75" hidden="false" customHeight="true" outlineLevel="0" collapsed="false"/>
    <row r="76" customFormat="false" ht="12.75" hidden="false" customHeight="true" outlineLevel="0" collapsed="false"/>
    <row r="77" customFormat="false" ht="12.75" hidden="false" customHeight="true" outlineLevel="0" collapsed="false"/>
    <row r="78" customFormat="false" ht="12.75" hidden="false" customHeight="true" outlineLevel="0" collapsed="false"/>
    <row r="79" customFormat="false" ht="12.75" hidden="false" customHeight="true" outlineLevel="0" collapsed="false"/>
    <row r="80" customFormat="false" ht="12.75" hidden="false" customHeight="true" outlineLevel="0" collapsed="false"/>
    <row r="81" customFormat="false" ht="12.75" hidden="false" customHeight="true" outlineLevel="0" collapsed="false"/>
    <row r="82" customFormat="false" ht="12.75" hidden="false" customHeight="true" outlineLevel="0" collapsed="false"/>
    <row r="83" customFormat="false" ht="12.75" hidden="false" customHeight="true" outlineLevel="0" collapsed="false"/>
    <row r="84" customFormat="false" ht="12.75" hidden="false" customHeight="true" outlineLevel="0" collapsed="false"/>
    <row r="85" customFormat="false" ht="12.75" hidden="false" customHeight="true" outlineLevel="0" collapsed="false"/>
    <row r="86" customFormat="false" ht="12.75" hidden="false" customHeight="true" outlineLevel="0" collapsed="false"/>
    <row r="87" customFormat="false" ht="12.75" hidden="false" customHeight="true" outlineLevel="0" collapsed="false"/>
    <row r="88" customFormat="false" ht="12.75" hidden="false" customHeight="true" outlineLevel="0" collapsed="false"/>
    <row r="89" customFormat="false" ht="12.75" hidden="false" customHeight="true" outlineLevel="0" collapsed="false"/>
    <row r="90" customFormat="false" ht="12.75" hidden="false" customHeight="true" outlineLevel="0" collapsed="false"/>
    <row r="91" customFormat="false" ht="12.75" hidden="false" customHeight="true" outlineLevel="0" collapsed="false"/>
    <row r="92" customFormat="false" ht="12.75" hidden="false" customHeight="true" outlineLevel="0" collapsed="false"/>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row r="131" customFormat="false" ht="12.75" hidden="false" customHeight="true" outlineLevel="0" collapsed="false"/>
    <row r="132" customFormat="false" ht="12.75" hidden="false" customHeight="true" outlineLevel="0" collapsed="false"/>
    <row r="133" customFormat="false" ht="12.75" hidden="false" customHeight="true" outlineLevel="0" collapsed="false"/>
    <row r="134" customFormat="false" ht="12.75" hidden="false" customHeight="true" outlineLevel="0" collapsed="false"/>
    <row r="135" customFormat="false" ht="12.75" hidden="false" customHeight="true" outlineLevel="0" collapsed="false"/>
    <row r="136" customFormat="false" ht="12.75" hidden="false" customHeight="true" outlineLevel="0" collapsed="false"/>
    <row r="137" customFormat="false" ht="12.75" hidden="false" customHeight="true" outlineLevel="0" collapsed="false"/>
    <row r="138" customFormat="false" ht="12.75" hidden="false" customHeight="true" outlineLevel="0" collapsed="false"/>
    <row r="139" customFormat="false" ht="12.75" hidden="false" customHeight="true" outlineLevel="0" collapsed="false"/>
    <row r="140" customFormat="false" ht="12.75" hidden="false" customHeight="true" outlineLevel="0" collapsed="false"/>
    <row r="141" customFormat="false" ht="12.75" hidden="false" customHeight="true" outlineLevel="0" collapsed="false"/>
    <row r="142" customFormat="false" ht="12.75" hidden="false" customHeight="true" outlineLevel="0" collapsed="false"/>
    <row r="143" customFormat="false" ht="12.75" hidden="false" customHeight="true" outlineLevel="0" collapsed="false"/>
    <row r="144" customFormat="false" ht="12.75" hidden="false" customHeight="true" outlineLevel="0" collapsed="false"/>
    <row r="145" customFormat="false" ht="12.75" hidden="false" customHeight="true" outlineLevel="0" collapsed="false"/>
    <row r="146" customFormat="false" ht="12.75" hidden="false" customHeight="true" outlineLevel="0" collapsed="false"/>
    <row r="147" customFormat="false" ht="12.75" hidden="false" customHeight="true" outlineLevel="0" collapsed="false"/>
    <row r="148" customFormat="false" ht="12.75" hidden="false" customHeight="true" outlineLevel="0" collapsed="false"/>
    <row r="149" customFormat="false" ht="12.75" hidden="false" customHeight="true" outlineLevel="0" collapsed="false"/>
    <row r="150" customFormat="false" ht="12.75" hidden="false" customHeight="true" outlineLevel="0" collapsed="false"/>
    <row r="151" customFormat="false" ht="12.75" hidden="false" customHeight="true" outlineLevel="0" collapsed="false"/>
    <row r="152" customFormat="false" ht="12.75" hidden="false" customHeight="true" outlineLevel="0" collapsed="false"/>
    <row r="153" customFormat="false" ht="12.75" hidden="false" customHeight="true" outlineLevel="0" collapsed="false"/>
    <row r="154" customFormat="false" ht="12.75" hidden="false" customHeight="true" outlineLevel="0" collapsed="false"/>
    <row r="155" customFormat="false" ht="12.75" hidden="false" customHeight="true" outlineLevel="0" collapsed="false"/>
    <row r="156" customFormat="false" ht="12.75" hidden="false" customHeight="true" outlineLevel="0" collapsed="false"/>
    <row r="157" customFormat="false" ht="12.75" hidden="false" customHeight="true" outlineLevel="0" collapsed="false"/>
    <row r="158" customFormat="false" ht="12.75" hidden="false" customHeight="true" outlineLevel="0" collapsed="false"/>
    <row r="159" customFormat="false" ht="12.75" hidden="false" customHeight="true" outlineLevel="0" collapsed="false"/>
    <row r="160" customFormat="false" ht="12.75" hidden="false" customHeight="true" outlineLevel="0" collapsed="false"/>
    <row r="161" customFormat="false" ht="12.75" hidden="false" customHeight="true" outlineLevel="0" collapsed="false"/>
    <row r="162" customFormat="false" ht="12.75" hidden="false" customHeight="true" outlineLevel="0" collapsed="false"/>
    <row r="163" customFormat="false" ht="12.75" hidden="false" customHeight="true" outlineLevel="0" collapsed="false"/>
    <row r="164" customFormat="false" ht="12.75" hidden="false" customHeight="true" outlineLevel="0" collapsed="false"/>
    <row r="165" customFormat="false" ht="12.75" hidden="false" customHeight="true" outlineLevel="0" collapsed="false"/>
    <row r="166" customFormat="false" ht="12.75" hidden="false" customHeight="true" outlineLevel="0" collapsed="false"/>
    <row r="167" customFormat="false" ht="12.75" hidden="false" customHeight="true" outlineLevel="0" collapsed="false"/>
    <row r="168" customFormat="false" ht="12.75" hidden="false" customHeight="true" outlineLevel="0" collapsed="false"/>
    <row r="169" customFormat="false" ht="12.75" hidden="false" customHeight="true" outlineLevel="0" collapsed="false"/>
    <row r="170" customFormat="false" ht="12.75" hidden="false" customHeight="true" outlineLevel="0" collapsed="false"/>
    <row r="171" customFormat="false" ht="12.75" hidden="false" customHeight="true" outlineLevel="0" collapsed="false"/>
    <row r="172" customFormat="false" ht="12.75" hidden="false" customHeight="true" outlineLevel="0" collapsed="false"/>
    <row r="173" customFormat="false" ht="12.75" hidden="false" customHeight="true" outlineLevel="0" collapsed="false"/>
    <row r="174" customFormat="false" ht="12.75" hidden="false" customHeight="true" outlineLevel="0" collapsed="false"/>
    <row r="175" customFormat="false" ht="12.75" hidden="false" customHeight="true" outlineLevel="0" collapsed="false"/>
    <row r="176" customFormat="false" ht="12.75" hidden="false" customHeight="true" outlineLevel="0" collapsed="false"/>
    <row r="177" customFormat="false" ht="12.75" hidden="false" customHeight="true" outlineLevel="0" collapsed="false"/>
    <row r="178" customFormat="false" ht="12.75" hidden="false" customHeight="true" outlineLevel="0" collapsed="false"/>
    <row r="179" customFormat="false" ht="12.75" hidden="false" customHeight="true" outlineLevel="0" collapsed="false"/>
    <row r="180" customFormat="false" ht="12.75" hidden="false" customHeight="true" outlineLevel="0" collapsed="false"/>
    <row r="181" customFormat="false" ht="12.75" hidden="false" customHeight="true" outlineLevel="0" collapsed="false"/>
    <row r="182" customFormat="false" ht="12.75" hidden="false" customHeight="true" outlineLevel="0" collapsed="false"/>
    <row r="183" customFormat="false" ht="12.75" hidden="false" customHeight="true" outlineLevel="0" collapsed="false"/>
    <row r="184" customFormat="false" ht="12.75" hidden="false" customHeight="true" outlineLevel="0" collapsed="false"/>
    <row r="185" customFormat="false" ht="12.75" hidden="false" customHeight="true" outlineLevel="0" collapsed="false"/>
    <row r="186" customFormat="false" ht="12.75" hidden="false" customHeight="true" outlineLevel="0" collapsed="false"/>
    <row r="187" customFormat="false" ht="12.75" hidden="false" customHeight="true" outlineLevel="0" collapsed="false"/>
    <row r="188" customFormat="false" ht="12.75" hidden="false" customHeight="true" outlineLevel="0" collapsed="false"/>
    <row r="189" customFormat="false" ht="12.75" hidden="false" customHeight="true" outlineLevel="0" collapsed="false"/>
    <row r="190" customFormat="false" ht="12.75" hidden="false" customHeight="true" outlineLevel="0" collapsed="false"/>
    <row r="191" customFormat="false" ht="12.75" hidden="false" customHeight="true" outlineLevel="0" collapsed="false"/>
    <row r="192" customFormat="false" ht="12.75" hidden="false" customHeight="true" outlineLevel="0" collapsed="false"/>
    <row r="193" customFormat="false" ht="12.75" hidden="false" customHeight="true" outlineLevel="0" collapsed="false"/>
    <row r="194" customFormat="false" ht="12.75" hidden="false" customHeight="true" outlineLevel="0" collapsed="false"/>
    <row r="195" customFormat="false" ht="12.75" hidden="false" customHeight="true" outlineLevel="0" collapsed="false"/>
    <row r="196" customFormat="false" ht="12.75" hidden="false" customHeight="true" outlineLevel="0" collapsed="false"/>
    <row r="197" customFormat="false" ht="12.75" hidden="false" customHeight="true" outlineLevel="0" collapsed="false"/>
    <row r="198" customFormat="false" ht="12.75" hidden="false" customHeight="true" outlineLevel="0" collapsed="false"/>
    <row r="199" customFormat="false" ht="12.75" hidden="false" customHeight="true" outlineLevel="0" collapsed="false"/>
    <row r="200" customFormat="false" ht="12.75" hidden="false" customHeight="true" outlineLevel="0" collapsed="false"/>
    <row r="201" customFormat="false" ht="12.75" hidden="false" customHeight="true" outlineLevel="0" collapsed="false"/>
    <row r="202" customFormat="false" ht="12.75" hidden="false" customHeight="true" outlineLevel="0" collapsed="false"/>
    <row r="203" customFormat="false" ht="12.75" hidden="false" customHeight="true" outlineLevel="0" collapsed="false"/>
    <row r="204" customFormat="false" ht="12.75" hidden="false" customHeight="true" outlineLevel="0" collapsed="false"/>
    <row r="205" customFormat="false" ht="12.75" hidden="false" customHeight="true" outlineLevel="0" collapsed="false"/>
    <row r="206" customFormat="false" ht="12.75" hidden="false" customHeight="true" outlineLevel="0" collapsed="false"/>
    <row r="207" customFormat="false" ht="12.75" hidden="false" customHeight="true" outlineLevel="0" collapsed="false"/>
    <row r="208" customFormat="false" ht="12.75" hidden="false" customHeight="true" outlineLevel="0" collapsed="false"/>
    <row r="209" customFormat="false" ht="12.75" hidden="false" customHeight="true" outlineLevel="0" collapsed="false"/>
    <row r="210" customFormat="false" ht="12.75" hidden="false" customHeight="true" outlineLevel="0" collapsed="false"/>
    <row r="211" customFormat="false" ht="12.75" hidden="false" customHeight="true" outlineLevel="0" collapsed="false"/>
    <row r="212" customFormat="false" ht="12.75" hidden="false" customHeight="true" outlineLevel="0" collapsed="false"/>
    <row r="213" customFormat="false" ht="12.75" hidden="false" customHeight="true" outlineLevel="0" collapsed="false"/>
    <row r="214" customFormat="false" ht="12.75" hidden="false" customHeight="true" outlineLevel="0" collapsed="false"/>
    <row r="215" customFormat="false" ht="12.75" hidden="false" customHeight="true" outlineLevel="0" collapsed="false"/>
    <row r="216" customFormat="false" ht="12.75" hidden="false" customHeight="true" outlineLevel="0" collapsed="false"/>
    <row r="217" customFormat="false" ht="12.75" hidden="false" customHeight="true" outlineLevel="0" collapsed="false"/>
    <row r="218" customFormat="false" ht="12.75" hidden="false" customHeight="true" outlineLevel="0" collapsed="false"/>
    <row r="219" customFormat="false" ht="12.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sheetData>
  <sheetProtection algorithmName="SHA-512" hashValue="IQrDlq9iOiqQ2wG2wV1OMagGym0xxRM+RQZUEz+b6XD/iXntmdFO5JpjI2X77PPlfPs14gh5NeXRRNv9mFVhvw==" saltValue="O2IhJ98YKrVvgjX+NzGsTA==" spinCount="100000" sheet="true" selectLockedCells="true"/>
  <printOptions headings="false" gridLines="false" gridLinesSet="true" horizontalCentered="false" verticalCentered="false"/>
  <pageMargins left="0.25" right="0.25"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2:W1005"/>
  <sheetViews>
    <sheetView showFormulas="false" showGridLines="false" showRowColHeaders="true" showZeros="true" rightToLeft="false" tabSelected="true" showOutlineSymbols="true" defaultGridColor="true" view="normal" topLeftCell="A1" colorId="64" zoomScale="85" zoomScaleNormal="85" zoomScalePageLayoutView="100" workbookViewId="0">
      <selection pane="topLeft" activeCell="C10" activeCellId="0" sqref="C10"/>
    </sheetView>
  </sheetViews>
  <sheetFormatPr defaultColWidth="14.4453125" defaultRowHeight="15" zeroHeight="false" outlineLevelRow="0" outlineLevelCol="0"/>
  <cols>
    <col collapsed="false" customWidth="true" hidden="false" outlineLevel="0" max="1" min="1" style="1" width="16.57"/>
    <col collapsed="false" customWidth="true" hidden="false" outlineLevel="0" max="2" min="2" style="1" width="5.7"/>
    <col collapsed="false" customWidth="true" hidden="false" outlineLevel="0" max="3" min="3" style="1" width="37.42"/>
    <col collapsed="false" customWidth="true" hidden="false" outlineLevel="0" max="4" min="4" style="1" width="9.42"/>
    <col collapsed="false" customWidth="true" hidden="false" outlineLevel="0" max="5" min="5" style="1" width="20.14"/>
    <col collapsed="false" customWidth="true" hidden="false" outlineLevel="0" max="7" min="6" style="1" width="9.85"/>
    <col collapsed="false" customWidth="true" hidden="false" outlineLevel="0" max="9" min="8" style="1" width="16.29"/>
    <col collapsed="false" customWidth="true" hidden="false" outlineLevel="0" max="23" min="10" style="1" width="8"/>
    <col collapsed="false" customWidth="false" hidden="false" outlineLevel="0" max="1024" min="24" style="29" width="14.43"/>
  </cols>
  <sheetData>
    <row r="2" customFormat="false" ht="37.5" hidden="false" customHeight="true" outlineLevel="0" collapsed="false">
      <c r="A2" s="30" t="s">
        <v>22</v>
      </c>
      <c r="B2" s="30"/>
      <c r="C2" s="30"/>
      <c r="D2" s="30"/>
      <c r="E2" s="30"/>
      <c r="F2" s="30"/>
      <c r="G2" s="30"/>
      <c r="H2" s="30"/>
      <c r="I2" s="30"/>
      <c r="J2" s="5"/>
      <c r="K2" s="5"/>
      <c r="L2" s="5"/>
      <c r="M2" s="5"/>
      <c r="N2" s="5"/>
      <c r="O2" s="5"/>
      <c r="P2" s="5"/>
      <c r="Q2" s="5"/>
      <c r="R2" s="5"/>
      <c r="S2" s="5"/>
      <c r="T2" s="5"/>
      <c r="U2" s="5"/>
      <c r="V2" s="5"/>
      <c r="W2" s="5"/>
    </row>
    <row r="3" customFormat="false" ht="15.75" hidden="false" customHeight="true" outlineLevel="0" collapsed="false">
      <c r="A3" s="5"/>
      <c r="B3" s="31"/>
      <c r="C3" s="31"/>
      <c r="D3" s="31"/>
      <c r="E3" s="31"/>
      <c r="F3" s="31"/>
      <c r="G3" s="31"/>
      <c r="H3" s="5"/>
      <c r="I3" s="32" t="s">
        <v>23</v>
      </c>
      <c r="J3" s="5"/>
      <c r="K3" s="5"/>
      <c r="L3" s="5"/>
      <c r="M3" s="5"/>
      <c r="N3" s="5"/>
      <c r="O3" s="5"/>
      <c r="P3" s="5"/>
      <c r="Q3" s="5"/>
      <c r="R3" s="5"/>
      <c r="S3" s="5"/>
      <c r="T3" s="5"/>
      <c r="U3" s="5"/>
      <c r="V3" s="5"/>
      <c r="W3" s="5"/>
    </row>
    <row r="4" customFormat="false" ht="32.25" hidden="false" customHeight="true" outlineLevel="0" collapsed="false">
      <c r="A4" s="33" t="s">
        <v>24</v>
      </c>
      <c r="B4" s="33"/>
      <c r="C4" s="33"/>
      <c r="D4" s="33"/>
      <c r="E4" s="33"/>
      <c r="F4" s="33"/>
      <c r="G4" s="33"/>
      <c r="H4" s="33"/>
      <c r="I4" s="33"/>
      <c r="J4" s="5"/>
      <c r="K4" s="34"/>
      <c r="L4" s="5"/>
      <c r="M4" s="5"/>
      <c r="N4" s="5"/>
      <c r="O4" s="5"/>
      <c r="P4" s="5"/>
      <c r="Q4" s="5"/>
      <c r="R4" s="5"/>
      <c r="S4" s="5"/>
      <c r="T4" s="5"/>
      <c r="U4" s="5"/>
      <c r="V4" s="5"/>
      <c r="W4" s="5"/>
    </row>
    <row r="5" customFormat="false" ht="13.5" hidden="false" customHeight="true" outlineLevel="0" collapsed="false">
      <c r="A5" s="33"/>
      <c r="B5" s="35"/>
      <c r="C5" s="35"/>
      <c r="D5" s="35"/>
      <c r="E5" s="35"/>
      <c r="F5" s="35"/>
      <c r="G5" s="35"/>
      <c r="H5" s="35"/>
      <c r="I5" s="35"/>
      <c r="J5" s="5"/>
      <c r="K5" s="5"/>
      <c r="L5" s="5"/>
      <c r="M5" s="5"/>
      <c r="N5" s="5"/>
      <c r="O5" s="5"/>
      <c r="P5" s="5"/>
      <c r="Q5" s="5"/>
      <c r="R5" s="5"/>
      <c r="S5" s="5"/>
      <c r="T5" s="5"/>
      <c r="U5" s="5"/>
      <c r="V5" s="5"/>
      <c r="W5" s="5"/>
    </row>
    <row r="6" customFormat="false" ht="13.5" hidden="false" customHeight="true" outlineLevel="0" collapsed="false">
      <c r="B6" s="36" t="s">
        <v>25</v>
      </c>
      <c r="C6" s="37" t="n">
        <v>30816</v>
      </c>
      <c r="D6" s="35"/>
      <c r="E6" s="38"/>
      <c r="F6" s="39"/>
      <c r="G6" s="39"/>
      <c r="H6" s="40" t="s">
        <v>26</v>
      </c>
      <c r="I6" s="41" t="s">
        <v>27</v>
      </c>
      <c r="J6" s="5"/>
      <c r="K6" s="5"/>
      <c r="L6" s="5"/>
      <c r="M6" s="5"/>
      <c r="N6" s="5"/>
      <c r="O6" s="5"/>
      <c r="P6" s="5"/>
      <c r="Q6" s="5"/>
      <c r="R6" s="5"/>
      <c r="S6" s="5"/>
      <c r="T6" s="5"/>
      <c r="U6" s="5"/>
      <c r="V6" s="5"/>
      <c r="W6" s="5"/>
    </row>
    <row r="7" customFormat="false" ht="13.5" hidden="false" customHeight="true" outlineLevel="0" collapsed="false">
      <c r="B7" s="36"/>
      <c r="C7" s="42"/>
      <c r="D7" s="35"/>
      <c r="E7" s="43" t="s">
        <v>28</v>
      </c>
      <c r="F7" s="44" t="s">
        <v>29</v>
      </c>
      <c r="G7" s="44"/>
      <c r="H7" s="45" t="str">
        <f aca="false">IF(OR(MAX(Skriveni!C2:F1010)&gt;0,MIN(Skriveni!C2:F1010)&lt;0),"DA","NE")</f>
        <v>DA</v>
      </c>
      <c r="I7" s="46" t="str">
        <f aca="false">IF(AND(H7="DA",Kont!E23&gt;0),Kont!E23,"Nema")</f>
        <v>Nema</v>
      </c>
      <c r="J7" s="5"/>
      <c r="K7" s="5"/>
      <c r="L7" s="5"/>
      <c r="M7" s="5"/>
      <c r="N7" s="5"/>
      <c r="O7" s="5"/>
      <c r="P7" s="5"/>
      <c r="Q7" s="5"/>
      <c r="R7" s="5"/>
      <c r="S7" s="5"/>
      <c r="T7" s="5"/>
      <c r="U7" s="5"/>
      <c r="V7" s="5"/>
      <c r="W7" s="5"/>
    </row>
    <row r="8" customFormat="false" ht="44.25" hidden="false" customHeight="true" outlineLevel="0" collapsed="false">
      <c r="B8" s="36" t="s">
        <v>30</v>
      </c>
      <c r="C8" s="47" t="s">
        <v>31</v>
      </c>
      <c r="D8" s="35"/>
      <c r="E8" s="43"/>
      <c r="F8" s="48" t="s">
        <v>32</v>
      </c>
      <c r="G8" s="48"/>
      <c r="H8" s="49" t="str">
        <f aca="false">IF(OR(MAX(Skriveni!C1011:D1399)&gt;0,MIN(Skriveni!C1011:D1399)&lt;0),"DA","NE")</f>
        <v>NE</v>
      </c>
      <c r="I8" s="50" t="str">
        <f aca="false">IF(AND(H8="DA",Kont!E298&gt;0),Kont!E298,"Nema")</f>
        <v>Nema</v>
      </c>
      <c r="J8" s="5"/>
      <c r="K8" s="5"/>
      <c r="L8" s="5"/>
      <c r="M8" s="5"/>
      <c r="N8" s="5"/>
      <c r="O8" s="5"/>
      <c r="P8" s="5"/>
      <c r="Q8" s="5"/>
      <c r="R8" s="5"/>
      <c r="S8" s="5"/>
      <c r="T8" s="5"/>
      <c r="U8" s="5"/>
      <c r="V8" s="5"/>
      <c r="W8" s="5"/>
    </row>
    <row r="9" customFormat="false" ht="13.5" hidden="false" customHeight="true" outlineLevel="0" collapsed="false">
      <c r="B9" s="51"/>
      <c r="C9" s="52"/>
      <c r="D9" s="35"/>
      <c r="E9" s="43"/>
      <c r="F9" s="53" t="s">
        <v>33</v>
      </c>
      <c r="G9" s="53"/>
      <c r="H9" s="54" t="str">
        <f aca="false">IF(OR(MAX(Skriveni!C1400:D1536)&gt;0,MIN(Skriveni!C1400:D1536)&lt;0),"DA","NE")</f>
        <v>NE</v>
      </c>
      <c r="I9" s="55" t="str">
        <f aca="false">IF(AND(H9="DA",Kont!E346&gt;0),Kont!E346,"Nema")</f>
        <v>Nema</v>
      </c>
      <c r="J9" s="5"/>
      <c r="K9" s="5"/>
      <c r="L9" s="5"/>
      <c r="M9" s="5"/>
      <c r="N9" s="5"/>
      <c r="O9" s="5"/>
      <c r="P9" s="5"/>
      <c r="Q9" s="5"/>
      <c r="R9" s="5"/>
      <c r="S9" s="5"/>
      <c r="T9" s="5"/>
      <c r="U9" s="5"/>
      <c r="V9" s="5"/>
      <c r="W9" s="5"/>
    </row>
    <row r="10" customFormat="false" ht="13.5" hidden="false" customHeight="true" outlineLevel="0" collapsed="false">
      <c r="B10" s="36" t="s">
        <v>34</v>
      </c>
      <c r="C10" s="56" t="n">
        <v>21</v>
      </c>
      <c r="D10" s="35"/>
      <c r="E10" s="43"/>
      <c r="F10" s="48" t="s">
        <v>35</v>
      </c>
      <c r="G10" s="48"/>
      <c r="H10" s="49" t="str">
        <f aca="false" t="array" ref="H10:H10">IF(OR(SUMPRODUCT(--('P-VRIO'!D8:E13&lt;&gt;""))&lt;&gt;0,SUMPRODUCT(--('P-VRIO'!D15:E21&lt;&gt;""))&lt;&gt;0,SUMPRODUCT(--('P-VRIO'!D24:E29&lt;&gt;""))&lt;&gt;0,SUMPRODUCT(--('P-VRIO'!D31:E37&lt;&gt;""))&lt;&gt;0,SUMPRODUCT(--('P-VRIO'!D40:E43&lt;&gt;""))&lt;&gt;0,SUMPRODUCT(--('P-VRIO'!D45:E48&lt;&gt;""))&lt;&gt;0),"DA","NE")</f>
        <v>NE</v>
      </c>
      <c r="I10" s="50" t="str">
        <f aca="false">IF(Kont!E344&gt;0,Kont!E344,"Nema")</f>
        <v>Nema</v>
      </c>
      <c r="J10" s="5"/>
      <c r="K10" s="5"/>
      <c r="L10" s="5"/>
      <c r="M10" s="5"/>
      <c r="N10" s="5"/>
      <c r="O10" s="5"/>
      <c r="P10" s="5"/>
      <c r="Q10" s="5"/>
      <c r="R10" s="5"/>
      <c r="S10" s="5"/>
      <c r="T10" s="5"/>
      <c r="U10" s="5"/>
      <c r="V10" s="5"/>
      <c r="W10" s="5"/>
    </row>
    <row r="11" customFormat="false" ht="13.5" hidden="false" customHeight="true" outlineLevel="0" collapsed="false">
      <c r="B11" s="57"/>
      <c r="C11" s="58"/>
      <c r="D11" s="35"/>
      <c r="E11" s="43"/>
      <c r="F11" s="59" t="s">
        <v>36</v>
      </c>
      <c r="G11" s="59"/>
      <c r="H11" s="49" t="str">
        <f aca="false">IF(OR(MAX(Skriveni!C1581:C1685)&gt;0,MIN(Skriveni!C1581:C1685)&lt;0),"DA","NE")</f>
        <v>DA</v>
      </c>
      <c r="I11" s="50" t="str">
        <f aca="false">IF(AND(H11="DA",Kont!E341&gt;0),Kont!E341,"Nema")</f>
        <v>Nema</v>
      </c>
      <c r="J11" s="5"/>
      <c r="K11" s="5"/>
      <c r="L11" s="5"/>
      <c r="M11" s="5"/>
      <c r="N11" s="5"/>
      <c r="O11" s="5"/>
      <c r="P11" s="5"/>
      <c r="Q11" s="5"/>
      <c r="R11" s="5"/>
      <c r="S11" s="5"/>
      <c r="T11" s="5"/>
      <c r="U11" s="5"/>
      <c r="V11" s="5"/>
      <c r="W11" s="5"/>
    </row>
    <row r="12" customFormat="false" ht="13.5" hidden="false" customHeight="true" outlineLevel="0" collapsed="false">
      <c r="B12" s="57"/>
      <c r="C12" s="58"/>
      <c r="D12" s="35"/>
      <c r="E12" s="43"/>
      <c r="F12" s="60" t="s">
        <v>37</v>
      </c>
      <c r="G12" s="60"/>
      <c r="H12" s="61" t="s">
        <v>38</v>
      </c>
      <c r="I12" s="62" t="s">
        <v>39</v>
      </c>
      <c r="J12" s="63"/>
      <c r="K12" s="63"/>
      <c r="L12" s="5"/>
      <c r="M12" s="5"/>
      <c r="N12" s="5"/>
      <c r="O12" s="5"/>
      <c r="P12" s="5"/>
      <c r="Q12" s="5"/>
      <c r="R12" s="5"/>
      <c r="S12" s="5"/>
      <c r="T12" s="5"/>
      <c r="U12" s="5"/>
      <c r="V12" s="5"/>
      <c r="W12" s="5"/>
    </row>
    <row r="13" customFormat="false" ht="23.25" hidden="false" customHeight="true" outlineLevel="0" collapsed="false">
      <c r="B13" s="36" t="s">
        <v>40</v>
      </c>
      <c r="C13" s="64" t="s">
        <v>41</v>
      </c>
      <c r="D13" s="35"/>
      <c r="E13" s="43"/>
      <c r="F13" s="65" t="s">
        <v>42</v>
      </c>
      <c r="G13" s="65"/>
      <c r="H13" s="65"/>
      <c r="I13" s="66" t="str">
        <f aca="false">IF(Kont!E14&gt;0,Kont!E14,"Nema")</f>
        <v>Nema</v>
      </c>
      <c r="J13" s="5"/>
      <c r="K13" s="63"/>
      <c r="L13" s="5"/>
      <c r="M13" s="5"/>
      <c r="N13" s="5"/>
      <c r="O13" s="5"/>
      <c r="P13" s="5"/>
      <c r="Q13" s="5"/>
      <c r="R13" s="5"/>
      <c r="S13" s="5"/>
      <c r="T13" s="5"/>
      <c r="U13" s="5"/>
      <c r="V13" s="5"/>
      <c r="W13" s="5"/>
    </row>
    <row r="14" customFormat="false" ht="13.5" hidden="false" customHeight="true" outlineLevel="0" collapsed="false">
      <c r="A14" s="33"/>
      <c r="B14" s="35"/>
      <c r="C14" s="35"/>
      <c r="D14" s="35"/>
      <c r="E14" s="35"/>
      <c r="F14" s="35"/>
      <c r="G14" s="35"/>
      <c r="H14" s="35"/>
      <c r="I14" s="35"/>
      <c r="J14" s="5"/>
      <c r="K14" s="5"/>
      <c r="L14" s="5"/>
      <c r="M14" s="5"/>
      <c r="N14" s="5"/>
      <c r="O14" s="5"/>
      <c r="P14" s="5"/>
      <c r="Q14" s="5"/>
      <c r="R14" s="5"/>
      <c r="S14" s="5"/>
      <c r="T14" s="5"/>
      <c r="U14" s="5"/>
      <c r="V14" s="5"/>
      <c r="W14" s="5"/>
    </row>
    <row r="15" customFormat="false" ht="15" hidden="false" customHeight="true" outlineLevel="0" collapsed="false">
      <c r="A15" s="5"/>
      <c r="B15" s="5"/>
      <c r="C15" s="5"/>
      <c r="D15" s="5"/>
      <c r="E15" s="5"/>
      <c r="F15" s="5"/>
      <c r="G15" s="5"/>
      <c r="H15" s="5"/>
      <c r="I15" s="5"/>
      <c r="J15" s="5"/>
      <c r="K15" s="5"/>
      <c r="L15" s="5"/>
      <c r="M15" s="5"/>
      <c r="N15" s="5"/>
      <c r="O15" s="5"/>
      <c r="P15" s="5"/>
      <c r="Q15" s="5"/>
      <c r="R15" s="5"/>
      <c r="S15" s="5"/>
      <c r="T15" s="5"/>
      <c r="U15" s="5"/>
      <c r="V15" s="5"/>
      <c r="W15" s="5"/>
    </row>
    <row r="16" customFormat="false" ht="48" hidden="false" customHeight="true" outlineLevel="0" collapsed="false">
      <c r="A16" s="67" t="s">
        <v>43</v>
      </c>
      <c r="B16" s="68" t="s">
        <v>44</v>
      </c>
      <c r="C16" s="68"/>
      <c r="D16" s="68"/>
      <c r="E16" s="68"/>
      <c r="F16" s="68"/>
      <c r="G16" s="68" t="s">
        <v>45</v>
      </c>
      <c r="H16" s="69" t="s">
        <v>46</v>
      </c>
      <c r="I16" s="70" t="s">
        <v>47</v>
      </c>
      <c r="J16" s="5"/>
      <c r="K16" s="5"/>
      <c r="L16" s="5"/>
      <c r="M16" s="5"/>
      <c r="N16" s="5"/>
      <c r="O16" s="5"/>
      <c r="P16" s="5"/>
      <c r="Q16" s="5"/>
      <c r="R16" s="5"/>
      <c r="S16" s="5"/>
      <c r="T16" s="5"/>
      <c r="U16" s="5"/>
      <c r="V16" s="5"/>
      <c r="W16" s="5"/>
    </row>
    <row r="17" customFormat="false" ht="12.75" hidden="false" customHeight="true" outlineLevel="0" collapsed="false">
      <c r="A17" s="71" t="s">
        <v>29</v>
      </c>
      <c r="B17" s="72" t="str">
        <f aca="false">'PR-RAS'!B6</f>
        <v>PRIHODI POSLOVANJA (šifre 61+62+63+64+65+66+67+68)</v>
      </c>
      <c r="C17" s="72"/>
      <c r="D17" s="72"/>
      <c r="E17" s="72"/>
      <c r="F17" s="72"/>
      <c r="G17" s="73" t="str">
        <f aca="false">'PR-RAS'!C6</f>
        <v>6</v>
      </c>
      <c r="H17" s="74" t="n">
        <f aca="false">'PR-RAS'!D6</f>
        <v>68297.75</v>
      </c>
      <c r="I17" s="74" t="n">
        <f aca="false">'PR-RAS'!E6</f>
        <v>92035.17</v>
      </c>
      <c r="J17" s="5"/>
      <c r="K17" s="5"/>
      <c r="L17" s="5"/>
      <c r="M17" s="5"/>
      <c r="N17" s="5"/>
      <c r="O17" s="5"/>
      <c r="P17" s="5"/>
      <c r="Q17" s="5"/>
      <c r="R17" s="5"/>
      <c r="S17" s="5"/>
      <c r="T17" s="5"/>
      <c r="U17" s="5"/>
      <c r="V17" s="5"/>
      <c r="W17" s="5"/>
    </row>
    <row r="18" customFormat="false" ht="12.75" hidden="false" customHeight="true" outlineLevel="0" collapsed="false">
      <c r="A18" s="71"/>
      <c r="B18" s="75" t="str">
        <f aca="false">'PR-RAS'!B152</f>
        <v>RASHODI POSLOVANJA (šifre 31+32+34+35+36+37+38) </v>
      </c>
      <c r="C18" s="75"/>
      <c r="D18" s="75"/>
      <c r="E18" s="75"/>
      <c r="F18" s="75"/>
      <c r="G18" s="76" t="str">
        <f aca="false">'PR-RAS'!C152</f>
        <v>3</v>
      </c>
      <c r="H18" s="74" t="n">
        <f aca="false">'PR-RAS'!D152</f>
        <v>54702.26</v>
      </c>
      <c r="I18" s="74" t="n">
        <f aca="false">'PR-RAS'!E152</f>
        <v>80906.18</v>
      </c>
      <c r="J18" s="5"/>
      <c r="K18" s="5"/>
      <c r="L18" s="5"/>
      <c r="M18" s="5"/>
      <c r="N18" s="5"/>
      <c r="O18" s="5"/>
      <c r="P18" s="5"/>
      <c r="Q18" s="5"/>
      <c r="R18" s="5"/>
      <c r="S18" s="5"/>
      <c r="T18" s="5"/>
      <c r="U18" s="5"/>
      <c r="V18" s="5"/>
      <c r="W18" s="5"/>
    </row>
    <row r="19" customFormat="false" ht="12.75" hidden="false" customHeight="true" outlineLevel="0" collapsed="false">
      <c r="A19" s="71"/>
      <c r="B19" s="75" t="str">
        <f aca="false">'PR-RAS'!B649</f>
        <v>Višak prihoda i primitaka raspoloživ u sljedećem razdoblju (šifre X005 + '9221-9222' - Y005 - '9222-9221')</v>
      </c>
      <c r="C19" s="75"/>
      <c r="D19" s="75"/>
      <c r="E19" s="75"/>
      <c r="F19" s="75"/>
      <c r="G19" s="76" t="str">
        <f aca="false">'PR-RAS'!C649</f>
        <v>X006</v>
      </c>
      <c r="H19" s="74" t="n">
        <f aca="false">'PR-RAS'!D649</f>
        <v>0</v>
      </c>
      <c r="I19" s="74" t="n">
        <f aca="false">'PR-RAS'!E649</f>
        <v>0</v>
      </c>
      <c r="J19" s="5"/>
      <c r="K19" s="5"/>
      <c r="L19" s="5"/>
      <c r="M19" s="5"/>
      <c r="N19" s="5"/>
      <c r="O19" s="5"/>
      <c r="P19" s="5"/>
      <c r="Q19" s="5"/>
      <c r="R19" s="5"/>
      <c r="S19" s="5"/>
      <c r="T19" s="5"/>
      <c r="U19" s="5"/>
      <c r="V19" s="5"/>
      <c r="W19" s="5"/>
    </row>
    <row r="20" customFormat="false" ht="12.75" hidden="false" customHeight="true" outlineLevel="0" collapsed="false">
      <c r="A20" s="71"/>
      <c r="B20" s="77" t="str">
        <f aca="false">'PR-RAS'!B650</f>
        <v>Manjak prihoda i primitaka za pokriće u sljedećem razdoblju (šifre Y005 + '9222-9221' - X005 - '9221-9222' )</v>
      </c>
      <c r="C20" s="77"/>
      <c r="D20" s="77"/>
      <c r="E20" s="77"/>
      <c r="F20" s="77"/>
      <c r="G20" s="78" t="str">
        <f aca="false">'PR-RAS'!C650</f>
        <v>Y006</v>
      </c>
      <c r="H20" s="74" t="n">
        <f aca="false">'PR-RAS'!D650</f>
        <v>0</v>
      </c>
      <c r="I20" s="74" t="n">
        <f aca="false">'PR-RAS'!E650</f>
        <v>5652.36999999998</v>
      </c>
      <c r="J20" s="5"/>
      <c r="K20" s="5"/>
      <c r="L20" s="5"/>
      <c r="M20" s="5"/>
      <c r="N20" s="5"/>
      <c r="O20" s="5"/>
      <c r="P20" s="5"/>
      <c r="Q20" s="5"/>
      <c r="R20" s="5"/>
      <c r="S20" s="5"/>
      <c r="T20" s="5"/>
      <c r="U20" s="5"/>
      <c r="V20" s="5"/>
      <c r="W20" s="5"/>
    </row>
    <row r="21" customFormat="false" ht="29.25" hidden="false" customHeight="true" outlineLevel="0" collapsed="false">
      <c r="A21" s="67" t="s">
        <v>43</v>
      </c>
      <c r="B21" s="68" t="s">
        <v>44</v>
      </c>
      <c r="C21" s="68"/>
      <c r="D21" s="68"/>
      <c r="E21" s="68"/>
      <c r="F21" s="68"/>
      <c r="G21" s="68" t="s">
        <v>45</v>
      </c>
      <c r="H21" s="69" t="s">
        <v>48</v>
      </c>
      <c r="I21" s="70" t="s">
        <v>49</v>
      </c>
      <c r="J21" s="5"/>
      <c r="K21" s="5"/>
      <c r="L21" s="5"/>
      <c r="M21" s="5"/>
      <c r="N21" s="5"/>
      <c r="O21" s="5"/>
      <c r="P21" s="5"/>
      <c r="Q21" s="5"/>
      <c r="R21" s="5"/>
      <c r="S21" s="5"/>
      <c r="T21" s="5"/>
      <c r="U21" s="5"/>
      <c r="V21" s="5"/>
      <c r="W21" s="5"/>
    </row>
    <row r="22" customFormat="false" ht="12.75" hidden="false" customHeight="true" outlineLevel="0" collapsed="false">
      <c r="A22" s="71" t="s">
        <v>32</v>
      </c>
      <c r="B22" s="72" t="str">
        <f aca="false">BILANCA!B7</f>
        <v>Nefinancijska imovina (šifre 01+02+03+04+05+06)</v>
      </c>
      <c r="C22" s="72"/>
      <c r="D22" s="72"/>
      <c r="E22" s="72"/>
      <c r="F22" s="72"/>
      <c r="G22" s="79" t="str">
        <f aca="false">BILANCA!C7</f>
        <v>B002</v>
      </c>
      <c r="H22" s="74" t="n">
        <f aca="false">BILANCA!D7</f>
        <v>0</v>
      </c>
      <c r="I22" s="74" t="n">
        <f aca="false">BILANCA!E7</f>
        <v>0</v>
      </c>
      <c r="J22" s="5"/>
      <c r="K22" s="5"/>
      <c r="L22" s="5"/>
      <c r="M22" s="5"/>
      <c r="N22" s="5"/>
      <c r="O22" s="5"/>
      <c r="P22" s="5"/>
      <c r="Q22" s="5"/>
      <c r="R22" s="5"/>
      <c r="S22" s="5"/>
      <c r="T22" s="5"/>
      <c r="U22" s="5"/>
      <c r="V22" s="5"/>
      <c r="W22" s="5"/>
    </row>
    <row r="23" customFormat="false" ht="12.75" hidden="false" customHeight="true" outlineLevel="0" collapsed="false">
      <c r="A23" s="71"/>
      <c r="B23" s="75" t="str">
        <f aca="false">BILANCA!B69</f>
        <v>Financijska imovina (šifre 11+12+13+14+15+16+17+19)</v>
      </c>
      <c r="C23" s="75"/>
      <c r="D23" s="75"/>
      <c r="E23" s="75"/>
      <c r="F23" s="75"/>
      <c r="G23" s="80" t="str">
        <f aca="false">BILANCA!C69</f>
        <v>1</v>
      </c>
      <c r="H23" s="74" t="n">
        <f aca="false">BILANCA!D69</f>
        <v>0</v>
      </c>
      <c r="I23" s="74" t="n">
        <f aca="false">BILANCA!E69</f>
        <v>0</v>
      </c>
      <c r="J23" s="5"/>
      <c r="K23" s="5"/>
      <c r="L23" s="5"/>
      <c r="M23" s="5"/>
      <c r="N23" s="5"/>
      <c r="O23" s="5"/>
      <c r="P23" s="5"/>
      <c r="Q23" s="5"/>
      <c r="R23" s="5"/>
      <c r="S23" s="5"/>
      <c r="T23" s="5"/>
      <c r="U23" s="5"/>
      <c r="V23" s="5"/>
      <c r="W23" s="5"/>
    </row>
    <row r="24" customFormat="false" ht="12.75" hidden="false" customHeight="true" outlineLevel="0" collapsed="false">
      <c r="A24" s="71"/>
      <c r="B24" s="75" t="str">
        <f aca="false">BILANCA!B176</f>
        <v>Obveze (šifre 23+24+25+26+27+29) </v>
      </c>
      <c r="C24" s="75"/>
      <c r="D24" s="75"/>
      <c r="E24" s="75"/>
      <c r="F24" s="75"/>
      <c r="G24" s="80" t="str">
        <f aca="false">BILANCA!C176</f>
        <v>2</v>
      </c>
      <c r="H24" s="74" t="n">
        <f aca="false">BILANCA!D176</f>
        <v>0</v>
      </c>
      <c r="I24" s="74" t="n">
        <f aca="false">BILANCA!E176</f>
        <v>0</v>
      </c>
      <c r="J24" s="5"/>
      <c r="K24" s="5"/>
      <c r="L24" s="5"/>
      <c r="M24" s="5"/>
      <c r="N24" s="5"/>
      <c r="O24" s="5"/>
      <c r="P24" s="5"/>
      <c r="Q24" s="5"/>
      <c r="R24" s="5"/>
      <c r="S24" s="5"/>
      <c r="T24" s="5"/>
      <c r="U24" s="5"/>
      <c r="V24" s="5"/>
      <c r="W24" s="5"/>
    </row>
    <row r="25" customFormat="false" ht="12.75" hidden="false" customHeight="true" outlineLevel="0" collapsed="false">
      <c r="A25" s="71"/>
      <c r="B25" s="77" t="str">
        <f aca="false">BILANCA!B250</f>
        <v>Vlastiti izvori (šifre 91 + 922 - 93 + 96 + 97)</v>
      </c>
      <c r="C25" s="77"/>
      <c r="D25" s="77"/>
      <c r="E25" s="77"/>
      <c r="F25" s="77"/>
      <c r="G25" s="81" t="str">
        <f aca="false">BILANCA!C250</f>
        <v>9</v>
      </c>
      <c r="H25" s="74" t="n">
        <f aca="false">BILANCA!D250</f>
        <v>0</v>
      </c>
      <c r="I25" s="74" t="n">
        <f aca="false">BILANCA!E250</f>
        <v>0</v>
      </c>
      <c r="J25" s="5"/>
      <c r="K25" s="5"/>
      <c r="L25" s="5"/>
      <c r="M25" s="5"/>
      <c r="N25" s="5"/>
      <c r="O25" s="5"/>
      <c r="P25" s="5"/>
      <c r="Q25" s="5"/>
      <c r="R25" s="5"/>
      <c r="S25" s="5"/>
      <c r="T25" s="5"/>
      <c r="U25" s="5"/>
      <c r="V25" s="5"/>
      <c r="W25" s="5"/>
    </row>
    <row r="26" customFormat="false" ht="48" hidden="false" customHeight="true" outlineLevel="0" collapsed="false">
      <c r="A26" s="67" t="s">
        <v>43</v>
      </c>
      <c r="B26" s="68" t="s">
        <v>44</v>
      </c>
      <c r="C26" s="68"/>
      <c r="D26" s="68"/>
      <c r="E26" s="68"/>
      <c r="F26" s="68"/>
      <c r="G26" s="68" t="s">
        <v>45</v>
      </c>
      <c r="H26" s="69" t="s">
        <v>46</v>
      </c>
      <c r="I26" s="70" t="s">
        <v>47</v>
      </c>
      <c r="J26" s="5"/>
      <c r="K26" s="5"/>
      <c r="L26" s="5"/>
      <c r="M26" s="5"/>
      <c r="N26" s="5"/>
      <c r="O26" s="5"/>
      <c r="P26" s="5"/>
      <c r="Q26" s="5"/>
      <c r="R26" s="5"/>
      <c r="S26" s="5"/>
      <c r="T26" s="5"/>
      <c r="U26" s="5"/>
      <c r="V26" s="5"/>
      <c r="W26" s="5"/>
    </row>
    <row r="27" customFormat="false" ht="12.75" hidden="false" customHeight="true" outlineLevel="0" collapsed="false">
      <c r="A27" s="71" t="s">
        <v>50</v>
      </c>
      <c r="B27" s="72" t="str">
        <f aca="false">'RAS-funkcijski'!B5</f>
        <v>Opće javne usluge (šifre 011+012+013+014 do 018)</v>
      </c>
      <c r="C27" s="72"/>
      <c r="D27" s="72"/>
      <c r="E27" s="72"/>
      <c r="F27" s="72"/>
      <c r="G27" s="79" t="str">
        <f aca="false">'RAS-funkcijski'!C5</f>
        <v>01</v>
      </c>
      <c r="H27" s="74" t="n">
        <f aca="false">'RAS-funkcijski'!D5</f>
        <v>0</v>
      </c>
      <c r="I27" s="74" t="n">
        <f aca="false">'RAS-funkcijski'!E5</f>
        <v>0</v>
      </c>
      <c r="J27" s="5"/>
      <c r="K27" s="5"/>
      <c r="L27" s="5"/>
      <c r="M27" s="5"/>
      <c r="N27" s="5"/>
      <c r="O27" s="5"/>
      <c r="P27" s="5"/>
      <c r="Q27" s="5"/>
      <c r="R27" s="5"/>
      <c r="S27" s="5"/>
      <c r="T27" s="5"/>
      <c r="U27" s="5"/>
      <c r="V27" s="5"/>
      <c r="W27" s="5"/>
    </row>
    <row r="28" customFormat="false" ht="12.75" hidden="false" customHeight="true" outlineLevel="0" collapsed="false">
      <c r="A28" s="71"/>
      <c r="B28" s="75" t="str">
        <f aca="false">'RAS-funkcijski'!B35</f>
        <v>Ekonomski poslovi (šifre 041+042+043+044+045+046+047+048+049)</v>
      </c>
      <c r="C28" s="75"/>
      <c r="D28" s="75"/>
      <c r="E28" s="75"/>
      <c r="F28" s="75"/>
      <c r="G28" s="80" t="str">
        <f aca="false">'RAS-funkcijski'!C35</f>
        <v>04</v>
      </c>
      <c r="H28" s="74" t="n">
        <f aca="false">'RAS-funkcijski'!D35</f>
        <v>0</v>
      </c>
      <c r="I28" s="74" t="n">
        <f aca="false">'RAS-funkcijski'!E35</f>
        <v>0</v>
      </c>
      <c r="J28" s="5"/>
      <c r="K28" s="5"/>
      <c r="L28" s="5"/>
      <c r="M28" s="5"/>
      <c r="N28" s="5"/>
      <c r="O28" s="5"/>
      <c r="P28" s="5"/>
      <c r="Q28" s="5"/>
      <c r="R28" s="5"/>
      <c r="S28" s="5"/>
      <c r="T28" s="5"/>
      <c r="U28" s="5"/>
      <c r="V28" s="5"/>
      <c r="W28" s="5"/>
    </row>
    <row r="29" customFormat="false" ht="12.75" hidden="false" customHeight="true" outlineLevel="0" collapsed="false">
      <c r="A29" s="71"/>
      <c r="B29" s="75" t="str">
        <f aca="false">'RAS-funkcijski'!B88</f>
        <v>Rashodi vezani za stanovanje i kom. pogodnosti koji nisu drugdje svrstani</v>
      </c>
      <c r="C29" s="75"/>
      <c r="D29" s="75"/>
      <c r="E29" s="75"/>
      <c r="F29" s="75"/>
      <c r="G29" s="80" t="str">
        <f aca="false">'RAS-funkcijski'!C88</f>
        <v>066</v>
      </c>
      <c r="H29" s="74" t="n">
        <f aca="false">'RAS-funkcijski'!D88</f>
        <v>0</v>
      </c>
      <c r="I29" s="74" t="n">
        <f aca="false">'RAS-funkcijski'!E88</f>
        <v>0</v>
      </c>
      <c r="J29" s="5"/>
      <c r="K29" s="5"/>
      <c r="L29" s="5"/>
      <c r="M29" s="5"/>
      <c r="N29" s="5"/>
      <c r="O29" s="5"/>
      <c r="P29" s="5"/>
      <c r="Q29" s="5"/>
      <c r="R29" s="5"/>
      <c r="S29" s="5"/>
      <c r="T29" s="5"/>
      <c r="U29" s="5"/>
      <c r="V29" s="5"/>
      <c r="W29" s="5"/>
    </row>
    <row r="30" customFormat="false" ht="12.75" hidden="false" customHeight="true" outlineLevel="0" collapsed="false">
      <c r="A30" s="71"/>
      <c r="B30" s="75" t="str">
        <f aca="false">'RAS-funkcijski'!B114</f>
        <v>Obrazovanje (šifre 091+092+093+094+095+096+097+098)</v>
      </c>
      <c r="C30" s="75"/>
      <c r="D30" s="75"/>
      <c r="E30" s="75"/>
      <c r="F30" s="75"/>
      <c r="G30" s="80" t="str">
        <f aca="false">'RAS-funkcijski'!C114</f>
        <v>09</v>
      </c>
      <c r="H30" s="74" t="n">
        <f aca="false">'RAS-funkcijski'!D114</f>
        <v>0</v>
      </c>
      <c r="I30" s="74" t="n">
        <f aca="false">'RAS-funkcijski'!E114</f>
        <v>0</v>
      </c>
      <c r="J30" s="5"/>
      <c r="K30" s="5"/>
      <c r="L30" s="5"/>
      <c r="M30" s="5"/>
      <c r="N30" s="5"/>
      <c r="O30" s="5"/>
      <c r="P30" s="5"/>
      <c r="Q30" s="5"/>
      <c r="R30" s="5"/>
      <c r="S30" s="5"/>
      <c r="T30" s="5"/>
      <c r="U30" s="5"/>
      <c r="V30" s="5"/>
      <c r="W30" s="5"/>
    </row>
    <row r="31" customFormat="false" ht="12.75" hidden="false" customHeight="true" outlineLevel="0" collapsed="false">
      <c r="A31" s="71"/>
      <c r="B31" s="77" t="str">
        <f aca="false">'RAS-funkcijski'!B141</f>
        <v>Kontrolni zbroj (šifre 01+02+03+04+05+06+07+08+09+10)</v>
      </c>
      <c r="C31" s="77"/>
      <c r="D31" s="77"/>
      <c r="E31" s="77"/>
      <c r="F31" s="77"/>
      <c r="G31" s="81" t="str">
        <f aca="false">'RAS-funkcijski'!C141</f>
        <v>R1</v>
      </c>
      <c r="H31" s="74" t="n">
        <f aca="false">'RAS-funkcijski'!D141</f>
        <v>0</v>
      </c>
      <c r="I31" s="74" t="n">
        <f aca="false">'RAS-funkcijski'!E141</f>
        <v>0</v>
      </c>
      <c r="J31" s="5"/>
      <c r="K31" s="5"/>
      <c r="L31" s="5"/>
      <c r="M31" s="5"/>
      <c r="N31" s="5"/>
      <c r="O31" s="5"/>
      <c r="P31" s="5"/>
      <c r="Q31" s="5"/>
      <c r="R31" s="5"/>
      <c r="S31" s="5"/>
      <c r="T31" s="5"/>
      <c r="U31" s="5"/>
      <c r="V31" s="5"/>
      <c r="W31" s="5"/>
    </row>
    <row r="32" customFormat="false" ht="29.25" hidden="false" customHeight="true" outlineLevel="0" collapsed="false">
      <c r="A32" s="67" t="s">
        <v>43</v>
      </c>
      <c r="B32" s="68" t="s">
        <v>44</v>
      </c>
      <c r="C32" s="68"/>
      <c r="D32" s="68"/>
      <c r="E32" s="68"/>
      <c r="F32" s="68"/>
      <c r="G32" s="68" t="s">
        <v>45</v>
      </c>
      <c r="H32" s="69" t="s">
        <v>51</v>
      </c>
      <c r="I32" s="70" t="s">
        <v>52</v>
      </c>
      <c r="J32" s="5"/>
      <c r="K32" s="5"/>
      <c r="L32" s="5"/>
      <c r="M32" s="5"/>
      <c r="N32" s="5"/>
      <c r="O32" s="5"/>
      <c r="P32" s="5"/>
      <c r="Q32" s="5"/>
      <c r="R32" s="5"/>
      <c r="S32" s="5"/>
      <c r="T32" s="5"/>
      <c r="U32" s="5"/>
      <c r="V32" s="5"/>
      <c r="W32" s="5"/>
    </row>
    <row r="33" customFormat="false" ht="12.75" hidden="false" customHeight="true" outlineLevel="0" collapsed="false">
      <c r="A33" s="71" t="s">
        <v>35</v>
      </c>
      <c r="B33" s="82" t="str">
        <f aca="false">'P-VRIO'!B5</f>
        <v>Promjene u vrijednosti i obujmu imovine (šifre 91511+91512)</v>
      </c>
      <c r="C33" s="82"/>
      <c r="D33" s="82"/>
      <c r="E33" s="82"/>
      <c r="F33" s="82"/>
      <c r="G33" s="79" t="str">
        <f aca="false">'P-VRIO'!C5</f>
        <v>9151</v>
      </c>
      <c r="H33" s="74" t="n">
        <f aca="false">'P-VRIO'!D5</f>
        <v>0</v>
      </c>
      <c r="I33" s="74" t="n">
        <f aca="false">'P-VRIO'!E5</f>
        <v>0</v>
      </c>
      <c r="J33" s="5"/>
      <c r="K33" s="5"/>
      <c r="L33" s="5"/>
      <c r="M33" s="5"/>
      <c r="N33" s="5"/>
      <c r="O33" s="5"/>
      <c r="P33" s="5"/>
      <c r="Q33" s="5"/>
      <c r="R33" s="5"/>
      <c r="S33" s="5"/>
      <c r="T33" s="5"/>
      <c r="U33" s="5"/>
      <c r="V33" s="5"/>
      <c r="W33" s="5"/>
    </row>
    <row r="34" customFormat="false" ht="12.75" hidden="false" customHeight="true" outlineLevel="0" collapsed="false">
      <c r="A34" s="71"/>
      <c r="B34" s="83" t="str">
        <f aca="false">'P-VRIO'!B22</f>
        <v>Promjene u obujmu imovine (šifre P016+P023)</v>
      </c>
      <c r="C34" s="83"/>
      <c r="D34" s="83"/>
      <c r="E34" s="83"/>
      <c r="F34" s="83"/>
      <c r="G34" s="80" t="str">
        <f aca="false">'P-VRIO'!C22</f>
        <v>91512</v>
      </c>
      <c r="H34" s="74" t="n">
        <f aca="false">'P-VRIO'!D22</f>
        <v>0</v>
      </c>
      <c r="I34" s="74" t="n">
        <f aca="false">'P-VRIO'!E22</f>
        <v>0</v>
      </c>
      <c r="J34" s="5"/>
      <c r="K34" s="5"/>
      <c r="L34" s="5"/>
      <c r="M34" s="5"/>
      <c r="N34" s="5"/>
      <c r="O34" s="5"/>
      <c r="P34" s="5"/>
      <c r="Q34" s="5"/>
      <c r="R34" s="5"/>
      <c r="S34" s="5"/>
      <c r="T34" s="5"/>
      <c r="U34" s="5"/>
      <c r="V34" s="5"/>
      <c r="W34" s="5"/>
    </row>
    <row r="35" customFormat="false" ht="12.75" hidden="false" customHeight="true" outlineLevel="0" collapsed="false">
      <c r="A35" s="71"/>
      <c r="B35" s="83" t="str">
        <f aca="false">'P-VRIO'!B38</f>
        <v>Promjene u vrijednosti i obujmu obveza (šifre 91521+91522)</v>
      </c>
      <c r="C35" s="83"/>
      <c r="D35" s="83"/>
      <c r="E35" s="83"/>
      <c r="F35" s="83"/>
      <c r="G35" s="80" t="str">
        <f aca="false">'P-VRIO'!C38</f>
        <v>9152</v>
      </c>
      <c r="H35" s="74" t="n">
        <f aca="false">'P-VRIO'!D38</f>
        <v>0</v>
      </c>
      <c r="I35" s="74" t="n">
        <f aca="false">'P-VRIO'!E38</f>
        <v>0</v>
      </c>
      <c r="J35" s="5"/>
      <c r="K35" s="5"/>
      <c r="L35" s="5"/>
      <c r="M35" s="5"/>
      <c r="N35" s="5"/>
      <c r="O35" s="5"/>
      <c r="P35" s="5"/>
      <c r="Q35" s="5"/>
      <c r="R35" s="5"/>
      <c r="S35" s="5"/>
      <c r="T35" s="5"/>
      <c r="U35" s="5"/>
      <c r="V35" s="5"/>
      <c r="W35" s="5"/>
    </row>
    <row r="36" customFormat="false" ht="12.75" hidden="false" customHeight="true" outlineLevel="0" collapsed="false">
      <c r="A36" s="71"/>
      <c r="B36" s="84" t="str">
        <f aca="false">'P-VRIO'!B44</f>
        <v>Promjene u obujmu obveza (šifre P035 do P038)</v>
      </c>
      <c r="C36" s="84"/>
      <c r="D36" s="84"/>
      <c r="E36" s="84"/>
      <c r="F36" s="84"/>
      <c r="G36" s="81" t="str">
        <f aca="false">'P-VRIO'!C44</f>
        <v>91522</v>
      </c>
      <c r="H36" s="74" t="n">
        <f aca="false">'P-VRIO'!D44</f>
        <v>0</v>
      </c>
      <c r="I36" s="74" t="n">
        <f aca="false">'P-VRIO'!E44</f>
        <v>0</v>
      </c>
      <c r="J36" s="5"/>
      <c r="K36" s="5"/>
      <c r="L36" s="5"/>
      <c r="M36" s="5"/>
      <c r="N36" s="5"/>
      <c r="O36" s="5"/>
      <c r="P36" s="5"/>
      <c r="Q36" s="5"/>
      <c r="R36" s="5"/>
      <c r="S36" s="5"/>
      <c r="T36" s="5"/>
      <c r="U36" s="5"/>
      <c r="V36" s="5"/>
      <c r="W36" s="5"/>
    </row>
    <row r="37" customFormat="false" ht="36" hidden="false" customHeight="true" outlineLevel="0" collapsed="false">
      <c r="A37" s="67" t="s">
        <v>43</v>
      </c>
      <c r="B37" s="68" t="s">
        <v>44</v>
      </c>
      <c r="C37" s="68"/>
      <c r="D37" s="68"/>
      <c r="E37" s="68"/>
      <c r="F37" s="68"/>
      <c r="G37" s="68" t="s">
        <v>45</v>
      </c>
      <c r="H37" s="69" t="s">
        <v>48</v>
      </c>
      <c r="I37" s="70" t="s">
        <v>53</v>
      </c>
      <c r="J37" s="5"/>
      <c r="K37" s="5"/>
      <c r="L37" s="5"/>
      <c r="M37" s="5"/>
      <c r="N37" s="5"/>
      <c r="O37" s="5"/>
      <c r="P37" s="5"/>
      <c r="Q37" s="5"/>
      <c r="R37" s="5"/>
      <c r="S37" s="5"/>
      <c r="T37" s="5"/>
      <c r="U37" s="5"/>
      <c r="V37" s="5"/>
      <c r="W37" s="5"/>
    </row>
    <row r="38" customFormat="false" ht="12.75" hidden="false" customHeight="true" outlineLevel="0" collapsed="false">
      <c r="A38" s="71" t="s">
        <v>36</v>
      </c>
      <c r="B38" s="72" t="str">
        <f aca="false">OBVEZE!B5</f>
        <v>Stanje obveza 1. siječnja (=stanju obveza iz Izvještaja o obvezama na 31. prosinca prethodne godine)</v>
      </c>
      <c r="C38" s="72"/>
      <c r="D38" s="72"/>
      <c r="E38" s="72"/>
      <c r="F38" s="72"/>
      <c r="G38" s="79" t="str">
        <f aca="false">OBVEZE!C5</f>
        <v>V001</v>
      </c>
      <c r="H38" s="74" t="n">
        <f aca="false">OBVEZE!D5</f>
        <v>12423.68</v>
      </c>
      <c r="I38" s="74" t="s">
        <v>54</v>
      </c>
      <c r="J38" s="5"/>
      <c r="K38" s="5"/>
      <c r="L38" s="5"/>
      <c r="M38" s="5"/>
      <c r="N38" s="5"/>
      <c r="O38" s="5"/>
      <c r="P38" s="5"/>
      <c r="Q38" s="5"/>
      <c r="R38" s="5"/>
      <c r="S38" s="5"/>
      <c r="T38" s="5"/>
      <c r="U38" s="5"/>
      <c r="V38" s="5"/>
      <c r="W38" s="5"/>
    </row>
    <row r="39" customFormat="false" ht="12.75" hidden="false" customHeight="true" outlineLevel="0" collapsed="false">
      <c r="A39" s="71"/>
      <c r="B39" s="75" t="str">
        <f aca="false">OBVEZE!B44</f>
        <v>Stanje obveza na kraju izvještajnog razdoblja (šifre V001+V002-V004) i (šifre V007+V009)</v>
      </c>
      <c r="C39" s="75"/>
      <c r="D39" s="75"/>
      <c r="E39" s="75"/>
      <c r="F39" s="75"/>
      <c r="G39" s="80" t="str">
        <f aca="false">OBVEZE!C44</f>
        <v>V006</v>
      </c>
      <c r="H39" s="74" t="s">
        <v>54</v>
      </c>
      <c r="I39" s="74" t="n">
        <f aca="false">OBVEZE!D44</f>
        <v>13392.68</v>
      </c>
      <c r="J39" s="5"/>
      <c r="K39" s="5"/>
      <c r="L39" s="5"/>
      <c r="M39" s="5"/>
      <c r="N39" s="5"/>
      <c r="O39" s="5"/>
      <c r="P39" s="5"/>
      <c r="Q39" s="5"/>
      <c r="R39" s="5"/>
      <c r="S39" s="5"/>
      <c r="T39" s="5"/>
      <c r="U39" s="5"/>
      <c r="V39" s="5"/>
      <c r="W39" s="5"/>
    </row>
    <row r="40" customFormat="false" ht="12.75" hidden="false" customHeight="true" outlineLevel="0" collapsed="false">
      <c r="A40" s="71"/>
      <c r="B40" s="75" t="str">
        <f aca="false">OBVEZE!B45</f>
        <v>Stanje dospjelih obveza na kraju izvještajnog razdoblja (šifre V008+D23+D24 + 'D dio 25,26' + D27)</v>
      </c>
      <c r="C40" s="75"/>
      <c r="D40" s="75"/>
      <c r="E40" s="75"/>
      <c r="F40" s="75"/>
      <c r="G40" s="80" t="str">
        <f aca="false">OBVEZE!C45</f>
        <v>V007</v>
      </c>
      <c r="H40" s="74" t="s">
        <v>54</v>
      </c>
      <c r="I40" s="74" t="n">
        <f aca="false">OBVEZE!D45</f>
        <v>0</v>
      </c>
      <c r="J40" s="5"/>
      <c r="K40" s="5"/>
      <c r="L40" s="5"/>
      <c r="M40" s="5"/>
      <c r="N40" s="5"/>
      <c r="O40" s="5"/>
      <c r="P40" s="5"/>
      <c r="Q40" s="5"/>
      <c r="R40" s="5"/>
      <c r="S40" s="5"/>
      <c r="T40" s="5"/>
      <c r="U40" s="5"/>
      <c r="V40" s="5"/>
      <c r="W40" s="5"/>
    </row>
    <row r="41" customFormat="false" ht="12.75" hidden="false" customHeight="true" outlineLevel="0" collapsed="false">
      <c r="A41" s="71"/>
      <c r="B41" s="77" t="str">
        <f aca="false">OBVEZE!B104</f>
        <v>Stanje nedospjelih obveza na kraju izvještajnog razdoblja (šifre V010 + ND23 + ND24 + 'ND dio 25,26' + ND27)</v>
      </c>
      <c r="C41" s="77"/>
      <c r="D41" s="77"/>
      <c r="E41" s="77"/>
      <c r="F41" s="77"/>
      <c r="G41" s="81" t="str">
        <f aca="false">OBVEZE!C104</f>
        <v>V009</v>
      </c>
      <c r="H41" s="85" t="s">
        <v>54</v>
      </c>
      <c r="I41" s="85" t="n">
        <f aca="false">OBVEZE!D104</f>
        <v>13392.68</v>
      </c>
      <c r="J41" s="5"/>
      <c r="K41" s="5"/>
      <c r="L41" s="5"/>
      <c r="M41" s="5"/>
      <c r="N41" s="5"/>
      <c r="O41" s="5"/>
      <c r="P41" s="5"/>
      <c r="Q41" s="5"/>
      <c r="R41" s="5"/>
      <c r="S41" s="5"/>
      <c r="T41" s="5"/>
      <c r="U41" s="5"/>
      <c r="V41" s="5"/>
      <c r="W41" s="5"/>
    </row>
    <row r="42" customFormat="false" ht="14.25" hidden="false" customHeight="true" outlineLevel="0" collapsed="false">
      <c r="A42" s="86"/>
      <c r="B42" s="87"/>
      <c r="C42" s="87"/>
      <c r="D42" s="87"/>
      <c r="E42" s="87"/>
      <c r="F42" s="87"/>
      <c r="G42" s="87"/>
      <c r="H42" s="88"/>
      <c r="I42" s="88"/>
      <c r="J42" s="5"/>
      <c r="K42" s="5"/>
      <c r="L42" s="5"/>
      <c r="M42" s="5"/>
      <c r="N42" s="5"/>
      <c r="O42" s="5"/>
      <c r="P42" s="5"/>
      <c r="Q42" s="5"/>
      <c r="R42" s="5"/>
      <c r="S42" s="5"/>
      <c r="T42" s="5"/>
      <c r="U42" s="5"/>
      <c r="V42" s="5"/>
      <c r="W42" s="5"/>
    </row>
    <row r="43" customFormat="false" ht="14.25" hidden="false" customHeight="true" outlineLevel="0" collapsed="false">
      <c r="A43" s="89"/>
      <c r="B43" s="89"/>
      <c r="C43" s="89"/>
      <c r="D43" s="89"/>
      <c r="E43" s="89"/>
      <c r="F43" s="89"/>
      <c r="G43" s="89"/>
      <c r="H43" s="90"/>
      <c r="I43" s="90"/>
      <c r="J43" s="5"/>
      <c r="K43" s="5"/>
      <c r="L43" s="5"/>
      <c r="M43" s="5"/>
      <c r="N43" s="5"/>
      <c r="O43" s="5"/>
      <c r="P43" s="5"/>
      <c r="Q43" s="5"/>
      <c r="R43" s="5"/>
      <c r="S43" s="5"/>
      <c r="T43" s="5"/>
      <c r="U43" s="5"/>
      <c r="V43" s="5"/>
      <c r="W43" s="5"/>
    </row>
    <row r="44" customFormat="false" ht="33.75" hidden="false" customHeight="true" outlineLevel="0" collapsed="false">
      <c r="A44" s="89"/>
      <c r="B44" s="89"/>
      <c r="C44" s="89"/>
      <c r="D44" s="89"/>
      <c r="E44" s="91" t="s">
        <v>55</v>
      </c>
      <c r="F44" s="91"/>
      <c r="G44" s="89"/>
      <c r="H44" s="92" t="s">
        <v>56</v>
      </c>
      <c r="I44" s="92"/>
      <c r="J44" s="5"/>
      <c r="K44" s="5"/>
      <c r="L44" s="5"/>
      <c r="M44" s="5"/>
      <c r="N44" s="5"/>
      <c r="O44" s="5"/>
      <c r="P44" s="5"/>
      <c r="Q44" s="5"/>
      <c r="R44" s="5"/>
      <c r="S44" s="5"/>
      <c r="T44" s="5"/>
      <c r="U44" s="5"/>
      <c r="V44" s="5"/>
      <c r="W44" s="5"/>
    </row>
    <row r="45" customFormat="false" ht="12.75" hidden="false" customHeight="true" outlineLevel="0" collapsed="false">
      <c r="A45" s="89"/>
      <c r="B45" s="89"/>
      <c r="C45" s="89"/>
      <c r="D45" s="89"/>
      <c r="E45" s="93"/>
      <c r="F45" s="94"/>
      <c r="G45" s="89"/>
      <c r="H45" s="95"/>
      <c r="I45" s="96"/>
      <c r="J45" s="5"/>
      <c r="K45" s="5"/>
      <c r="L45" s="5"/>
      <c r="M45" s="5"/>
      <c r="N45" s="5"/>
      <c r="O45" s="5"/>
      <c r="P45" s="5"/>
      <c r="Q45" s="5"/>
      <c r="R45" s="5"/>
      <c r="S45" s="5"/>
      <c r="T45" s="5"/>
      <c r="U45" s="5"/>
      <c r="V45" s="5"/>
      <c r="W45" s="5"/>
    </row>
    <row r="46" customFormat="false" ht="12.75" hidden="false" customHeight="true" outlineLevel="0" collapsed="false">
      <c r="A46" s="5"/>
      <c r="B46" s="5"/>
      <c r="C46" s="5"/>
      <c r="D46" s="5"/>
      <c r="E46" s="5"/>
      <c r="F46" s="5"/>
      <c r="G46" s="5"/>
      <c r="H46" s="5"/>
      <c r="I46" s="5"/>
      <c r="J46" s="5"/>
      <c r="K46" s="5"/>
      <c r="L46" s="5"/>
      <c r="M46" s="5"/>
      <c r="N46" s="5"/>
      <c r="O46" s="5"/>
      <c r="P46" s="5"/>
      <c r="Q46" s="5"/>
      <c r="R46" s="5"/>
      <c r="S46" s="5"/>
      <c r="T46" s="5"/>
      <c r="U46" s="5"/>
      <c r="V46" s="5"/>
      <c r="W46" s="5"/>
    </row>
    <row r="47" customFormat="false" ht="12.75" hidden="false" customHeight="true" outlineLevel="0" collapsed="false">
      <c r="A47" s="5"/>
      <c r="B47" s="5"/>
      <c r="C47" s="5"/>
      <c r="D47" s="5"/>
      <c r="E47" s="63"/>
      <c r="F47" s="5"/>
      <c r="G47" s="5"/>
      <c r="H47" s="5"/>
      <c r="I47" s="5"/>
      <c r="J47" s="5"/>
      <c r="K47" s="5"/>
      <c r="L47" s="5"/>
      <c r="M47" s="5"/>
      <c r="N47" s="5"/>
      <c r="O47" s="5"/>
      <c r="P47" s="5"/>
      <c r="Q47" s="5"/>
      <c r="R47" s="5"/>
      <c r="S47" s="5"/>
      <c r="T47" s="5"/>
      <c r="U47" s="5"/>
      <c r="V47" s="5"/>
      <c r="W47" s="5"/>
    </row>
    <row r="48" customFormat="false" ht="12.75" hidden="false" customHeight="true" outlineLevel="0" collapsed="false">
      <c r="A48" s="5"/>
      <c r="B48" s="5"/>
      <c r="C48" s="5"/>
      <c r="D48" s="5"/>
      <c r="E48" s="5"/>
      <c r="F48" s="5"/>
      <c r="G48" s="5"/>
      <c r="H48" s="5"/>
      <c r="I48" s="5"/>
      <c r="J48" s="5"/>
      <c r="K48" s="5"/>
      <c r="L48" s="5"/>
      <c r="M48" s="5"/>
      <c r="N48" s="5"/>
      <c r="O48" s="5"/>
      <c r="P48" s="5"/>
      <c r="Q48" s="5"/>
      <c r="R48" s="5"/>
      <c r="S48" s="5"/>
      <c r="T48" s="5"/>
      <c r="U48" s="5"/>
      <c r="V48" s="5"/>
      <c r="W48" s="5"/>
    </row>
    <row r="49" customFormat="false" ht="12.75" hidden="false" customHeight="true" outlineLevel="0" collapsed="false">
      <c r="A49" s="5"/>
      <c r="B49" s="5"/>
      <c r="C49" s="5"/>
      <c r="D49" s="5"/>
      <c r="F49" s="5"/>
      <c r="G49" s="5"/>
      <c r="H49" s="5"/>
      <c r="I49" s="5"/>
      <c r="J49" s="5"/>
      <c r="K49" s="5"/>
      <c r="L49" s="5"/>
      <c r="M49" s="5"/>
      <c r="N49" s="5"/>
      <c r="O49" s="5"/>
      <c r="P49" s="5"/>
      <c r="Q49" s="5"/>
      <c r="R49" s="5"/>
      <c r="S49" s="5"/>
      <c r="T49" s="5"/>
      <c r="U49" s="5"/>
      <c r="V49" s="5"/>
      <c r="W49" s="5"/>
    </row>
    <row r="50" customFormat="false" ht="12.75" hidden="false" customHeight="true" outlineLevel="0" collapsed="false">
      <c r="A50" s="5"/>
      <c r="B50" s="5"/>
      <c r="C50" s="5"/>
      <c r="D50" s="5"/>
      <c r="E50" s="5"/>
      <c r="F50" s="5"/>
      <c r="G50" s="5"/>
      <c r="H50" s="5"/>
      <c r="I50" s="5"/>
      <c r="J50" s="5"/>
      <c r="K50" s="5"/>
      <c r="L50" s="5"/>
      <c r="M50" s="5"/>
      <c r="N50" s="5"/>
      <c r="O50" s="5"/>
      <c r="P50" s="5"/>
      <c r="Q50" s="5"/>
      <c r="R50" s="5"/>
      <c r="S50" s="5"/>
      <c r="T50" s="5"/>
      <c r="U50" s="5"/>
      <c r="V50" s="5"/>
      <c r="W50" s="5"/>
    </row>
    <row r="51" customFormat="false" ht="12.75" hidden="false" customHeight="true" outlineLevel="0" collapsed="false">
      <c r="A51" s="5"/>
      <c r="B51" s="5"/>
      <c r="C51" s="5"/>
      <c r="D51" s="5"/>
      <c r="E51" s="5"/>
      <c r="F51" s="5"/>
      <c r="G51" s="5"/>
      <c r="H51" s="5"/>
      <c r="I51" s="5"/>
      <c r="J51" s="5"/>
      <c r="K51" s="5"/>
      <c r="L51" s="5"/>
      <c r="M51" s="5"/>
      <c r="N51" s="5"/>
      <c r="O51" s="5"/>
      <c r="P51" s="5"/>
      <c r="Q51" s="5"/>
      <c r="R51" s="5"/>
      <c r="S51" s="5"/>
      <c r="T51" s="5"/>
      <c r="U51" s="5"/>
      <c r="V51" s="5"/>
      <c r="W51" s="5"/>
    </row>
    <row r="52" customFormat="false" ht="12.75" hidden="false" customHeight="true" outlineLevel="0" collapsed="false">
      <c r="A52" s="5"/>
      <c r="B52" s="5"/>
      <c r="C52" s="5"/>
      <c r="D52" s="5"/>
      <c r="E52" s="5"/>
      <c r="F52" s="5"/>
      <c r="G52" s="5"/>
      <c r="H52" s="5"/>
      <c r="I52" s="5"/>
      <c r="J52" s="5"/>
      <c r="K52" s="5"/>
      <c r="L52" s="5"/>
      <c r="M52" s="5"/>
      <c r="N52" s="5"/>
      <c r="O52" s="5"/>
      <c r="P52" s="5"/>
      <c r="Q52" s="5"/>
      <c r="R52" s="5"/>
      <c r="S52" s="5"/>
      <c r="T52" s="5"/>
      <c r="U52" s="5"/>
      <c r="V52" s="5"/>
      <c r="W52" s="5"/>
    </row>
    <row r="53" customFormat="false" ht="12.75" hidden="false" customHeight="true" outlineLevel="0" collapsed="false">
      <c r="A53" s="5"/>
      <c r="B53" s="5"/>
      <c r="C53" s="5"/>
      <c r="D53" s="5"/>
      <c r="E53" s="5"/>
      <c r="F53" s="5"/>
      <c r="G53" s="5"/>
      <c r="H53" s="5"/>
      <c r="I53" s="5"/>
      <c r="J53" s="5"/>
      <c r="K53" s="5"/>
      <c r="L53" s="5"/>
      <c r="M53" s="5"/>
      <c r="N53" s="5"/>
      <c r="O53" s="5"/>
      <c r="P53" s="5"/>
      <c r="Q53" s="5"/>
      <c r="R53" s="5"/>
      <c r="S53" s="5"/>
      <c r="T53" s="5"/>
      <c r="U53" s="5"/>
      <c r="V53" s="5"/>
      <c r="W53" s="5"/>
    </row>
    <row r="54" customFormat="false" ht="12.75" hidden="false" customHeight="true" outlineLevel="0" collapsed="false">
      <c r="A54" s="5"/>
      <c r="B54" s="5"/>
      <c r="C54" s="5"/>
      <c r="D54" s="5"/>
      <c r="E54" s="5"/>
      <c r="F54" s="5"/>
      <c r="G54" s="5"/>
      <c r="H54" s="5"/>
      <c r="I54" s="5"/>
      <c r="J54" s="5"/>
      <c r="K54" s="5"/>
      <c r="L54" s="5"/>
      <c r="M54" s="5"/>
      <c r="N54" s="5"/>
      <c r="O54" s="5"/>
      <c r="P54" s="5"/>
      <c r="Q54" s="5"/>
      <c r="R54" s="5"/>
      <c r="S54" s="5"/>
      <c r="T54" s="5"/>
      <c r="U54" s="5"/>
      <c r="V54" s="5"/>
      <c r="W54" s="5"/>
    </row>
    <row r="55" customFormat="false" ht="12.75" hidden="false" customHeight="true" outlineLevel="0" collapsed="false">
      <c r="A55" s="5"/>
      <c r="B55" s="5"/>
      <c r="C55" s="5"/>
      <c r="D55" s="5"/>
      <c r="E55" s="5"/>
      <c r="F55" s="5"/>
      <c r="G55" s="5"/>
      <c r="H55" s="5"/>
      <c r="I55" s="5"/>
      <c r="J55" s="5"/>
      <c r="K55" s="5"/>
      <c r="L55" s="5"/>
      <c r="M55" s="5"/>
      <c r="N55" s="5"/>
      <c r="O55" s="5"/>
      <c r="P55" s="5"/>
      <c r="Q55" s="5"/>
      <c r="R55" s="5"/>
      <c r="S55" s="5"/>
      <c r="T55" s="5"/>
      <c r="U55" s="5"/>
      <c r="V55" s="5"/>
      <c r="W55" s="5"/>
    </row>
    <row r="56" customFormat="false" ht="12.75" hidden="false" customHeight="true" outlineLevel="0" collapsed="false">
      <c r="A56" s="5"/>
      <c r="B56" s="5"/>
      <c r="C56" s="5"/>
      <c r="D56" s="5"/>
      <c r="E56" s="5"/>
      <c r="F56" s="5"/>
      <c r="G56" s="5"/>
      <c r="H56" s="5"/>
      <c r="I56" s="5"/>
      <c r="J56" s="5"/>
      <c r="K56" s="5"/>
      <c r="L56" s="5"/>
      <c r="M56" s="5"/>
      <c r="N56" s="5"/>
      <c r="O56" s="5"/>
      <c r="P56" s="5"/>
      <c r="Q56" s="5"/>
      <c r="R56" s="5"/>
      <c r="S56" s="5"/>
      <c r="T56" s="5"/>
      <c r="U56" s="5"/>
      <c r="V56" s="5"/>
      <c r="W56" s="5"/>
    </row>
    <row r="57" customFormat="false" ht="12.75" hidden="false" customHeight="true" outlineLevel="0" collapsed="false">
      <c r="A57" s="5"/>
      <c r="B57" s="5"/>
      <c r="C57" s="5"/>
      <c r="D57" s="5"/>
      <c r="E57" s="5"/>
      <c r="F57" s="5"/>
      <c r="G57" s="5"/>
      <c r="H57" s="5"/>
      <c r="I57" s="5"/>
      <c r="J57" s="5"/>
      <c r="K57" s="5"/>
      <c r="L57" s="5"/>
      <c r="M57" s="5"/>
      <c r="N57" s="5"/>
      <c r="O57" s="5"/>
      <c r="P57" s="5"/>
      <c r="Q57" s="5"/>
      <c r="R57" s="5"/>
      <c r="S57" s="5"/>
      <c r="T57" s="5"/>
      <c r="U57" s="5"/>
      <c r="V57" s="5"/>
      <c r="W57" s="5"/>
    </row>
    <row r="58" customFormat="false" ht="12.75" hidden="false" customHeight="true" outlineLevel="0" collapsed="false">
      <c r="A58" s="5"/>
      <c r="B58" s="5"/>
      <c r="C58" s="5"/>
      <c r="D58" s="5"/>
      <c r="E58" s="5"/>
      <c r="F58" s="5"/>
      <c r="G58" s="5"/>
      <c r="H58" s="5"/>
      <c r="I58" s="5"/>
      <c r="J58" s="5"/>
      <c r="K58" s="5"/>
      <c r="L58" s="5"/>
      <c r="M58" s="5"/>
      <c r="N58" s="5"/>
      <c r="O58" s="5"/>
      <c r="P58" s="5"/>
      <c r="Q58" s="5"/>
      <c r="R58" s="5"/>
      <c r="S58" s="5"/>
      <c r="T58" s="5"/>
      <c r="U58" s="5"/>
      <c r="V58" s="5"/>
      <c r="W58" s="5"/>
    </row>
    <row r="59" customFormat="false" ht="12.75" hidden="false" customHeight="true" outlineLevel="0" collapsed="false">
      <c r="A59" s="5"/>
      <c r="B59" s="5"/>
      <c r="C59" s="5"/>
      <c r="D59" s="5"/>
      <c r="E59" s="5"/>
      <c r="F59" s="5"/>
      <c r="G59" s="5"/>
      <c r="H59" s="5"/>
      <c r="I59" s="5"/>
      <c r="J59" s="5"/>
      <c r="K59" s="5"/>
      <c r="L59" s="5"/>
      <c r="M59" s="5"/>
      <c r="N59" s="5"/>
      <c r="O59" s="5"/>
      <c r="P59" s="5"/>
      <c r="Q59" s="5"/>
      <c r="R59" s="5"/>
      <c r="S59" s="5"/>
      <c r="T59" s="5"/>
      <c r="U59" s="5"/>
      <c r="V59" s="5"/>
      <c r="W59" s="5"/>
    </row>
    <row r="60" customFormat="false" ht="12.75" hidden="false" customHeight="true" outlineLevel="0" collapsed="false">
      <c r="A60" s="5"/>
      <c r="B60" s="5"/>
      <c r="C60" s="5"/>
      <c r="D60" s="5"/>
      <c r="E60" s="5"/>
      <c r="F60" s="5"/>
      <c r="G60" s="5"/>
      <c r="H60" s="5"/>
      <c r="I60" s="5"/>
      <c r="J60" s="5"/>
      <c r="K60" s="5"/>
      <c r="L60" s="5"/>
      <c r="M60" s="5"/>
      <c r="N60" s="5"/>
      <c r="O60" s="5"/>
      <c r="P60" s="5"/>
      <c r="Q60" s="5"/>
      <c r="R60" s="5"/>
      <c r="S60" s="5"/>
      <c r="T60" s="5"/>
      <c r="U60" s="5"/>
      <c r="V60" s="5"/>
      <c r="W60" s="5"/>
    </row>
    <row r="61" customFormat="false" ht="12.75" hidden="false" customHeight="true" outlineLevel="0" collapsed="false">
      <c r="A61" s="5"/>
      <c r="B61" s="5"/>
      <c r="C61" s="5"/>
      <c r="D61" s="5"/>
      <c r="E61" s="5"/>
      <c r="F61" s="5"/>
      <c r="G61" s="5"/>
      <c r="H61" s="5"/>
      <c r="I61" s="5"/>
      <c r="J61" s="5"/>
      <c r="K61" s="5"/>
      <c r="L61" s="5"/>
      <c r="M61" s="5"/>
      <c r="N61" s="5"/>
      <c r="O61" s="5"/>
      <c r="P61" s="5"/>
      <c r="Q61" s="5"/>
      <c r="R61" s="5"/>
      <c r="S61" s="5"/>
      <c r="T61" s="5"/>
      <c r="U61" s="5"/>
      <c r="V61" s="5"/>
      <c r="W61" s="5"/>
    </row>
    <row r="62" customFormat="false" ht="12.75" hidden="false" customHeight="true" outlineLevel="0" collapsed="false">
      <c r="A62" s="5"/>
      <c r="B62" s="5"/>
      <c r="C62" s="5"/>
      <c r="D62" s="5"/>
      <c r="E62" s="5"/>
      <c r="F62" s="5"/>
      <c r="G62" s="5"/>
      <c r="H62" s="5"/>
      <c r="I62" s="5"/>
      <c r="J62" s="5"/>
      <c r="K62" s="5"/>
      <c r="L62" s="5"/>
      <c r="M62" s="5"/>
      <c r="N62" s="5"/>
      <c r="O62" s="5"/>
      <c r="P62" s="5"/>
      <c r="Q62" s="5"/>
      <c r="R62" s="5"/>
      <c r="S62" s="5"/>
      <c r="T62" s="5"/>
      <c r="U62" s="5"/>
      <c r="V62" s="5"/>
      <c r="W62" s="5"/>
    </row>
    <row r="63" customFormat="false" ht="12.75" hidden="false" customHeight="true" outlineLevel="0" collapsed="false">
      <c r="A63" s="5"/>
      <c r="B63" s="5"/>
      <c r="C63" s="5"/>
      <c r="D63" s="5"/>
      <c r="E63" s="5"/>
      <c r="F63" s="5"/>
      <c r="G63" s="5"/>
      <c r="H63" s="5"/>
      <c r="I63" s="5"/>
      <c r="J63" s="5"/>
      <c r="K63" s="5"/>
      <c r="L63" s="5"/>
      <c r="M63" s="5"/>
      <c r="N63" s="5"/>
      <c r="O63" s="5"/>
      <c r="P63" s="5"/>
      <c r="Q63" s="5"/>
      <c r="R63" s="5"/>
      <c r="S63" s="5"/>
      <c r="T63" s="5"/>
      <c r="U63" s="5"/>
      <c r="V63" s="5"/>
      <c r="W63" s="5"/>
    </row>
    <row r="64" customFormat="false" ht="12.75" hidden="false" customHeight="true" outlineLevel="0" collapsed="false">
      <c r="A64" s="5"/>
      <c r="B64" s="5"/>
      <c r="C64" s="5"/>
      <c r="D64" s="5"/>
      <c r="E64" s="5"/>
      <c r="F64" s="5"/>
      <c r="G64" s="5"/>
      <c r="H64" s="5"/>
      <c r="I64" s="5"/>
      <c r="J64" s="5"/>
      <c r="K64" s="5"/>
      <c r="L64" s="5"/>
      <c r="M64" s="5"/>
      <c r="N64" s="5"/>
      <c r="O64" s="5"/>
      <c r="P64" s="5"/>
      <c r="Q64" s="5"/>
      <c r="R64" s="5"/>
      <c r="S64" s="5"/>
      <c r="T64" s="5"/>
      <c r="U64" s="5"/>
      <c r="V64" s="5"/>
      <c r="W64" s="5"/>
    </row>
    <row r="65" customFormat="false" ht="12.75" hidden="false" customHeight="true" outlineLevel="0" collapsed="false">
      <c r="A65" s="5"/>
      <c r="B65" s="5"/>
      <c r="C65" s="5"/>
      <c r="D65" s="5"/>
      <c r="E65" s="5"/>
      <c r="F65" s="5"/>
      <c r="G65" s="5"/>
      <c r="H65" s="5"/>
      <c r="I65" s="5"/>
      <c r="J65" s="5"/>
      <c r="K65" s="5"/>
      <c r="L65" s="5"/>
      <c r="M65" s="5"/>
      <c r="N65" s="5"/>
      <c r="O65" s="5"/>
      <c r="P65" s="5"/>
      <c r="Q65" s="5"/>
      <c r="R65" s="5"/>
      <c r="S65" s="5"/>
      <c r="T65" s="5"/>
      <c r="U65" s="5"/>
      <c r="V65" s="5"/>
      <c r="W65" s="5"/>
    </row>
    <row r="66" customFormat="false" ht="12.75" hidden="false" customHeight="true" outlineLevel="0" collapsed="false">
      <c r="A66" s="5"/>
      <c r="B66" s="5"/>
      <c r="C66" s="5"/>
      <c r="D66" s="5"/>
      <c r="E66" s="5"/>
      <c r="F66" s="5"/>
      <c r="G66" s="5"/>
      <c r="H66" s="5"/>
      <c r="I66" s="5"/>
      <c r="J66" s="5"/>
      <c r="K66" s="5"/>
      <c r="L66" s="5"/>
      <c r="M66" s="5"/>
      <c r="N66" s="5"/>
      <c r="O66" s="5"/>
      <c r="P66" s="5"/>
      <c r="Q66" s="5"/>
      <c r="R66" s="5"/>
      <c r="S66" s="5"/>
      <c r="T66" s="5"/>
      <c r="U66" s="5"/>
      <c r="V66" s="5"/>
      <c r="W66" s="5"/>
    </row>
    <row r="67" customFormat="false" ht="12.75" hidden="false" customHeight="true" outlineLevel="0" collapsed="false">
      <c r="A67" s="5"/>
      <c r="B67" s="5"/>
      <c r="C67" s="5"/>
      <c r="D67" s="5"/>
      <c r="E67" s="5"/>
      <c r="F67" s="5"/>
      <c r="G67" s="5"/>
      <c r="H67" s="5"/>
      <c r="I67" s="5"/>
      <c r="J67" s="5"/>
      <c r="K67" s="5"/>
      <c r="L67" s="5"/>
      <c r="M67" s="5"/>
      <c r="N67" s="5"/>
      <c r="O67" s="5"/>
      <c r="P67" s="5"/>
      <c r="Q67" s="5"/>
      <c r="R67" s="5"/>
      <c r="S67" s="5"/>
      <c r="T67" s="5"/>
      <c r="U67" s="5"/>
      <c r="V67" s="5"/>
      <c r="W67" s="5"/>
    </row>
    <row r="68" customFormat="false" ht="12.75" hidden="false" customHeight="true" outlineLevel="0" collapsed="false">
      <c r="A68" s="5"/>
      <c r="B68" s="5"/>
      <c r="C68" s="5"/>
      <c r="D68" s="5"/>
      <c r="E68" s="5"/>
      <c r="F68" s="5"/>
      <c r="G68" s="5"/>
      <c r="H68" s="5"/>
      <c r="I68" s="5"/>
      <c r="J68" s="5"/>
      <c r="K68" s="5"/>
      <c r="L68" s="5"/>
      <c r="M68" s="5"/>
      <c r="N68" s="5"/>
      <c r="O68" s="5"/>
      <c r="P68" s="5"/>
      <c r="Q68" s="5"/>
      <c r="R68" s="5"/>
      <c r="S68" s="5"/>
      <c r="T68" s="5"/>
      <c r="U68" s="5"/>
      <c r="V68" s="5"/>
      <c r="W68" s="5"/>
    </row>
    <row r="69" customFormat="false" ht="12.75" hidden="false" customHeight="true" outlineLevel="0" collapsed="false">
      <c r="A69" s="5"/>
      <c r="B69" s="5"/>
      <c r="C69" s="5"/>
      <c r="D69" s="5"/>
      <c r="E69" s="5"/>
      <c r="F69" s="5"/>
      <c r="G69" s="5"/>
      <c r="H69" s="5"/>
      <c r="I69" s="5"/>
      <c r="J69" s="5"/>
      <c r="K69" s="5"/>
      <c r="L69" s="5"/>
      <c r="M69" s="5"/>
      <c r="N69" s="5"/>
      <c r="O69" s="5"/>
      <c r="P69" s="5"/>
      <c r="Q69" s="5"/>
      <c r="R69" s="5"/>
      <c r="S69" s="5"/>
      <c r="T69" s="5"/>
      <c r="U69" s="5"/>
      <c r="V69" s="5"/>
      <c r="W69" s="5"/>
    </row>
    <row r="70" customFormat="false" ht="12.75" hidden="false" customHeight="true" outlineLevel="0" collapsed="false">
      <c r="A70" s="5"/>
      <c r="B70" s="5"/>
      <c r="C70" s="5"/>
      <c r="D70" s="5"/>
      <c r="E70" s="5"/>
      <c r="F70" s="5"/>
      <c r="G70" s="5"/>
      <c r="H70" s="5"/>
      <c r="I70" s="5"/>
      <c r="J70" s="5"/>
      <c r="K70" s="5"/>
      <c r="L70" s="5"/>
      <c r="M70" s="5"/>
      <c r="N70" s="5"/>
      <c r="O70" s="5"/>
      <c r="P70" s="5"/>
      <c r="Q70" s="5"/>
      <c r="R70" s="5"/>
      <c r="S70" s="5"/>
      <c r="T70" s="5"/>
      <c r="U70" s="5"/>
      <c r="V70" s="5"/>
      <c r="W70" s="5"/>
    </row>
    <row r="71" customFormat="false" ht="12.75" hidden="false" customHeight="true" outlineLevel="0" collapsed="false">
      <c r="A71" s="5"/>
      <c r="B71" s="5"/>
      <c r="C71" s="5"/>
      <c r="D71" s="5"/>
      <c r="E71" s="5"/>
      <c r="F71" s="5"/>
      <c r="G71" s="5"/>
      <c r="H71" s="5"/>
      <c r="I71" s="5"/>
      <c r="J71" s="5"/>
      <c r="K71" s="5"/>
      <c r="L71" s="5"/>
      <c r="M71" s="5"/>
      <c r="N71" s="5"/>
      <c r="O71" s="5"/>
      <c r="P71" s="5"/>
      <c r="Q71" s="5"/>
      <c r="R71" s="5"/>
      <c r="S71" s="5"/>
      <c r="T71" s="5"/>
      <c r="U71" s="5"/>
      <c r="V71" s="5"/>
      <c r="W71" s="5"/>
    </row>
    <row r="72" customFormat="false" ht="12.75" hidden="false" customHeight="true" outlineLevel="0" collapsed="false">
      <c r="A72" s="5"/>
      <c r="B72" s="5"/>
      <c r="C72" s="5"/>
      <c r="D72" s="5"/>
      <c r="E72" s="5"/>
      <c r="F72" s="5"/>
      <c r="G72" s="5"/>
      <c r="H72" s="5"/>
      <c r="I72" s="5"/>
      <c r="J72" s="5"/>
      <c r="K72" s="5"/>
      <c r="L72" s="5"/>
      <c r="M72" s="5"/>
      <c r="N72" s="5"/>
      <c r="O72" s="5"/>
      <c r="P72" s="5"/>
      <c r="Q72" s="5"/>
      <c r="R72" s="5"/>
      <c r="S72" s="5"/>
      <c r="T72" s="5"/>
      <c r="U72" s="5"/>
      <c r="V72" s="5"/>
      <c r="W72" s="5"/>
    </row>
    <row r="73" customFormat="false" ht="12.75" hidden="false" customHeight="true" outlineLevel="0" collapsed="false">
      <c r="A73" s="5"/>
      <c r="B73" s="5"/>
      <c r="C73" s="5"/>
      <c r="D73" s="5"/>
      <c r="E73" s="5"/>
      <c r="F73" s="5"/>
      <c r="G73" s="5"/>
      <c r="H73" s="5"/>
      <c r="I73" s="5"/>
      <c r="J73" s="5"/>
      <c r="K73" s="5"/>
      <c r="L73" s="5"/>
      <c r="M73" s="5"/>
      <c r="N73" s="5"/>
      <c r="O73" s="5"/>
      <c r="P73" s="5"/>
      <c r="Q73" s="5"/>
      <c r="R73" s="5"/>
      <c r="S73" s="5"/>
      <c r="T73" s="5"/>
      <c r="U73" s="5"/>
      <c r="V73" s="5"/>
      <c r="W73" s="5"/>
    </row>
    <row r="74" customFormat="false" ht="12.75" hidden="false" customHeight="true" outlineLevel="0" collapsed="false">
      <c r="A74" s="5"/>
      <c r="B74" s="5"/>
      <c r="C74" s="5"/>
      <c r="D74" s="5"/>
      <c r="E74" s="5"/>
      <c r="F74" s="5"/>
      <c r="G74" s="5"/>
      <c r="H74" s="5"/>
      <c r="I74" s="5"/>
      <c r="J74" s="5"/>
      <c r="K74" s="5"/>
      <c r="L74" s="5"/>
      <c r="M74" s="5"/>
      <c r="N74" s="5"/>
      <c r="O74" s="5"/>
      <c r="P74" s="5"/>
      <c r="Q74" s="5"/>
      <c r="R74" s="5"/>
      <c r="S74" s="5"/>
      <c r="T74" s="5"/>
      <c r="U74" s="5"/>
      <c r="V74" s="5"/>
      <c r="W74" s="5"/>
    </row>
    <row r="75" customFormat="false" ht="12.75" hidden="false" customHeight="true" outlineLevel="0" collapsed="false">
      <c r="A75" s="5"/>
      <c r="B75" s="5"/>
      <c r="C75" s="5"/>
      <c r="D75" s="5"/>
      <c r="E75" s="5"/>
      <c r="F75" s="5"/>
      <c r="G75" s="5"/>
      <c r="H75" s="5"/>
      <c r="I75" s="5"/>
      <c r="J75" s="5"/>
      <c r="K75" s="5"/>
      <c r="L75" s="5"/>
      <c r="M75" s="5"/>
      <c r="N75" s="5"/>
      <c r="O75" s="5"/>
      <c r="P75" s="5"/>
      <c r="Q75" s="5"/>
      <c r="R75" s="5"/>
      <c r="S75" s="5"/>
      <c r="T75" s="5"/>
      <c r="U75" s="5"/>
      <c r="V75" s="5"/>
      <c r="W75" s="5"/>
    </row>
    <row r="76" customFormat="false" ht="12.75" hidden="false" customHeight="true" outlineLevel="0" collapsed="false">
      <c r="A76" s="5"/>
      <c r="B76" s="5"/>
      <c r="C76" s="5"/>
      <c r="D76" s="5"/>
      <c r="E76" s="5"/>
      <c r="F76" s="5"/>
      <c r="G76" s="5"/>
      <c r="H76" s="5"/>
      <c r="I76" s="5"/>
      <c r="J76" s="5"/>
      <c r="K76" s="5"/>
      <c r="L76" s="5"/>
      <c r="M76" s="5"/>
      <c r="N76" s="5"/>
      <c r="O76" s="5"/>
      <c r="P76" s="5"/>
      <c r="Q76" s="5"/>
      <c r="R76" s="5"/>
      <c r="S76" s="5"/>
      <c r="T76" s="5"/>
      <c r="U76" s="5"/>
      <c r="V76" s="5"/>
      <c r="W76" s="5"/>
    </row>
    <row r="77" customFormat="false" ht="12.75" hidden="false" customHeight="true" outlineLevel="0" collapsed="false">
      <c r="A77" s="5"/>
      <c r="B77" s="5"/>
      <c r="C77" s="5"/>
      <c r="D77" s="5"/>
      <c r="E77" s="5"/>
      <c r="F77" s="5"/>
      <c r="G77" s="5"/>
      <c r="H77" s="5"/>
      <c r="I77" s="5"/>
      <c r="J77" s="5"/>
      <c r="K77" s="5"/>
      <c r="L77" s="5"/>
      <c r="M77" s="5"/>
      <c r="N77" s="5"/>
      <c r="O77" s="5"/>
      <c r="P77" s="5"/>
      <c r="Q77" s="5"/>
      <c r="R77" s="5"/>
      <c r="S77" s="5"/>
      <c r="T77" s="5"/>
      <c r="U77" s="5"/>
      <c r="V77" s="5"/>
      <c r="W77" s="5"/>
    </row>
    <row r="78" customFormat="false" ht="12.75" hidden="false" customHeight="true" outlineLevel="0" collapsed="false">
      <c r="A78" s="5"/>
      <c r="B78" s="5"/>
      <c r="C78" s="5"/>
      <c r="D78" s="5"/>
      <c r="E78" s="5"/>
      <c r="F78" s="5"/>
      <c r="G78" s="5"/>
      <c r="H78" s="5"/>
      <c r="I78" s="5"/>
      <c r="J78" s="5"/>
      <c r="K78" s="5"/>
      <c r="L78" s="5"/>
      <c r="M78" s="5"/>
      <c r="N78" s="5"/>
      <c r="O78" s="5"/>
      <c r="P78" s="5"/>
      <c r="Q78" s="5"/>
      <c r="R78" s="5"/>
      <c r="S78" s="5"/>
      <c r="T78" s="5"/>
      <c r="U78" s="5"/>
      <c r="V78" s="5"/>
      <c r="W78" s="5"/>
    </row>
    <row r="79" customFormat="false" ht="12.75" hidden="false" customHeight="true" outlineLevel="0" collapsed="false">
      <c r="A79" s="5"/>
      <c r="B79" s="5"/>
      <c r="C79" s="5"/>
      <c r="D79" s="5"/>
      <c r="E79" s="5"/>
      <c r="F79" s="5"/>
      <c r="G79" s="5"/>
      <c r="H79" s="5"/>
      <c r="I79" s="5"/>
      <c r="J79" s="5"/>
      <c r="K79" s="5"/>
      <c r="L79" s="5"/>
      <c r="M79" s="5"/>
      <c r="N79" s="5"/>
      <c r="O79" s="5"/>
      <c r="P79" s="5"/>
      <c r="Q79" s="5"/>
      <c r="R79" s="5"/>
      <c r="S79" s="5"/>
      <c r="T79" s="5"/>
      <c r="U79" s="5"/>
      <c r="V79" s="5"/>
      <c r="W79" s="5"/>
    </row>
    <row r="80" customFormat="false" ht="12.75" hidden="false" customHeight="true" outlineLevel="0" collapsed="false">
      <c r="A80" s="5"/>
      <c r="B80" s="5"/>
      <c r="C80" s="5"/>
      <c r="D80" s="5"/>
      <c r="E80" s="5"/>
      <c r="F80" s="5"/>
      <c r="G80" s="5"/>
      <c r="H80" s="5"/>
      <c r="I80" s="5"/>
      <c r="J80" s="5"/>
      <c r="K80" s="5"/>
      <c r="L80" s="5"/>
      <c r="M80" s="5"/>
      <c r="N80" s="5"/>
      <c r="O80" s="5"/>
      <c r="P80" s="5"/>
      <c r="Q80" s="5"/>
      <c r="R80" s="5"/>
      <c r="S80" s="5"/>
      <c r="T80" s="5"/>
      <c r="U80" s="5"/>
      <c r="V80" s="5"/>
      <c r="W80" s="5"/>
    </row>
    <row r="81" customFormat="false" ht="12.75" hidden="false" customHeight="true" outlineLevel="0" collapsed="false">
      <c r="A81" s="5"/>
      <c r="B81" s="5"/>
      <c r="C81" s="5"/>
      <c r="D81" s="5"/>
      <c r="E81" s="5"/>
      <c r="F81" s="5"/>
      <c r="G81" s="5"/>
      <c r="H81" s="5"/>
      <c r="I81" s="5"/>
      <c r="J81" s="5"/>
      <c r="K81" s="5"/>
      <c r="L81" s="5"/>
      <c r="M81" s="5"/>
      <c r="N81" s="5"/>
      <c r="O81" s="5"/>
      <c r="P81" s="5"/>
      <c r="Q81" s="5"/>
      <c r="R81" s="5"/>
      <c r="S81" s="5"/>
      <c r="T81" s="5"/>
      <c r="U81" s="5"/>
      <c r="V81" s="5"/>
      <c r="W81" s="5"/>
    </row>
    <row r="82" customFormat="false" ht="12.75" hidden="false" customHeight="true" outlineLevel="0" collapsed="false">
      <c r="A82" s="5"/>
      <c r="B82" s="5"/>
      <c r="C82" s="5"/>
      <c r="D82" s="5"/>
      <c r="E82" s="5"/>
      <c r="F82" s="5"/>
      <c r="G82" s="5"/>
      <c r="H82" s="5"/>
      <c r="I82" s="5"/>
      <c r="J82" s="5"/>
      <c r="K82" s="5"/>
      <c r="L82" s="5"/>
      <c r="M82" s="5"/>
      <c r="N82" s="5"/>
      <c r="O82" s="5"/>
      <c r="P82" s="5"/>
      <c r="Q82" s="5"/>
      <c r="R82" s="5"/>
      <c r="S82" s="5"/>
      <c r="T82" s="5"/>
      <c r="U82" s="5"/>
      <c r="V82" s="5"/>
      <c r="W82" s="5"/>
    </row>
    <row r="83" customFormat="false" ht="12.75" hidden="false" customHeight="true" outlineLevel="0" collapsed="false">
      <c r="A83" s="5"/>
      <c r="B83" s="5"/>
      <c r="C83" s="5"/>
      <c r="D83" s="5"/>
      <c r="E83" s="5"/>
      <c r="F83" s="5"/>
      <c r="G83" s="5"/>
      <c r="H83" s="5"/>
      <c r="I83" s="5"/>
      <c r="J83" s="5"/>
      <c r="K83" s="5"/>
      <c r="L83" s="5"/>
      <c r="M83" s="5"/>
      <c r="N83" s="5"/>
      <c r="O83" s="5"/>
      <c r="P83" s="5"/>
      <c r="Q83" s="5"/>
      <c r="R83" s="5"/>
      <c r="S83" s="5"/>
      <c r="T83" s="5"/>
      <c r="U83" s="5"/>
      <c r="V83" s="5"/>
      <c r="W83" s="5"/>
    </row>
    <row r="84" customFormat="false" ht="12.75" hidden="false" customHeight="true" outlineLevel="0" collapsed="false">
      <c r="A84" s="5"/>
      <c r="B84" s="5"/>
      <c r="C84" s="5"/>
      <c r="D84" s="5"/>
      <c r="E84" s="5"/>
      <c r="F84" s="5"/>
      <c r="G84" s="5"/>
      <c r="H84" s="5"/>
      <c r="I84" s="5"/>
      <c r="J84" s="5"/>
      <c r="K84" s="5"/>
      <c r="L84" s="5"/>
      <c r="M84" s="5"/>
      <c r="N84" s="5"/>
      <c r="O84" s="5"/>
      <c r="P84" s="5"/>
      <c r="Q84" s="5"/>
      <c r="R84" s="5"/>
      <c r="S84" s="5"/>
      <c r="T84" s="5"/>
      <c r="U84" s="5"/>
      <c r="V84" s="5"/>
      <c r="W84" s="5"/>
    </row>
    <row r="85" customFormat="false" ht="12.75" hidden="false" customHeight="true" outlineLevel="0" collapsed="false">
      <c r="A85" s="5"/>
      <c r="B85" s="5"/>
      <c r="C85" s="5"/>
      <c r="D85" s="5"/>
      <c r="E85" s="5"/>
      <c r="F85" s="5"/>
      <c r="G85" s="5"/>
      <c r="H85" s="5"/>
      <c r="I85" s="5"/>
      <c r="J85" s="5"/>
      <c r="K85" s="5"/>
      <c r="L85" s="5"/>
      <c r="M85" s="5"/>
      <c r="N85" s="5"/>
      <c r="O85" s="5"/>
      <c r="P85" s="5"/>
      <c r="Q85" s="5"/>
      <c r="R85" s="5"/>
      <c r="S85" s="5"/>
      <c r="T85" s="5"/>
      <c r="U85" s="5"/>
      <c r="V85" s="5"/>
      <c r="W85" s="5"/>
    </row>
    <row r="86" customFormat="false" ht="12.75" hidden="false" customHeight="true" outlineLevel="0" collapsed="false">
      <c r="A86" s="5"/>
      <c r="B86" s="5"/>
      <c r="C86" s="5"/>
      <c r="D86" s="5"/>
      <c r="E86" s="5"/>
      <c r="F86" s="5"/>
      <c r="G86" s="5"/>
      <c r="H86" s="5"/>
      <c r="I86" s="5"/>
      <c r="J86" s="5"/>
      <c r="K86" s="5"/>
      <c r="L86" s="5"/>
      <c r="M86" s="5"/>
      <c r="N86" s="5"/>
      <c r="O86" s="5"/>
      <c r="P86" s="5"/>
      <c r="Q86" s="5"/>
      <c r="R86" s="5"/>
      <c r="S86" s="5"/>
      <c r="T86" s="5"/>
      <c r="U86" s="5"/>
      <c r="V86" s="5"/>
      <c r="W86" s="5"/>
    </row>
    <row r="87" customFormat="false" ht="12.75" hidden="false" customHeight="true" outlineLevel="0" collapsed="false">
      <c r="A87" s="5"/>
      <c r="B87" s="5"/>
      <c r="C87" s="5"/>
      <c r="D87" s="5"/>
      <c r="E87" s="5"/>
      <c r="F87" s="5"/>
      <c r="G87" s="5"/>
      <c r="H87" s="5"/>
      <c r="I87" s="5"/>
      <c r="J87" s="5"/>
      <c r="K87" s="5"/>
      <c r="L87" s="5"/>
      <c r="M87" s="5"/>
      <c r="N87" s="5"/>
      <c r="O87" s="5"/>
      <c r="P87" s="5"/>
      <c r="Q87" s="5"/>
      <c r="R87" s="5"/>
      <c r="S87" s="5"/>
      <c r="T87" s="5"/>
      <c r="U87" s="5"/>
      <c r="V87" s="5"/>
      <c r="W87" s="5"/>
    </row>
    <row r="88" customFormat="false" ht="12.75" hidden="false" customHeight="true" outlineLevel="0" collapsed="false">
      <c r="A88" s="5"/>
      <c r="B88" s="5"/>
      <c r="C88" s="5"/>
      <c r="D88" s="5"/>
      <c r="E88" s="5"/>
      <c r="F88" s="5"/>
      <c r="G88" s="5"/>
      <c r="H88" s="5"/>
      <c r="I88" s="5"/>
      <c r="J88" s="5"/>
      <c r="K88" s="5"/>
      <c r="L88" s="5"/>
      <c r="M88" s="5"/>
      <c r="N88" s="5"/>
      <c r="O88" s="5"/>
      <c r="P88" s="5"/>
      <c r="Q88" s="5"/>
      <c r="R88" s="5"/>
      <c r="S88" s="5"/>
      <c r="T88" s="5"/>
      <c r="U88" s="5"/>
      <c r="V88" s="5"/>
      <c r="W88" s="5"/>
    </row>
    <row r="89" customFormat="false" ht="12.75" hidden="false" customHeight="true" outlineLevel="0" collapsed="false">
      <c r="A89" s="5"/>
      <c r="B89" s="5"/>
      <c r="C89" s="5"/>
      <c r="D89" s="5"/>
      <c r="E89" s="5"/>
      <c r="F89" s="5"/>
      <c r="G89" s="5"/>
      <c r="H89" s="5"/>
      <c r="I89" s="5"/>
      <c r="J89" s="5"/>
      <c r="K89" s="5"/>
      <c r="L89" s="5"/>
      <c r="M89" s="5"/>
      <c r="N89" s="5"/>
      <c r="O89" s="5"/>
      <c r="P89" s="5"/>
      <c r="Q89" s="5"/>
      <c r="R89" s="5"/>
      <c r="S89" s="5"/>
      <c r="T89" s="5"/>
      <c r="U89" s="5"/>
      <c r="V89" s="5"/>
      <c r="W89" s="5"/>
    </row>
    <row r="90" customFormat="false" ht="12.75" hidden="false" customHeight="true" outlineLevel="0" collapsed="false">
      <c r="A90" s="5"/>
      <c r="B90" s="5"/>
      <c r="C90" s="5"/>
      <c r="D90" s="5"/>
      <c r="E90" s="5"/>
      <c r="F90" s="5"/>
      <c r="G90" s="5"/>
      <c r="H90" s="5"/>
      <c r="I90" s="5"/>
      <c r="J90" s="5"/>
      <c r="K90" s="5"/>
      <c r="L90" s="5"/>
      <c r="M90" s="5"/>
      <c r="N90" s="5"/>
      <c r="O90" s="5"/>
      <c r="P90" s="5"/>
      <c r="Q90" s="5"/>
      <c r="R90" s="5"/>
      <c r="S90" s="5"/>
      <c r="T90" s="5"/>
      <c r="U90" s="5"/>
      <c r="V90" s="5"/>
      <c r="W90" s="5"/>
    </row>
    <row r="91" customFormat="false" ht="12.75" hidden="false" customHeight="true" outlineLevel="0" collapsed="false">
      <c r="A91" s="5"/>
      <c r="B91" s="5"/>
      <c r="C91" s="5"/>
      <c r="D91" s="5"/>
      <c r="E91" s="5"/>
      <c r="F91" s="5"/>
      <c r="G91" s="5"/>
      <c r="H91" s="5"/>
      <c r="I91" s="5"/>
      <c r="J91" s="5"/>
      <c r="K91" s="5"/>
      <c r="L91" s="5"/>
      <c r="M91" s="5"/>
      <c r="N91" s="5"/>
      <c r="O91" s="5"/>
      <c r="P91" s="5"/>
      <c r="Q91" s="5"/>
      <c r="R91" s="5"/>
      <c r="S91" s="5"/>
      <c r="T91" s="5"/>
      <c r="U91" s="5"/>
      <c r="V91" s="5"/>
      <c r="W91" s="5"/>
    </row>
    <row r="92" customFormat="false" ht="12.75" hidden="false" customHeight="true" outlineLevel="0" collapsed="false">
      <c r="A92" s="5"/>
      <c r="B92" s="5"/>
      <c r="C92" s="5"/>
      <c r="D92" s="5"/>
      <c r="E92" s="5"/>
      <c r="F92" s="5"/>
      <c r="G92" s="5"/>
      <c r="H92" s="5"/>
      <c r="I92" s="5"/>
      <c r="J92" s="5"/>
      <c r="K92" s="5"/>
      <c r="L92" s="5"/>
      <c r="M92" s="5"/>
      <c r="N92" s="5"/>
      <c r="O92" s="5"/>
      <c r="P92" s="5"/>
      <c r="Q92" s="5"/>
      <c r="R92" s="5"/>
      <c r="S92" s="5"/>
      <c r="T92" s="5"/>
      <c r="U92" s="5"/>
      <c r="V92" s="5"/>
      <c r="W92" s="5"/>
    </row>
    <row r="93" customFormat="false" ht="12.75" hidden="false" customHeight="true" outlineLevel="0" collapsed="false">
      <c r="A93" s="5"/>
      <c r="B93" s="5"/>
      <c r="C93" s="5"/>
      <c r="D93" s="5"/>
      <c r="E93" s="5"/>
      <c r="F93" s="5"/>
      <c r="G93" s="5"/>
      <c r="H93" s="5"/>
      <c r="I93" s="5"/>
      <c r="J93" s="5"/>
      <c r="K93" s="5"/>
      <c r="L93" s="5"/>
      <c r="M93" s="5"/>
      <c r="N93" s="5"/>
      <c r="O93" s="5"/>
      <c r="P93" s="5"/>
      <c r="Q93" s="5"/>
      <c r="R93" s="5"/>
      <c r="S93" s="5"/>
      <c r="T93" s="5"/>
      <c r="U93" s="5"/>
      <c r="V93" s="5"/>
      <c r="W93" s="5"/>
    </row>
    <row r="94" customFormat="false" ht="12.75" hidden="false" customHeight="true" outlineLevel="0" collapsed="false">
      <c r="A94" s="5"/>
      <c r="B94" s="5"/>
      <c r="C94" s="5"/>
      <c r="D94" s="5"/>
      <c r="E94" s="5"/>
      <c r="F94" s="5"/>
      <c r="G94" s="5"/>
      <c r="H94" s="5"/>
      <c r="I94" s="5"/>
      <c r="J94" s="5"/>
      <c r="K94" s="5"/>
      <c r="L94" s="5"/>
      <c r="M94" s="5"/>
      <c r="N94" s="5"/>
      <c r="O94" s="5"/>
      <c r="P94" s="5"/>
      <c r="Q94" s="5"/>
      <c r="R94" s="5"/>
      <c r="S94" s="5"/>
      <c r="T94" s="5"/>
      <c r="U94" s="5"/>
      <c r="V94" s="5"/>
      <c r="W94" s="5"/>
    </row>
    <row r="95" customFormat="false" ht="12.75" hidden="false" customHeight="true" outlineLevel="0" collapsed="false">
      <c r="A95" s="5"/>
      <c r="B95" s="5"/>
      <c r="C95" s="5"/>
      <c r="D95" s="5"/>
      <c r="E95" s="5"/>
      <c r="F95" s="5"/>
      <c r="G95" s="5"/>
      <c r="H95" s="5"/>
      <c r="I95" s="5"/>
      <c r="J95" s="5"/>
      <c r="K95" s="5"/>
      <c r="L95" s="5"/>
      <c r="M95" s="5"/>
      <c r="N95" s="5"/>
      <c r="O95" s="5"/>
      <c r="P95" s="5"/>
      <c r="Q95" s="5"/>
      <c r="R95" s="5"/>
      <c r="S95" s="5"/>
      <c r="T95" s="5"/>
      <c r="U95" s="5"/>
      <c r="V95" s="5"/>
      <c r="W95" s="5"/>
    </row>
    <row r="96" customFormat="false" ht="12.75" hidden="false" customHeight="true" outlineLevel="0" collapsed="false">
      <c r="A96" s="5"/>
      <c r="B96" s="5"/>
      <c r="C96" s="5"/>
      <c r="D96" s="5"/>
      <c r="E96" s="5"/>
      <c r="F96" s="5"/>
      <c r="G96" s="5"/>
      <c r="H96" s="5"/>
      <c r="I96" s="5"/>
      <c r="J96" s="5"/>
      <c r="K96" s="5"/>
      <c r="L96" s="5"/>
      <c r="M96" s="5"/>
      <c r="N96" s="5"/>
      <c r="O96" s="5"/>
      <c r="P96" s="5"/>
      <c r="Q96" s="5"/>
      <c r="R96" s="5"/>
      <c r="S96" s="5"/>
      <c r="T96" s="5"/>
      <c r="U96" s="5"/>
      <c r="V96" s="5"/>
      <c r="W96" s="5"/>
    </row>
    <row r="97" customFormat="false" ht="12.75" hidden="false" customHeight="true" outlineLevel="0" collapsed="false">
      <c r="A97" s="5"/>
      <c r="B97" s="5"/>
      <c r="C97" s="5"/>
      <c r="D97" s="5"/>
      <c r="E97" s="5"/>
      <c r="F97" s="5"/>
      <c r="G97" s="5"/>
      <c r="H97" s="5"/>
      <c r="I97" s="5"/>
      <c r="J97" s="5"/>
      <c r="K97" s="5"/>
      <c r="L97" s="5"/>
      <c r="M97" s="5"/>
      <c r="N97" s="5"/>
      <c r="O97" s="5"/>
      <c r="P97" s="5"/>
      <c r="Q97" s="5"/>
      <c r="R97" s="5"/>
      <c r="S97" s="5"/>
      <c r="T97" s="5"/>
      <c r="U97" s="5"/>
      <c r="V97" s="5"/>
      <c r="W97" s="5"/>
    </row>
    <row r="98" customFormat="false" ht="12.75" hidden="false" customHeight="true" outlineLevel="0" collapsed="false">
      <c r="A98" s="5"/>
      <c r="B98" s="5"/>
      <c r="C98" s="5"/>
      <c r="D98" s="5"/>
      <c r="E98" s="5"/>
      <c r="F98" s="5"/>
      <c r="G98" s="5"/>
      <c r="H98" s="5"/>
      <c r="I98" s="5"/>
      <c r="J98" s="5"/>
      <c r="K98" s="5"/>
      <c r="L98" s="5"/>
      <c r="M98" s="5"/>
      <c r="N98" s="5"/>
      <c r="O98" s="5"/>
      <c r="P98" s="5"/>
      <c r="Q98" s="5"/>
      <c r="R98" s="5"/>
      <c r="S98" s="5"/>
      <c r="T98" s="5"/>
      <c r="U98" s="5"/>
      <c r="V98" s="5"/>
      <c r="W98" s="5"/>
    </row>
    <row r="99" customFormat="false" ht="12.75" hidden="false" customHeight="true" outlineLevel="0" collapsed="false">
      <c r="A99" s="5"/>
      <c r="B99" s="5"/>
      <c r="C99" s="5"/>
      <c r="D99" s="5"/>
      <c r="E99" s="5"/>
      <c r="F99" s="5"/>
      <c r="G99" s="5"/>
      <c r="H99" s="5"/>
      <c r="I99" s="5"/>
      <c r="J99" s="5"/>
      <c r="K99" s="5"/>
      <c r="L99" s="5"/>
      <c r="M99" s="5"/>
      <c r="N99" s="5"/>
      <c r="O99" s="5"/>
      <c r="P99" s="5"/>
      <c r="Q99" s="5"/>
      <c r="R99" s="5"/>
      <c r="S99" s="5"/>
      <c r="T99" s="5"/>
      <c r="U99" s="5"/>
      <c r="V99" s="5"/>
      <c r="W99" s="5"/>
    </row>
    <row r="100" customFormat="false" ht="12.75" hidden="false" customHeight="true" outlineLevel="0" collapsed="false">
      <c r="A100" s="5"/>
      <c r="B100" s="5"/>
      <c r="C100" s="5"/>
      <c r="D100" s="5"/>
      <c r="E100" s="5"/>
      <c r="F100" s="5"/>
      <c r="G100" s="5"/>
      <c r="H100" s="5"/>
      <c r="I100" s="5"/>
      <c r="J100" s="5"/>
      <c r="K100" s="5"/>
      <c r="L100" s="5"/>
      <c r="M100" s="5"/>
      <c r="N100" s="5"/>
      <c r="O100" s="5"/>
      <c r="P100" s="5"/>
      <c r="Q100" s="5"/>
      <c r="R100" s="5"/>
      <c r="S100" s="5"/>
      <c r="T100" s="5"/>
      <c r="U100" s="5"/>
      <c r="V100" s="5"/>
      <c r="W100" s="5"/>
    </row>
    <row r="101" customFormat="false" ht="12.75" hidden="false" customHeight="true" outlineLevel="0" collapsed="false">
      <c r="A101" s="5"/>
      <c r="B101" s="5"/>
      <c r="C101" s="5"/>
      <c r="D101" s="5"/>
      <c r="E101" s="5"/>
      <c r="F101" s="5"/>
      <c r="G101" s="5"/>
      <c r="H101" s="5"/>
      <c r="I101" s="5"/>
      <c r="J101" s="5"/>
      <c r="K101" s="5"/>
      <c r="L101" s="5"/>
      <c r="M101" s="5"/>
      <c r="N101" s="5"/>
      <c r="O101" s="5"/>
      <c r="P101" s="5"/>
      <c r="Q101" s="5"/>
      <c r="R101" s="5"/>
      <c r="S101" s="5"/>
      <c r="T101" s="5"/>
      <c r="U101" s="5"/>
      <c r="V101" s="5"/>
      <c r="W101" s="5"/>
    </row>
    <row r="102" customFormat="false" ht="12.75" hidden="false" customHeight="true" outlineLevel="0" collapsed="false">
      <c r="A102" s="5"/>
      <c r="B102" s="5"/>
      <c r="C102" s="5"/>
      <c r="D102" s="5"/>
      <c r="E102" s="5"/>
      <c r="F102" s="5"/>
      <c r="G102" s="5"/>
      <c r="H102" s="5"/>
      <c r="I102" s="5"/>
      <c r="J102" s="5"/>
      <c r="K102" s="5"/>
      <c r="L102" s="5"/>
      <c r="M102" s="5"/>
      <c r="N102" s="5"/>
      <c r="O102" s="5"/>
      <c r="P102" s="5"/>
      <c r="Q102" s="5"/>
      <c r="R102" s="5"/>
      <c r="S102" s="5"/>
      <c r="T102" s="5"/>
      <c r="U102" s="5"/>
      <c r="V102" s="5"/>
      <c r="W102" s="5"/>
    </row>
    <row r="103" customFormat="false" ht="12.75" hidden="false" customHeight="true" outlineLevel="0" collapsed="false">
      <c r="A103" s="5"/>
      <c r="B103" s="5"/>
      <c r="C103" s="5"/>
      <c r="D103" s="5"/>
      <c r="E103" s="5"/>
      <c r="F103" s="5"/>
      <c r="G103" s="5"/>
      <c r="H103" s="5"/>
      <c r="I103" s="5"/>
      <c r="J103" s="5"/>
      <c r="K103" s="5"/>
      <c r="L103" s="5"/>
      <c r="M103" s="5"/>
      <c r="N103" s="5"/>
      <c r="O103" s="5"/>
      <c r="P103" s="5"/>
      <c r="Q103" s="5"/>
      <c r="R103" s="5"/>
      <c r="S103" s="5"/>
      <c r="T103" s="5"/>
      <c r="U103" s="5"/>
      <c r="V103" s="5"/>
      <c r="W103" s="5"/>
    </row>
    <row r="104" customFormat="false" ht="12.75" hidden="false" customHeight="true" outlineLevel="0" collapsed="false">
      <c r="A104" s="5"/>
      <c r="B104" s="5"/>
      <c r="C104" s="5"/>
      <c r="D104" s="5"/>
      <c r="E104" s="5"/>
      <c r="F104" s="5"/>
      <c r="G104" s="5"/>
      <c r="H104" s="5"/>
      <c r="I104" s="5"/>
      <c r="J104" s="5"/>
      <c r="K104" s="5"/>
      <c r="L104" s="5"/>
      <c r="M104" s="5"/>
      <c r="N104" s="5"/>
      <c r="O104" s="5"/>
      <c r="P104" s="5"/>
      <c r="Q104" s="5"/>
      <c r="R104" s="5"/>
      <c r="S104" s="5"/>
      <c r="T104" s="5"/>
      <c r="U104" s="5"/>
      <c r="V104" s="5"/>
      <c r="W104" s="5"/>
    </row>
    <row r="105" customFormat="false" ht="12.75" hidden="false" customHeight="true" outlineLevel="0" collapsed="false">
      <c r="A105" s="5"/>
      <c r="B105" s="5"/>
      <c r="C105" s="5"/>
      <c r="D105" s="5"/>
      <c r="E105" s="5"/>
      <c r="F105" s="5"/>
      <c r="G105" s="5"/>
      <c r="H105" s="5"/>
      <c r="I105" s="5"/>
      <c r="J105" s="5"/>
      <c r="K105" s="5"/>
      <c r="L105" s="5"/>
      <c r="M105" s="5"/>
      <c r="N105" s="5"/>
      <c r="O105" s="5"/>
      <c r="P105" s="5"/>
      <c r="Q105" s="5"/>
      <c r="R105" s="5"/>
      <c r="S105" s="5"/>
      <c r="T105" s="5"/>
      <c r="U105" s="5"/>
      <c r="V105" s="5"/>
      <c r="W105" s="5"/>
    </row>
    <row r="106" customFormat="false" ht="12.75" hidden="false" customHeight="true" outlineLevel="0" collapsed="false">
      <c r="A106" s="5"/>
      <c r="B106" s="5"/>
      <c r="C106" s="5"/>
      <c r="D106" s="5"/>
      <c r="E106" s="5"/>
      <c r="F106" s="5"/>
      <c r="G106" s="5"/>
      <c r="H106" s="5"/>
      <c r="I106" s="5"/>
      <c r="J106" s="5"/>
      <c r="K106" s="5"/>
      <c r="L106" s="5"/>
      <c r="M106" s="5"/>
      <c r="N106" s="5"/>
      <c r="O106" s="5"/>
      <c r="P106" s="5"/>
      <c r="Q106" s="5"/>
      <c r="R106" s="5"/>
      <c r="S106" s="5"/>
      <c r="T106" s="5"/>
      <c r="U106" s="5"/>
      <c r="V106" s="5"/>
      <c r="W106" s="5"/>
    </row>
    <row r="107" customFormat="false" ht="12.75" hidden="false" customHeight="true" outlineLevel="0" collapsed="false">
      <c r="A107" s="5"/>
      <c r="B107" s="5"/>
      <c r="C107" s="5"/>
      <c r="D107" s="5"/>
      <c r="E107" s="5"/>
      <c r="F107" s="5"/>
      <c r="G107" s="5"/>
      <c r="H107" s="5"/>
      <c r="I107" s="5"/>
      <c r="J107" s="5"/>
      <c r="K107" s="5"/>
      <c r="L107" s="5"/>
      <c r="M107" s="5"/>
      <c r="N107" s="5"/>
      <c r="O107" s="5"/>
      <c r="P107" s="5"/>
      <c r="Q107" s="5"/>
      <c r="R107" s="5"/>
      <c r="S107" s="5"/>
      <c r="T107" s="5"/>
      <c r="U107" s="5"/>
      <c r="V107" s="5"/>
      <c r="W107" s="5"/>
    </row>
    <row r="108" customFormat="false" ht="12.75" hidden="false" customHeight="true" outlineLevel="0" collapsed="false">
      <c r="A108" s="5"/>
      <c r="B108" s="5"/>
      <c r="C108" s="5"/>
      <c r="D108" s="5"/>
      <c r="E108" s="5"/>
      <c r="F108" s="5"/>
      <c r="G108" s="5"/>
      <c r="H108" s="5"/>
      <c r="I108" s="5"/>
      <c r="J108" s="5"/>
      <c r="K108" s="5"/>
      <c r="L108" s="5"/>
      <c r="M108" s="5"/>
      <c r="N108" s="5"/>
      <c r="O108" s="5"/>
      <c r="P108" s="5"/>
      <c r="Q108" s="5"/>
      <c r="R108" s="5"/>
      <c r="S108" s="5"/>
      <c r="T108" s="5"/>
      <c r="U108" s="5"/>
      <c r="V108" s="5"/>
      <c r="W108" s="5"/>
    </row>
    <row r="109" customFormat="false" ht="12.75" hidden="false" customHeight="true" outlineLevel="0" collapsed="false">
      <c r="A109" s="5"/>
      <c r="B109" s="5"/>
      <c r="C109" s="5"/>
      <c r="D109" s="5"/>
      <c r="E109" s="5"/>
      <c r="F109" s="5"/>
      <c r="G109" s="5"/>
      <c r="H109" s="5"/>
      <c r="I109" s="5"/>
      <c r="J109" s="5"/>
      <c r="K109" s="5"/>
      <c r="L109" s="5"/>
      <c r="M109" s="5"/>
      <c r="N109" s="5"/>
      <c r="O109" s="5"/>
      <c r="P109" s="5"/>
      <c r="Q109" s="5"/>
      <c r="R109" s="5"/>
      <c r="S109" s="5"/>
      <c r="T109" s="5"/>
      <c r="U109" s="5"/>
      <c r="V109" s="5"/>
      <c r="W109" s="5"/>
    </row>
    <row r="110" customFormat="false" ht="12.75" hidden="false" customHeight="true" outlineLevel="0" collapsed="false">
      <c r="A110" s="5"/>
      <c r="B110" s="5"/>
      <c r="C110" s="5"/>
      <c r="D110" s="5"/>
      <c r="E110" s="5"/>
      <c r="F110" s="5"/>
      <c r="G110" s="5"/>
      <c r="H110" s="5"/>
      <c r="I110" s="5"/>
      <c r="J110" s="5"/>
      <c r="K110" s="5"/>
      <c r="L110" s="5"/>
      <c r="M110" s="5"/>
      <c r="N110" s="5"/>
      <c r="O110" s="5"/>
      <c r="P110" s="5"/>
      <c r="Q110" s="5"/>
      <c r="R110" s="5"/>
      <c r="S110" s="5"/>
      <c r="T110" s="5"/>
      <c r="U110" s="5"/>
      <c r="V110" s="5"/>
      <c r="W110" s="5"/>
    </row>
    <row r="111" customFormat="false" ht="12.75" hidden="false" customHeight="true" outlineLevel="0" collapsed="false">
      <c r="A111" s="5"/>
      <c r="B111" s="5"/>
      <c r="C111" s="5"/>
      <c r="D111" s="5"/>
      <c r="E111" s="5"/>
      <c r="F111" s="5"/>
      <c r="G111" s="5"/>
      <c r="H111" s="5"/>
      <c r="I111" s="5"/>
      <c r="J111" s="5"/>
      <c r="K111" s="5"/>
      <c r="L111" s="5"/>
      <c r="M111" s="5"/>
      <c r="N111" s="5"/>
      <c r="O111" s="5"/>
      <c r="P111" s="5"/>
      <c r="Q111" s="5"/>
      <c r="R111" s="5"/>
      <c r="S111" s="5"/>
      <c r="T111" s="5"/>
      <c r="U111" s="5"/>
      <c r="V111" s="5"/>
      <c r="W111" s="5"/>
    </row>
    <row r="112" customFormat="false" ht="12.75" hidden="false" customHeight="true" outlineLevel="0" collapsed="false">
      <c r="A112" s="5"/>
      <c r="B112" s="5"/>
      <c r="C112" s="5"/>
      <c r="D112" s="5"/>
      <c r="E112" s="5"/>
      <c r="F112" s="5"/>
      <c r="G112" s="5"/>
      <c r="H112" s="5"/>
      <c r="I112" s="5"/>
      <c r="J112" s="5"/>
      <c r="K112" s="5"/>
      <c r="L112" s="5"/>
      <c r="M112" s="5"/>
      <c r="N112" s="5"/>
      <c r="O112" s="5"/>
      <c r="P112" s="5"/>
      <c r="Q112" s="5"/>
      <c r="R112" s="5"/>
      <c r="S112" s="5"/>
      <c r="T112" s="5"/>
      <c r="U112" s="5"/>
      <c r="V112" s="5"/>
      <c r="W112" s="5"/>
    </row>
    <row r="113" customFormat="false" ht="12.75" hidden="false" customHeight="true" outlineLevel="0" collapsed="false">
      <c r="A113" s="5"/>
      <c r="B113" s="5"/>
      <c r="C113" s="5"/>
      <c r="D113" s="5"/>
      <c r="E113" s="5"/>
      <c r="F113" s="5"/>
      <c r="G113" s="5"/>
      <c r="H113" s="5"/>
      <c r="I113" s="5"/>
      <c r="J113" s="5"/>
      <c r="K113" s="5"/>
      <c r="L113" s="5"/>
      <c r="M113" s="5"/>
      <c r="N113" s="5"/>
      <c r="O113" s="5"/>
      <c r="P113" s="5"/>
      <c r="Q113" s="5"/>
      <c r="R113" s="5"/>
      <c r="S113" s="5"/>
      <c r="T113" s="5"/>
      <c r="U113" s="5"/>
      <c r="V113" s="5"/>
      <c r="W113" s="5"/>
    </row>
    <row r="114" customFormat="false" ht="12.75" hidden="false" customHeight="true" outlineLevel="0" collapsed="false">
      <c r="A114" s="5"/>
      <c r="B114" s="5"/>
      <c r="C114" s="5"/>
      <c r="D114" s="5"/>
      <c r="E114" s="5"/>
      <c r="F114" s="5"/>
      <c r="G114" s="5"/>
      <c r="H114" s="5"/>
      <c r="I114" s="5"/>
      <c r="J114" s="5"/>
      <c r="K114" s="5"/>
      <c r="L114" s="5"/>
      <c r="M114" s="5"/>
      <c r="N114" s="5"/>
      <c r="O114" s="5"/>
      <c r="P114" s="5"/>
      <c r="Q114" s="5"/>
      <c r="R114" s="5"/>
      <c r="S114" s="5"/>
      <c r="T114" s="5"/>
      <c r="U114" s="5"/>
      <c r="V114" s="5"/>
      <c r="W114" s="5"/>
    </row>
    <row r="115" customFormat="false" ht="12.75" hidden="false" customHeight="true" outlineLevel="0" collapsed="false">
      <c r="A115" s="5"/>
      <c r="B115" s="5"/>
      <c r="C115" s="5"/>
      <c r="D115" s="5"/>
      <c r="E115" s="5"/>
      <c r="F115" s="5"/>
      <c r="G115" s="5"/>
      <c r="H115" s="5"/>
      <c r="I115" s="5"/>
      <c r="J115" s="5"/>
      <c r="K115" s="5"/>
      <c r="L115" s="5"/>
      <c r="M115" s="5"/>
      <c r="N115" s="5"/>
      <c r="O115" s="5"/>
      <c r="P115" s="5"/>
      <c r="Q115" s="5"/>
      <c r="R115" s="5"/>
      <c r="S115" s="5"/>
      <c r="T115" s="5"/>
      <c r="U115" s="5"/>
      <c r="V115" s="5"/>
      <c r="W115" s="5"/>
    </row>
    <row r="116" customFormat="false" ht="12.75" hidden="false" customHeight="true" outlineLevel="0" collapsed="false">
      <c r="A116" s="5"/>
      <c r="B116" s="5"/>
      <c r="C116" s="5"/>
      <c r="D116" s="5"/>
      <c r="E116" s="5"/>
      <c r="F116" s="5"/>
      <c r="G116" s="5"/>
      <c r="H116" s="5"/>
      <c r="I116" s="5"/>
      <c r="J116" s="5"/>
      <c r="K116" s="5"/>
      <c r="L116" s="5"/>
      <c r="M116" s="5"/>
      <c r="N116" s="5"/>
      <c r="O116" s="5"/>
      <c r="P116" s="5"/>
      <c r="Q116" s="5"/>
      <c r="R116" s="5"/>
      <c r="S116" s="5"/>
      <c r="T116" s="5"/>
      <c r="U116" s="5"/>
      <c r="V116" s="5"/>
      <c r="W116" s="5"/>
    </row>
    <row r="117" customFormat="false" ht="12.75" hidden="false" customHeight="true" outlineLevel="0" collapsed="false">
      <c r="A117" s="5"/>
      <c r="B117" s="5"/>
      <c r="C117" s="5"/>
      <c r="D117" s="5"/>
      <c r="E117" s="5"/>
      <c r="F117" s="5"/>
      <c r="G117" s="5"/>
      <c r="H117" s="5"/>
      <c r="I117" s="5"/>
      <c r="J117" s="5"/>
      <c r="K117" s="5"/>
      <c r="L117" s="5"/>
      <c r="M117" s="5"/>
      <c r="N117" s="5"/>
      <c r="O117" s="5"/>
      <c r="P117" s="5"/>
      <c r="Q117" s="5"/>
      <c r="R117" s="5"/>
      <c r="S117" s="5"/>
      <c r="T117" s="5"/>
      <c r="U117" s="5"/>
      <c r="V117" s="5"/>
      <c r="W117" s="5"/>
    </row>
    <row r="118" customFormat="false" ht="12.75" hidden="false" customHeight="true" outlineLevel="0" collapsed="false">
      <c r="A118" s="5"/>
      <c r="B118" s="5"/>
      <c r="C118" s="5"/>
      <c r="D118" s="5"/>
      <c r="E118" s="5"/>
      <c r="F118" s="5"/>
      <c r="G118" s="5"/>
      <c r="H118" s="5"/>
      <c r="I118" s="5"/>
      <c r="J118" s="5"/>
      <c r="K118" s="5"/>
      <c r="L118" s="5"/>
      <c r="M118" s="5"/>
      <c r="N118" s="5"/>
      <c r="O118" s="5"/>
      <c r="P118" s="5"/>
      <c r="Q118" s="5"/>
      <c r="R118" s="5"/>
      <c r="S118" s="5"/>
      <c r="T118" s="5"/>
      <c r="U118" s="5"/>
      <c r="V118" s="5"/>
      <c r="W118" s="5"/>
    </row>
    <row r="119" customFormat="false" ht="12.75" hidden="false" customHeight="true" outlineLevel="0" collapsed="false">
      <c r="A119" s="5"/>
      <c r="B119" s="5"/>
      <c r="C119" s="5"/>
      <c r="D119" s="5"/>
      <c r="E119" s="5"/>
      <c r="F119" s="5"/>
      <c r="G119" s="5"/>
      <c r="H119" s="5"/>
      <c r="I119" s="5"/>
      <c r="J119" s="5"/>
      <c r="K119" s="5"/>
      <c r="L119" s="5"/>
      <c r="M119" s="5"/>
      <c r="N119" s="5"/>
      <c r="O119" s="5"/>
      <c r="P119" s="5"/>
      <c r="Q119" s="5"/>
      <c r="R119" s="5"/>
      <c r="S119" s="5"/>
      <c r="T119" s="5"/>
      <c r="U119" s="5"/>
      <c r="V119" s="5"/>
      <c r="W119" s="5"/>
    </row>
    <row r="120" customFormat="false" ht="12.75" hidden="false" customHeight="true" outlineLevel="0" collapsed="false">
      <c r="A120" s="5"/>
      <c r="B120" s="5"/>
      <c r="C120" s="5"/>
      <c r="D120" s="5"/>
      <c r="E120" s="5"/>
      <c r="F120" s="5"/>
      <c r="G120" s="5"/>
      <c r="H120" s="5"/>
      <c r="I120" s="5"/>
      <c r="J120" s="5"/>
      <c r="K120" s="5"/>
      <c r="L120" s="5"/>
      <c r="M120" s="5"/>
      <c r="N120" s="5"/>
      <c r="O120" s="5"/>
      <c r="P120" s="5"/>
      <c r="Q120" s="5"/>
      <c r="R120" s="5"/>
      <c r="S120" s="5"/>
      <c r="T120" s="5"/>
      <c r="U120" s="5"/>
      <c r="V120" s="5"/>
      <c r="W120" s="5"/>
    </row>
    <row r="121" customFormat="false" ht="12.75" hidden="false" customHeight="true" outlineLevel="0" collapsed="false">
      <c r="A121" s="5"/>
      <c r="B121" s="5"/>
      <c r="C121" s="5"/>
      <c r="D121" s="5"/>
      <c r="E121" s="5"/>
      <c r="F121" s="5"/>
      <c r="G121" s="5"/>
      <c r="H121" s="5"/>
      <c r="I121" s="5"/>
      <c r="J121" s="5"/>
      <c r="K121" s="5"/>
      <c r="L121" s="5"/>
      <c r="M121" s="5"/>
      <c r="N121" s="5"/>
      <c r="O121" s="5"/>
      <c r="P121" s="5"/>
      <c r="Q121" s="5"/>
      <c r="R121" s="5"/>
      <c r="S121" s="5"/>
      <c r="T121" s="5"/>
      <c r="U121" s="5"/>
      <c r="V121" s="5"/>
      <c r="W121" s="5"/>
    </row>
    <row r="122" customFormat="false" ht="12.75" hidden="false" customHeight="true" outlineLevel="0" collapsed="false">
      <c r="A122" s="5"/>
      <c r="B122" s="5"/>
      <c r="C122" s="5"/>
      <c r="D122" s="5"/>
      <c r="E122" s="5"/>
      <c r="F122" s="5"/>
      <c r="G122" s="5"/>
      <c r="H122" s="5"/>
      <c r="I122" s="5"/>
      <c r="J122" s="5"/>
      <c r="K122" s="5"/>
      <c r="L122" s="5"/>
      <c r="M122" s="5"/>
      <c r="N122" s="5"/>
      <c r="O122" s="5"/>
      <c r="P122" s="5"/>
      <c r="Q122" s="5"/>
      <c r="R122" s="5"/>
      <c r="S122" s="5"/>
      <c r="T122" s="5"/>
      <c r="U122" s="5"/>
      <c r="V122" s="5"/>
      <c r="W122" s="5"/>
    </row>
    <row r="123" customFormat="false" ht="12.75" hidden="false" customHeight="true" outlineLevel="0" collapsed="false">
      <c r="A123" s="5"/>
      <c r="B123" s="5"/>
      <c r="C123" s="5"/>
      <c r="D123" s="5"/>
      <c r="E123" s="5"/>
      <c r="F123" s="5"/>
      <c r="G123" s="5"/>
      <c r="H123" s="5"/>
      <c r="I123" s="5"/>
      <c r="J123" s="5"/>
      <c r="K123" s="5"/>
      <c r="L123" s="5"/>
      <c r="M123" s="5"/>
      <c r="N123" s="5"/>
      <c r="O123" s="5"/>
      <c r="P123" s="5"/>
      <c r="Q123" s="5"/>
      <c r="R123" s="5"/>
      <c r="S123" s="5"/>
      <c r="T123" s="5"/>
      <c r="U123" s="5"/>
      <c r="V123" s="5"/>
      <c r="W123" s="5"/>
    </row>
    <row r="124" customFormat="false" ht="12.75" hidden="false" customHeight="true" outlineLevel="0" collapsed="false">
      <c r="A124" s="5"/>
      <c r="B124" s="5"/>
      <c r="C124" s="5"/>
      <c r="D124" s="5"/>
      <c r="E124" s="5"/>
      <c r="F124" s="5"/>
      <c r="G124" s="5"/>
      <c r="H124" s="5"/>
      <c r="I124" s="5"/>
      <c r="J124" s="5"/>
      <c r="K124" s="5"/>
      <c r="L124" s="5"/>
      <c r="M124" s="5"/>
      <c r="N124" s="5"/>
      <c r="O124" s="5"/>
      <c r="P124" s="5"/>
      <c r="Q124" s="5"/>
      <c r="R124" s="5"/>
      <c r="S124" s="5"/>
      <c r="T124" s="5"/>
      <c r="U124" s="5"/>
      <c r="V124" s="5"/>
      <c r="W124" s="5"/>
    </row>
    <row r="125" customFormat="false" ht="12.75" hidden="false" customHeight="true" outlineLevel="0" collapsed="false">
      <c r="A125" s="5"/>
      <c r="B125" s="5"/>
      <c r="C125" s="5"/>
      <c r="D125" s="5"/>
      <c r="E125" s="5"/>
      <c r="F125" s="5"/>
      <c r="G125" s="5"/>
      <c r="H125" s="5"/>
      <c r="I125" s="5"/>
      <c r="J125" s="5"/>
      <c r="K125" s="5"/>
      <c r="L125" s="5"/>
      <c r="M125" s="5"/>
      <c r="N125" s="5"/>
      <c r="O125" s="5"/>
      <c r="P125" s="5"/>
      <c r="Q125" s="5"/>
      <c r="R125" s="5"/>
      <c r="S125" s="5"/>
      <c r="T125" s="5"/>
      <c r="U125" s="5"/>
      <c r="V125" s="5"/>
      <c r="W125" s="5"/>
    </row>
    <row r="126" customFormat="false" ht="12.75" hidden="false" customHeight="true" outlineLevel="0" collapsed="false">
      <c r="A126" s="5"/>
      <c r="B126" s="5"/>
      <c r="C126" s="5"/>
      <c r="D126" s="5"/>
      <c r="E126" s="5"/>
      <c r="F126" s="5"/>
      <c r="G126" s="5"/>
      <c r="H126" s="5"/>
      <c r="I126" s="5"/>
      <c r="J126" s="5"/>
      <c r="K126" s="5"/>
      <c r="L126" s="5"/>
      <c r="M126" s="5"/>
      <c r="N126" s="5"/>
      <c r="O126" s="5"/>
      <c r="P126" s="5"/>
      <c r="Q126" s="5"/>
      <c r="R126" s="5"/>
      <c r="S126" s="5"/>
      <c r="T126" s="5"/>
      <c r="U126" s="5"/>
      <c r="V126" s="5"/>
      <c r="W126" s="5"/>
    </row>
    <row r="127" customFormat="false" ht="12.75" hidden="false" customHeight="true" outlineLevel="0" collapsed="false">
      <c r="A127" s="5"/>
      <c r="B127" s="5"/>
      <c r="C127" s="5"/>
      <c r="D127" s="5"/>
      <c r="E127" s="5"/>
      <c r="F127" s="5"/>
      <c r="G127" s="5"/>
      <c r="H127" s="5"/>
      <c r="I127" s="5"/>
      <c r="J127" s="5"/>
      <c r="K127" s="5"/>
      <c r="L127" s="5"/>
      <c r="M127" s="5"/>
      <c r="N127" s="5"/>
      <c r="O127" s="5"/>
      <c r="P127" s="5"/>
      <c r="Q127" s="5"/>
      <c r="R127" s="5"/>
      <c r="S127" s="5"/>
      <c r="T127" s="5"/>
      <c r="U127" s="5"/>
      <c r="V127" s="5"/>
      <c r="W127" s="5"/>
    </row>
    <row r="128" customFormat="false" ht="12.75" hidden="false" customHeight="true" outlineLevel="0" collapsed="false">
      <c r="A128" s="5"/>
      <c r="B128" s="5"/>
      <c r="C128" s="5"/>
      <c r="D128" s="5"/>
      <c r="E128" s="5"/>
      <c r="F128" s="5"/>
      <c r="G128" s="5"/>
      <c r="H128" s="5"/>
      <c r="I128" s="5"/>
      <c r="J128" s="5"/>
      <c r="K128" s="5"/>
      <c r="L128" s="5"/>
      <c r="M128" s="5"/>
      <c r="N128" s="5"/>
      <c r="O128" s="5"/>
      <c r="P128" s="5"/>
      <c r="Q128" s="5"/>
      <c r="R128" s="5"/>
      <c r="S128" s="5"/>
      <c r="T128" s="5"/>
      <c r="U128" s="5"/>
      <c r="V128" s="5"/>
      <c r="W128" s="5"/>
    </row>
    <row r="129" customFormat="false" ht="12.75" hidden="false" customHeight="true" outlineLevel="0" collapsed="false">
      <c r="A129" s="5"/>
      <c r="B129" s="5"/>
      <c r="C129" s="5"/>
      <c r="D129" s="5"/>
      <c r="E129" s="5"/>
      <c r="F129" s="5"/>
      <c r="G129" s="5"/>
      <c r="H129" s="5"/>
      <c r="I129" s="5"/>
      <c r="J129" s="5"/>
      <c r="K129" s="5"/>
      <c r="L129" s="5"/>
      <c r="M129" s="5"/>
      <c r="N129" s="5"/>
      <c r="O129" s="5"/>
      <c r="P129" s="5"/>
      <c r="Q129" s="5"/>
      <c r="R129" s="5"/>
      <c r="S129" s="5"/>
      <c r="T129" s="5"/>
      <c r="U129" s="5"/>
      <c r="V129" s="5"/>
      <c r="W129" s="5"/>
    </row>
    <row r="130" customFormat="false" ht="12.75" hidden="false" customHeight="true" outlineLevel="0" collapsed="false">
      <c r="A130" s="5"/>
      <c r="B130" s="5"/>
      <c r="C130" s="5"/>
      <c r="D130" s="5"/>
      <c r="E130" s="5"/>
      <c r="F130" s="5"/>
      <c r="G130" s="5"/>
      <c r="H130" s="5"/>
      <c r="I130" s="5"/>
      <c r="J130" s="5"/>
      <c r="K130" s="5"/>
      <c r="L130" s="5"/>
      <c r="M130" s="5"/>
      <c r="N130" s="5"/>
      <c r="O130" s="5"/>
      <c r="P130" s="5"/>
      <c r="Q130" s="5"/>
      <c r="R130" s="5"/>
      <c r="S130" s="5"/>
      <c r="T130" s="5"/>
      <c r="U130" s="5"/>
      <c r="V130" s="5"/>
      <c r="W130" s="5"/>
    </row>
    <row r="131" customFormat="false" ht="12.75" hidden="false" customHeight="true" outlineLevel="0" collapsed="false">
      <c r="A131" s="5"/>
      <c r="B131" s="5"/>
      <c r="C131" s="5"/>
      <c r="D131" s="5"/>
      <c r="E131" s="5"/>
      <c r="F131" s="5"/>
      <c r="G131" s="5"/>
      <c r="H131" s="5"/>
      <c r="I131" s="5"/>
      <c r="J131" s="5"/>
      <c r="K131" s="5"/>
      <c r="L131" s="5"/>
      <c r="M131" s="5"/>
      <c r="N131" s="5"/>
      <c r="O131" s="5"/>
      <c r="P131" s="5"/>
      <c r="Q131" s="5"/>
      <c r="R131" s="5"/>
      <c r="S131" s="5"/>
      <c r="T131" s="5"/>
      <c r="U131" s="5"/>
      <c r="V131" s="5"/>
      <c r="W131" s="5"/>
    </row>
    <row r="132" customFormat="false" ht="12.75" hidden="false" customHeight="true" outlineLevel="0" collapsed="false">
      <c r="A132" s="5"/>
      <c r="B132" s="5"/>
      <c r="C132" s="5"/>
      <c r="D132" s="5"/>
      <c r="E132" s="5"/>
      <c r="F132" s="5"/>
      <c r="G132" s="5"/>
      <c r="H132" s="5"/>
      <c r="I132" s="5"/>
      <c r="J132" s="5"/>
      <c r="K132" s="5"/>
      <c r="L132" s="5"/>
      <c r="M132" s="5"/>
      <c r="N132" s="5"/>
      <c r="O132" s="5"/>
      <c r="P132" s="5"/>
      <c r="Q132" s="5"/>
      <c r="R132" s="5"/>
      <c r="S132" s="5"/>
      <c r="T132" s="5"/>
      <c r="U132" s="5"/>
      <c r="V132" s="5"/>
      <c r="W132" s="5"/>
    </row>
    <row r="133" customFormat="false" ht="12.75" hidden="false" customHeight="true" outlineLevel="0" collapsed="false">
      <c r="A133" s="5"/>
      <c r="B133" s="5"/>
      <c r="C133" s="5"/>
      <c r="D133" s="5"/>
      <c r="E133" s="5"/>
      <c r="F133" s="5"/>
      <c r="G133" s="5"/>
      <c r="H133" s="5"/>
      <c r="I133" s="5"/>
      <c r="J133" s="5"/>
      <c r="K133" s="5"/>
      <c r="L133" s="5"/>
      <c r="M133" s="5"/>
      <c r="N133" s="5"/>
      <c r="O133" s="5"/>
      <c r="P133" s="5"/>
      <c r="Q133" s="5"/>
      <c r="R133" s="5"/>
      <c r="S133" s="5"/>
      <c r="T133" s="5"/>
      <c r="U133" s="5"/>
      <c r="V133" s="5"/>
      <c r="W133" s="5"/>
    </row>
    <row r="134" customFormat="false" ht="12.75" hidden="false" customHeight="true" outlineLevel="0" collapsed="false">
      <c r="A134" s="5"/>
      <c r="B134" s="5"/>
      <c r="C134" s="5"/>
      <c r="D134" s="5"/>
      <c r="E134" s="5"/>
      <c r="F134" s="5"/>
      <c r="G134" s="5"/>
      <c r="H134" s="5"/>
      <c r="I134" s="5"/>
      <c r="J134" s="5"/>
      <c r="K134" s="5"/>
      <c r="L134" s="5"/>
      <c r="M134" s="5"/>
      <c r="N134" s="5"/>
      <c r="O134" s="5"/>
      <c r="P134" s="5"/>
      <c r="Q134" s="5"/>
      <c r="R134" s="5"/>
      <c r="S134" s="5"/>
      <c r="T134" s="5"/>
      <c r="U134" s="5"/>
      <c r="V134" s="5"/>
      <c r="W134" s="5"/>
    </row>
    <row r="135" customFormat="false" ht="12.75" hidden="false" customHeight="true" outlineLevel="0" collapsed="false">
      <c r="A135" s="5"/>
      <c r="B135" s="5"/>
      <c r="C135" s="5"/>
      <c r="D135" s="5"/>
      <c r="E135" s="5"/>
      <c r="F135" s="5"/>
      <c r="G135" s="5"/>
      <c r="H135" s="5"/>
      <c r="I135" s="5"/>
      <c r="J135" s="5"/>
      <c r="K135" s="5"/>
      <c r="L135" s="5"/>
      <c r="M135" s="5"/>
      <c r="N135" s="5"/>
      <c r="O135" s="5"/>
      <c r="P135" s="5"/>
      <c r="Q135" s="5"/>
      <c r="R135" s="5"/>
      <c r="S135" s="5"/>
      <c r="T135" s="5"/>
      <c r="U135" s="5"/>
      <c r="V135" s="5"/>
      <c r="W135" s="5"/>
    </row>
    <row r="136" customFormat="false" ht="12.75" hidden="false" customHeight="true" outlineLevel="0" collapsed="false">
      <c r="A136" s="5"/>
      <c r="B136" s="5"/>
      <c r="C136" s="5"/>
      <c r="D136" s="5"/>
      <c r="E136" s="5"/>
      <c r="F136" s="5"/>
      <c r="G136" s="5"/>
      <c r="H136" s="5"/>
      <c r="I136" s="5"/>
      <c r="J136" s="5"/>
      <c r="K136" s="5"/>
      <c r="L136" s="5"/>
      <c r="M136" s="5"/>
      <c r="N136" s="5"/>
      <c r="O136" s="5"/>
      <c r="P136" s="5"/>
      <c r="Q136" s="5"/>
      <c r="R136" s="5"/>
      <c r="S136" s="5"/>
      <c r="T136" s="5"/>
      <c r="U136" s="5"/>
      <c r="V136" s="5"/>
      <c r="W136" s="5"/>
    </row>
    <row r="137" customFormat="false" ht="12.75" hidden="false" customHeight="true" outlineLevel="0" collapsed="false">
      <c r="A137" s="5"/>
      <c r="B137" s="5"/>
      <c r="C137" s="5"/>
      <c r="D137" s="5"/>
      <c r="E137" s="5"/>
      <c r="F137" s="5"/>
      <c r="G137" s="5"/>
      <c r="H137" s="5"/>
      <c r="I137" s="5"/>
      <c r="J137" s="5"/>
      <c r="K137" s="5"/>
      <c r="L137" s="5"/>
      <c r="M137" s="5"/>
      <c r="N137" s="5"/>
      <c r="O137" s="5"/>
      <c r="P137" s="5"/>
      <c r="Q137" s="5"/>
      <c r="R137" s="5"/>
      <c r="S137" s="5"/>
      <c r="T137" s="5"/>
      <c r="U137" s="5"/>
      <c r="V137" s="5"/>
      <c r="W137" s="5"/>
    </row>
    <row r="138" customFormat="false" ht="12.75" hidden="false" customHeight="true" outlineLevel="0" collapsed="false">
      <c r="A138" s="5"/>
      <c r="B138" s="5"/>
      <c r="C138" s="5"/>
      <c r="D138" s="5"/>
      <c r="E138" s="5"/>
      <c r="F138" s="5"/>
      <c r="G138" s="5"/>
      <c r="H138" s="5"/>
      <c r="I138" s="5"/>
      <c r="J138" s="5"/>
      <c r="K138" s="5"/>
      <c r="L138" s="5"/>
      <c r="M138" s="5"/>
      <c r="N138" s="5"/>
      <c r="O138" s="5"/>
      <c r="P138" s="5"/>
      <c r="Q138" s="5"/>
      <c r="R138" s="5"/>
      <c r="S138" s="5"/>
      <c r="T138" s="5"/>
      <c r="U138" s="5"/>
      <c r="V138" s="5"/>
      <c r="W138" s="5"/>
    </row>
    <row r="139" customFormat="false" ht="12.75" hidden="false" customHeight="true" outlineLevel="0" collapsed="false">
      <c r="A139" s="5"/>
      <c r="B139" s="5"/>
      <c r="C139" s="5"/>
      <c r="D139" s="5"/>
      <c r="E139" s="5"/>
      <c r="F139" s="5"/>
      <c r="G139" s="5"/>
      <c r="H139" s="5"/>
      <c r="I139" s="5"/>
      <c r="J139" s="5"/>
      <c r="K139" s="5"/>
      <c r="L139" s="5"/>
      <c r="M139" s="5"/>
      <c r="N139" s="5"/>
      <c r="O139" s="5"/>
      <c r="P139" s="5"/>
      <c r="Q139" s="5"/>
      <c r="R139" s="5"/>
      <c r="S139" s="5"/>
      <c r="T139" s="5"/>
      <c r="U139" s="5"/>
      <c r="V139" s="5"/>
      <c r="W139" s="5"/>
    </row>
    <row r="140" customFormat="false" ht="12.75" hidden="false" customHeight="true" outlineLevel="0" collapsed="false">
      <c r="A140" s="5"/>
      <c r="B140" s="5"/>
      <c r="C140" s="5"/>
      <c r="D140" s="5"/>
      <c r="E140" s="5"/>
      <c r="F140" s="5"/>
      <c r="G140" s="5"/>
      <c r="H140" s="5"/>
      <c r="I140" s="5"/>
      <c r="J140" s="5"/>
      <c r="K140" s="5"/>
      <c r="L140" s="5"/>
      <c r="M140" s="5"/>
      <c r="N140" s="5"/>
      <c r="O140" s="5"/>
      <c r="P140" s="5"/>
      <c r="Q140" s="5"/>
      <c r="R140" s="5"/>
      <c r="S140" s="5"/>
      <c r="T140" s="5"/>
      <c r="U140" s="5"/>
      <c r="V140" s="5"/>
      <c r="W140" s="5"/>
    </row>
    <row r="141" customFormat="false" ht="12.75" hidden="false" customHeight="true" outlineLevel="0" collapsed="false">
      <c r="A141" s="5"/>
      <c r="B141" s="5"/>
      <c r="C141" s="5"/>
      <c r="D141" s="5"/>
      <c r="E141" s="5"/>
      <c r="F141" s="5"/>
      <c r="G141" s="5"/>
      <c r="H141" s="5"/>
      <c r="I141" s="5"/>
      <c r="J141" s="5"/>
      <c r="K141" s="5"/>
      <c r="L141" s="5"/>
      <c r="M141" s="5"/>
      <c r="N141" s="5"/>
      <c r="O141" s="5"/>
      <c r="P141" s="5"/>
      <c r="Q141" s="5"/>
      <c r="R141" s="5"/>
      <c r="S141" s="5"/>
      <c r="T141" s="5"/>
      <c r="U141" s="5"/>
      <c r="V141" s="5"/>
      <c r="W141" s="5"/>
    </row>
    <row r="142" customFormat="false" ht="12.75" hidden="false" customHeight="true" outlineLevel="0" collapsed="false">
      <c r="A142" s="5"/>
      <c r="B142" s="5"/>
      <c r="C142" s="5"/>
      <c r="D142" s="5"/>
      <c r="E142" s="5"/>
      <c r="F142" s="5"/>
      <c r="G142" s="5"/>
      <c r="H142" s="5"/>
      <c r="I142" s="5"/>
      <c r="J142" s="5"/>
      <c r="K142" s="5"/>
      <c r="L142" s="5"/>
      <c r="M142" s="5"/>
      <c r="N142" s="5"/>
      <c r="O142" s="5"/>
      <c r="P142" s="5"/>
      <c r="Q142" s="5"/>
      <c r="R142" s="5"/>
      <c r="S142" s="5"/>
      <c r="T142" s="5"/>
      <c r="U142" s="5"/>
      <c r="V142" s="5"/>
      <c r="W142" s="5"/>
    </row>
    <row r="143" customFormat="false" ht="12.75" hidden="false" customHeight="true" outlineLevel="0" collapsed="false">
      <c r="A143" s="5"/>
      <c r="B143" s="5"/>
      <c r="C143" s="5"/>
      <c r="D143" s="5"/>
      <c r="E143" s="5"/>
      <c r="F143" s="5"/>
      <c r="G143" s="5"/>
      <c r="H143" s="5"/>
      <c r="I143" s="5"/>
      <c r="J143" s="5"/>
      <c r="K143" s="5"/>
      <c r="L143" s="5"/>
      <c r="M143" s="5"/>
      <c r="N143" s="5"/>
      <c r="O143" s="5"/>
      <c r="P143" s="5"/>
      <c r="Q143" s="5"/>
      <c r="R143" s="5"/>
      <c r="S143" s="5"/>
      <c r="T143" s="5"/>
      <c r="U143" s="5"/>
      <c r="V143" s="5"/>
      <c r="W143" s="5"/>
    </row>
    <row r="144" customFormat="false" ht="12.75" hidden="false" customHeight="true" outlineLevel="0" collapsed="false">
      <c r="A144" s="5"/>
      <c r="B144" s="5"/>
      <c r="C144" s="5"/>
      <c r="D144" s="5"/>
      <c r="E144" s="5"/>
      <c r="F144" s="5"/>
      <c r="G144" s="5"/>
      <c r="H144" s="5"/>
      <c r="I144" s="5"/>
      <c r="J144" s="5"/>
      <c r="K144" s="5"/>
      <c r="L144" s="5"/>
      <c r="M144" s="5"/>
      <c r="N144" s="5"/>
      <c r="O144" s="5"/>
      <c r="P144" s="5"/>
      <c r="Q144" s="5"/>
      <c r="R144" s="5"/>
      <c r="S144" s="5"/>
      <c r="T144" s="5"/>
      <c r="U144" s="5"/>
      <c r="V144" s="5"/>
      <c r="W144" s="5"/>
    </row>
    <row r="145" customFormat="false" ht="12.75" hidden="false" customHeight="true" outlineLevel="0" collapsed="false">
      <c r="A145" s="5"/>
      <c r="B145" s="5"/>
      <c r="C145" s="5"/>
      <c r="D145" s="5"/>
      <c r="E145" s="5"/>
      <c r="F145" s="5"/>
      <c r="G145" s="5"/>
      <c r="H145" s="5"/>
      <c r="I145" s="5"/>
      <c r="J145" s="5"/>
      <c r="K145" s="5"/>
      <c r="L145" s="5"/>
      <c r="M145" s="5"/>
      <c r="N145" s="5"/>
      <c r="O145" s="5"/>
      <c r="P145" s="5"/>
      <c r="Q145" s="5"/>
      <c r="R145" s="5"/>
      <c r="S145" s="5"/>
      <c r="T145" s="5"/>
      <c r="U145" s="5"/>
      <c r="V145" s="5"/>
      <c r="W145" s="5"/>
    </row>
    <row r="146" customFormat="false" ht="12.75" hidden="false" customHeight="true" outlineLevel="0" collapsed="false">
      <c r="A146" s="5"/>
      <c r="B146" s="5"/>
      <c r="C146" s="5"/>
      <c r="D146" s="5"/>
      <c r="E146" s="5"/>
      <c r="F146" s="5"/>
      <c r="G146" s="5"/>
      <c r="H146" s="5"/>
      <c r="I146" s="5"/>
      <c r="J146" s="5"/>
      <c r="K146" s="5"/>
      <c r="L146" s="5"/>
      <c r="M146" s="5"/>
      <c r="N146" s="5"/>
      <c r="O146" s="5"/>
      <c r="P146" s="5"/>
      <c r="Q146" s="5"/>
      <c r="R146" s="5"/>
      <c r="S146" s="5"/>
      <c r="T146" s="5"/>
      <c r="U146" s="5"/>
      <c r="V146" s="5"/>
      <c r="W146" s="5"/>
    </row>
    <row r="147" customFormat="false" ht="12.75" hidden="false" customHeight="true" outlineLevel="0" collapsed="false">
      <c r="A147" s="5"/>
      <c r="B147" s="5"/>
      <c r="C147" s="5"/>
      <c r="D147" s="5"/>
      <c r="E147" s="5"/>
      <c r="F147" s="5"/>
      <c r="G147" s="5"/>
      <c r="H147" s="5"/>
      <c r="I147" s="5"/>
      <c r="J147" s="5"/>
      <c r="K147" s="5"/>
      <c r="L147" s="5"/>
      <c r="M147" s="5"/>
      <c r="N147" s="5"/>
      <c r="O147" s="5"/>
      <c r="P147" s="5"/>
      <c r="Q147" s="5"/>
      <c r="R147" s="5"/>
      <c r="S147" s="5"/>
      <c r="T147" s="5"/>
      <c r="U147" s="5"/>
      <c r="V147" s="5"/>
      <c r="W147" s="5"/>
    </row>
    <row r="148" customFormat="false" ht="12.75" hidden="false" customHeight="true" outlineLevel="0" collapsed="false">
      <c r="A148" s="5"/>
      <c r="B148" s="5"/>
      <c r="C148" s="5"/>
      <c r="D148" s="5"/>
      <c r="E148" s="5"/>
      <c r="F148" s="5"/>
      <c r="G148" s="5"/>
      <c r="H148" s="5"/>
      <c r="I148" s="5"/>
      <c r="J148" s="5"/>
      <c r="K148" s="5"/>
      <c r="L148" s="5"/>
      <c r="M148" s="5"/>
      <c r="N148" s="5"/>
      <c r="O148" s="5"/>
      <c r="P148" s="5"/>
      <c r="Q148" s="5"/>
      <c r="R148" s="5"/>
      <c r="S148" s="5"/>
      <c r="T148" s="5"/>
      <c r="U148" s="5"/>
      <c r="V148" s="5"/>
      <c r="W148" s="5"/>
    </row>
    <row r="149" customFormat="false" ht="12.75" hidden="false" customHeight="true" outlineLevel="0" collapsed="false">
      <c r="A149" s="5"/>
      <c r="B149" s="5"/>
      <c r="C149" s="5"/>
      <c r="D149" s="5"/>
      <c r="E149" s="5"/>
      <c r="F149" s="5"/>
      <c r="G149" s="5"/>
      <c r="H149" s="5"/>
      <c r="I149" s="5"/>
      <c r="J149" s="5"/>
      <c r="K149" s="5"/>
      <c r="L149" s="5"/>
      <c r="M149" s="5"/>
      <c r="N149" s="5"/>
      <c r="O149" s="5"/>
      <c r="P149" s="5"/>
      <c r="Q149" s="5"/>
      <c r="R149" s="5"/>
      <c r="S149" s="5"/>
      <c r="T149" s="5"/>
      <c r="U149" s="5"/>
      <c r="V149" s="5"/>
      <c r="W149" s="5"/>
    </row>
    <row r="150" customFormat="false" ht="12.75" hidden="false" customHeight="true" outlineLevel="0" collapsed="false">
      <c r="A150" s="5"/>
      <c r="B150" s="5"/>
      <c r="C150" s="5"/>
      <c r="D150" s="5"/>
      <c r="E150" s="5"/>
      <c r="F150" s="5"/>
      <c r="G150" s="5"/>
      <c r="H150" s="5"/>
      <c r="I150" s="5"/>
      <c r="J150" s="5"/>
      <c r="K150" s="5"/>
      <c r="L150" s="5"/>
      <c r="M150" s="5"/>
      <c r="N150" s="5"/>
      <c r="O150" s="5"/>
      <c r="P150" s="5"/>
      <c r="Q150" s="5"/>
      <c r="R150" s="5"/>
      <c r="S150" s="5"/>
      <c r="T150" s="5"/>
      <c r="U150" s="5"/>
      <c r="V150" s="5"/>
      <c r="W150" s="5"/>
    </row>
    <row r="151" customFormat="false" ht="12.75" hidden="false" customHeight="true" outlineLevel="0" collapsed="false">
      <c r="A151" s="5"/>
      <c r="B151" s="5"/>
      <c r="C151" s="5"/>
      <c r="D151" s="5"/>
      <c r="E151" s="5"/>
      <c r="F151" s="5"/>
      <c r="G151" s="5"/>
      <c r="H151" s="5"/>
      <c r="I151" s="5"/>
      <c r="J151" s="5"/>
      <c r="K151" s="5"/>
      <c r="L151" s="5"/>
      <c r="M151" s="5"/>
      <c r="N151" s="5"/>
      <c r="O151" s="5"/>
      <c r="P151" s="5"/>
      <c r="Q151" s="5"/>
      <c r="R151" s="5"/>
      <c r="S151" s="5"/>
      <c r="T151" s="5"/>
      <c r="U151" s="5"/>
      <c r="V151" s="5"/>
      <c r="W151" s="5"/>
    </row>
    <row r="152" customFormat="false" ht="12.75" hidden="false" customHeight="true" outlineLevel="0" collapsed="false">
      <c r="A152" s="5"/>
      <c r="B152" s="5"/>
      <c r="C152" s="5"/>
      <c r="D152" s="5"/>
      <c r="E152" s="5"/>
      <c r="F152" s="5"/>
      <c r="G152" s="5"/>
      <c r="H152" s="5"/>
      <c r="I152" s="5"/>
      <c r="J152" s="5"/>
      <c r="K152" s="5"/>
      <c r="L152" s="5"/>
      <c r="M152" s="5"/>
      <c r="N152" s="5"/>
      <c r="O152" s="5"/>
      <c r="P152" s="5"/>
      <c r="Q152" s="5"/>
      <c r="R152" s="5"/>
      <c r="S152" s="5"/>
      <c r="T152" s="5"/>
      <c r="U152" s="5"/>
      <c r="V152" s="5"/>
      <c r="W152" s="5"/>
    </row>
    <row r="153" customFormat="false" ht="12.75" hidden="false" customHeight="true" outlineLevel="0" collapsed="false">
      <c r="A153" s="5"/>
      <c r="B153" s="5"/>
      <c r="C153" s="5"/>
      <c r="D153" s="5"/>
      <c r="E153" s="5"/>
      <c r="F153" s="5"/>
      <c r="G153" s="5"/>
      <c r="H153" s="5"/>
      <c r="I153" s="5"/>
      <c r="J153" s="5"/>
      <c r="K153" s="5"/>
      <c r="L153" s="5"/>
      <c r="M153" s="5"/>
      <c r="N153" s="5"/>
      <c r="O153" s="5"/>
      <c r="P153" s="5"/>
      <c r="Q153" s="5"/>
      <c r="R153" s="5"/>
      <c r="S153" s="5"/>
      <c r="T153" s="5"/>
      <c r="U153" s="5"/>
      <c r="V153" s="5"/>
      <c r="W153" s="5"/>
    </row>
    <row r="154" customFormat="false" ht="12.75" hidden="false" customHeight="true" outlineLevel="0" collapsed="false">
      <c r="A154" s="5"/>
      <c r="B154" s="5"/>
      <c r="C154" s="5"/>
      <c r="D154" s="5"/>
      <c r="E154" s="5"/>
      <c r="F154" s="5"/>
      <c r="G154" s="5"/>
      <c r="H154" s="5"/>
      <c r="I154" s="5"/>
      <c r="J154" s="5"/>
      <c r="K154" s="5"/>
      <c r="L154" s="5"/>
      <c r="M154" s="5"/>
      <c r="N154" s="5"/>
      <c r="O154" s="5"/>
      <c r="P154" s="5"/>
      <c r="Q154" s="5"/>
      <c r="R154" s="5"/>
      <c r="S154" s="5"/>
      <c r="T154" s="5"/>
      <c r="U154" s="5"/>
      <c r="V154" s="5"/>
      <c r="W154" s="5"/>
    </row>
    <row r="155" customFormat="false" ht="12.75" hidden="false" customHeight="true" outlineLevel="0" collapsed="false">
      <c r="A155" s="5"/>
      <c r="B155" s="5"/>
      <c r="C155" s="5"/>
      <c r="D155" s="5"/>
      <c r="E155" s="5"/>
      <c r="F155" s="5"/>
      <c r="G155" s="5"/>
      <c r="H155" s="5"/>
      <c r="I155" s="5"/>
      <c r="J155" s="5"/>
      <c r="K155" s="5"/>
      <c r="L155" s="5"/>
      <c r="M155" s="5"/>
      <c r="N155" s="5"/>
      <c r="O155" s="5"/>
      <c r="P155" s="5"/>
      <c r="Q155" s="5"/>
      <c r="R155" s="5"/>
      <c r="S155" s="5"/>
      <c r="T155" s="5"/>
      <c r="U155" s="5"/>
      <c r="V155" s="5"/>
      <c r="W155" s="5"/>
    </row>
    <row r="156" customFormat="false" ht="12.75" hidden="false" customHeight="true" outlineLevel="0" collapsed="false">
      <c r="A156" s="5"/>
      <c r="B156" s="5"/>
      <c r="C156" s="5"/>
      <c r="D156" s="5"/>
      <c r="E156" s="5"/>
      <c r="F156" s="5"/>
      <c r="G156" s="5"/>
      <c r="H156" s="5"/>
      <c r="I156" s="5"/>
      <c r="J156" s="5"/>
      <c r="K156" s="5"/>
      <c r="L156" s="5"/>
      <c r="M156" s="5"/>
      <c r="N156" s="5"/>
      <c r="O156" s="5"/>
      <c r="P156" s="5"/>
      <c r="Q156" s="5"/>
      <c r="R156" s="5"/>
      <c r="S156" s="5"/>
      <c r="T156" s="5"/>
      <c r="U156" s="5"/>
      <c r="V156" s="5"/>
      <c r="W156" s="5"/>
    </row>
    <row r="157" customFormat="false" ht="12.75" hidden="false" customHeight="true" outlineLevel="0" collapsed="false">
      <c r="A157" s="5"/>
      <c r="B157" s="5"/>
      <c r="C157" s="5"/>
      <c r="D157" s="5"/>
      <c r="E157" s="5"/>
      <c r="F157" s="5"/>
      <c r="G157" s="5"/>
      <c r="H157" s="5"/>
      <c r="I157" s="5"/>
      <c r="J157" s="5"/>
      <c r="K157" s="5"/>
      <c r="L157" s="5"/>
      <c r="M157" s="5"/>
      <c r="N157" s="5"/>
      <c r="O157" s="5"/>
      <c r="P157" s="5"/>
      <c r="Q157" s="5"/>
      <c r="R157" s="5"/>
      <c r="S157" s="5"/>
      <c r="T157" s="5"/>
      <c r="U157" s="5"/>
      <c r="V157" s="5"/>
      <c r="W157" s="5"/>
    </row>
    <row r="158" customFormat="false" ht="12.75" hidden="false" customHeight="true" outlineLevel="0" collapsed="false">
      <c r="A158" s="5"/>
      <c r="B158" s="5"/>
      <c r="C158" s="5"/>
      <c r="D158" s="5"/>
      <c r="E158" s="5"/>
      <c r="F158" s="5"/>
      <c r="G158" s="5"/>
      <c r="H158" s="5"/>
      <c r="I158" s="5"/>
      <c r="J158" s="5"/>
      <c r="K158" s="5"/>
      <c r="L158" s="5"/>
      <c r="M158" s="5"/>
      <c r="N158" s="5"/>
      <c r="O158" s="5"/>
      <c r="P158" s="5"/>
      <c r="Q158" s="5"/>
      <c r="R158" s="5"/>
      <c r="S158" s="5"/>
      <c r="T158" s="5"/>
      <c r="U158" s="5"/>
      <c r="V158" s="5"/>
      <c r="W158" s="5"/>
    </row>
    <row r="159" customFormat="false" ht="12.75" hidden="false" customHeight="true" outlineLevel="0" collapsed="false">
      <c r="A159" s="5"/>
      <c r="B159" s="5"/>
      <c r="C159" s="5"/>
      <c r="D159" s="5"/>
      <c r="E159" s="5"/>
      <c r="F159" s="5"/>
      <c r="G159" s="5"/>
      <c r="H159" s="5"/>
      <c r="I159" s="5"/>
      <c r="J159" s="5"/>
      <c r="K159" s="5"/>
      <c r="L159" s="5"/>
      <c r="M159" s="5"/>
      <c r="N159" s="5"/>
      <c r="O159" s="5"/>
      <c r="P159" s="5"/>
      <c r="Q159" s="5"/>
      <c r="R159" s="5"/>
      <c r="S159" s="5"/>
      <c r="T159" s="5"/>
      <c r="U159" s="5"/>
      <c r="V159" s="5"/>
      <c r="W159" s="5"/>
    </row>
    <row r="160" customFormat="false" ht="12.75" hidden="false" customHeight="true" outlineLevel="0" collapsed="false">
      <c r="A160" s="5"/>
      <c r="B160" s="5"/>
      <c r="C160" s="5"/>
      <c r="D160" s="5"/>
      <c r="E160" s="5"/>
      <c r="F160" s="5"/>
      <c r="G160" s="5"/>
      <c r="H160" s="5"/>
      <c r="I160" s="5"/>
      <c r="J160" s="5"/>
      <c r="K160" s="5"/>
      <c r="L160" s="5"/>
      <c r="M160" s="5"/>
      <c r="N160" s="5"/>
      <c r="O160" s="5"/>
      <c r="P160" s="5"/>
      <c r="Q160" s="5"/>
      <c r="R160" s="5"/>
      <c r="S160" s="5"/>
      <c r="T160" s="5"/>
      <c r="U160" s="5"/>
      <c r="V160" s="5"/>
      <c r="W160" s="5"/>
    </row>
    <row r="161" customFormat="false" ht="12.75" hidden="false" customHeight="true" outlineLevel="0" collapsed="false">
      <c r="A161" s="5"/>
      <c r="B161" s="5"/>
      <c r="C161" s="5"/>
      <c r="D161" s="5"/>
      <c r="E161" s="5"/>
      <c r="F161" s="5"/>
      <c r="G161" s="5"/>
      <c r="H161" s="5"/>
      <c r="I161" s="5"/>
      <c r="J161" s="5"/>
      <c r="K161" s="5"/>
      <c r="L161" s="5"/>
      <c r="M161" s="5"/>
      <c r="N161" s="5"/>
      <c r="O161" s="5"/>
      <c r="P161" s="5"/>
      <c r="Q161" s="5"/>
      <c r="R161" s="5"/>
      <c r="S161" s="5"/>
      <c r="T161" s="5"/>
      <c r="U161" s="5"/>
      <c r="V161" s="5"/>
      <c r="W161" s="5"/>
    </row>
    <row r="162" customFormat="false" ht="12.75" hidden="false" customHeight="true" outlineLevel="0" collapsed="false">
      <c r="A162" s="5"/>
      <c r="B162" s="5"/>
      <c r="C162" s="5"/>
      <c r="D162" s="5"/>
      <c r="E162" s="5"/>
      <c r="F162" s="5"/>
      <c r="G162" s="5"/>
      <c r="H162" s="5"/>
      <c r="I162" s="5"/>
      <c r="J162" s="5"/>
      <c r="K162" s="5"/>
      <c r="L162" s="5"/>
      <c r="M162" s="5"/>
      <c r="N162" s="5"/>
      <c r="O162" s="5"/>
      <c r="P162" s="5"/>
      <c r="Q162" s="5"/>
      <c r="R162" s="5"/>
      <c r="S162" s="5"/>
      <c r="T162" s="5"/>
      <c r="U162" s="5"/>
      <c r="V162" s="5"/>
      <c r="W162" s="5"/>
    </row>
    <row r="163" customFormat="false" ht="12.75" hidden="false" customHeight="true" outlineLevel="0" collapsed="false">
      <c r="A163" s="5"/>
      <c r="B163" s="5"/>
      <c r="C163" s="5"/>
      <c r="D163" s="5"/>
      <c r="E163" s="5"/>
      <c r="F163" s="5"/>
      <c r="G163" s="5"/>
      <c r="H163" s="5"/>
      <c r="I163" s="5"/>
      <c r="J163" s="5"/>
      <c r="K163" s="5"/>
      <c r="L163" s="5"/>
      <c r="M163" s="5"/>
      <c r="N163" s="5"/>
      <c r="O163" s="5"/>
      <c r="P163" s="5"/>
      <c r="Q163" s="5"/>
      <c r="R163" s="5"/>
      <c r="S163" s="5"/>
      <c r="T163" s="5"/>
      <c r="U163" s="5"/>
      <c r="V163" s="5"/>
      <c r="W163" s="5"/>
    </row>
    <row r="164" customFormat="false" ht="12.75" hidden="false" customHeight="true" outlineLevel="0" collapsed="false">
      <c r="A164" s="5"/>
      <c r="B164" s="5"/>
      <c r="C164" s="5"/>
      <c r="D164" s="5"/>
      <c r="E164" s="5"/>
      <c r="F164" s="5"/>
      <c r="G164" s="5"/>
      <c r="H164" s="5"/>
      <c r="I164" s="5"/>
      <c r="J164" s="5"/>
      <c r="K164" s="5"/>
      <c r="L164" s="5"/>
      <c r="M164" s="5"/>
      <c r="N164" s="5"/>
      <c r="O164" s="5"/>
      <c r="P164" s="5"/>
      <c r="Q164" s="5"/>
      <c r="R164" s="5"/>
      <c r="S164" s="5"/>
      <c r="T164" s="5"/>
      <c r="U164" s="5"/>
      <c r="V164" s="5"/>
      <c r="W164" s="5"/>
    </row>
    <row r="165" customFormat="false" ht="12.75" hidden="false" customHeight="true" outlineLevel="0" collapsed="false">
      <c r="A165" s="5"/>
      <c r="B165" s="5"/>
      <c r="C165" s="5"/>
      <c r="D165" s="5"/>
      <c r="E165" s="5"/>
      <c r="F165" s="5"/>
      <c r="G165" s="5"/>
      <c r="H165" s="5"/>
      <c r="I165" s="5"/>
      <c r="J165" s="5"/>
      <c r="K165" s="5"/>
      <c r="L165" s="5"/>
      <c r="M165" s="5"/>
      <c r="N165" s="5"/>
      <c r="O165" s="5"/>
      <c r="P165" s="5"/>
      <c r="Q165" s="5"/>
      <c r="R165" s="5"/>
      <c r="S165" s="5"/>
      <c r="T165" s="5"/>
      <c r="U165" s="5"/>
      <c r="V165" s="5"/>
      <c r="W165" s="5"/>
    </row>
    <row r="166" customFormat="false" ht="12.75" hidden="false" customHeight="true" outlineLevel="0" collapsed="false">
      <c r="A166" s="5"/>
      <c r="B166" s="5"/>
      <c r="C166" s="5"/>
      <c r="D166" s="5"/>
      <c r="E166" s="5"/>
      <c r="F166" s="5"/>
      <c r="G166" s="5"/>
      <c r="H166" s="5"/>
      <c r="I166" s="5"/>
      <c r="J166" s="5"/>
      <c r="K166" s="5"/>
      <c r="L166" s="5"/>
      <c r="M166" s="5"/>
      <c r="N166" s="5"/>
      <c r="O166" s="5"/>
      <c r="P166" s="5"/>
      <c r="Q166" s="5"/>
      <c r="R166" s="5"/>
      <c r="S166" s="5"/>
      <c r="T166" s="5"/>
      <c r="U166" s="5"/>
      <c r="V166" s="5"/>
      <c r="W166" s="5"/>
    </row>
    <row r="167" customFormat="false" ht="12.75" hidden="false" customHeight="true" outlineLevel="0" collapsed="false">
      <c r="A167" s="5"/>
      <c r="B167" s="5"/>
      <c r="C167" s="5"/>
      <c r="D167" s="5"/>
      <c r="E167" s="5"/>
      <c r="F167" s="5"/>
      <c r="G167" s="5"/>
      <c r="H167" s="5"/>
      <c r="I167" s="5"/>
      <c r="J167" s="5"/>
      <c r="K167" s="5"/>
      <c r="L167" s="5"/>
      <c r="M167" s="5"/>
      <c r="N167" s="5"/>
      <c r="O167" s="5"/>
      <c r="P167" s="5"/>
      <c r="Q167" s="5"/>
      <c r="R167" s="5"/>
      <c r="S167" s="5"/>
      <c r="T167" s="5"/>
      <c r="U167" s="5"/>
      <c r="V167" s="5"/>
      <c r="W167" s="5"/>
    </row>
    <row r="168" customFormat="false" ht="12.75" hidden="false" customHeight="true" outlineLevel="0" collapsed="false">
      <c r="A168" s="5"/>
      <c r="B168" s="5"/>
      <c r="C168" s="5"/>
      <c r="D168" s="5"/>
      <c r="E168" s="5"/>
      <c r="F168" s="5"/>
      <c r="G168" s="5"/>
      <c r="H168" s="5"/>
      <c r="I168" s="5"/>
      <c r="J168" s="5"/>
      <c r="K168" s="5"/>
      <c r="L168" s="5"/>
      <c r="M168" s="5"/>
      <c r="N168" s="5"/>
      <c r="O168" s="5"/>
      <c r="P168" s="5"/>
      <c r="Q168" s="5"/>
      <c r="R168" s="5"/>
      <c r="S168" s="5"/>
      <c r="T168" s="5"/>
      <c r="U168" s="5"/>
      <c r="V168" s="5"/>
      <c r="W168" s="5"/>
    </row>
    <row r="169" customFormat="false" ht="12.75" hidden="false" customHeight="true" outlineLevel="0" collapsed="false">
      <c r="A169" s="5"/>
      <c r="B169" s="5"/>
      <c r="C169" s="5"/>
      <c r="D169" s="5"/>
      <c r="E169" s="5"/>
      <c r="F169" s="5"/>
      <c r="G169" s="5"/>
      <c r="H169" s="5"/>
      <c r="I169" s="5"/>
      <c r="J169" s="5"/>
      <c r="K169" s="5"/>
      <c r="L169" s="5"/>
      <c r="M169" s="5"/>
      <c r="N169" s="5"/>
      <c r="O169" s="5"/>
      <c r="P169" s="5"/>
      <c r="Q169" s="5"/>
      <c r="R169" s="5"/>
      <c r="S169" s="5"/>
      <c r="T169" s="5"/>
      <c r="U169" s="5"/>
      <c r="V169" s="5"/>
      <c r="W169" s="5"/>
    </row>
    <row r="170" customFormat="false" ht="12.75" hidden="false" customHeight="true" outlineLevel="0" collapsed="false">
      <c r="A170" s="5"/>
      <c r="B170" s="5"/>
      <c r="C170" s="5"/>
      <c r="D170" s="5"/>
      <c r="E170" s="5"/>
      <c r="F170" s="5"/>
      <c r="G170" s="5"/>
      <c r="H170" s="5"/>
      <c r="I170" s="5"/>
      <c r="J170" s="5"/>
      <c r="K170" s="5"/>
      <c r="L170" s="5"/>
      <c r="M170" s="5"/>
      <c r="N170" s="5"/>
      <c r="O170" s="5"/>
      <c r="P170" s="5"/>
      <c r="Q170" s="5"/>
      <c r="R170" s="5"/>
      <c r="S170" s="5"/>
      <c r="T170" s="5"/>
      <c r="U170" s="5"/>
      <c r="V170" s="5"/>
      <c r="W170" s="5"/>
    </row>
    <row r="171" customFormat="false" ht="12.75" hidden="false" customHeight="true" outlineLevel="0" collapsed="false">
      <c r="A171" s="5"/>
      <c r="B171" s="5"/>
      <c r="C171" s="5"/>
      <c r="D171" s="5"/>
      <c r="E171" s="5"/>
      <c r="F171" s="5"/>
      <c r="G171" s="5"/>
      <c r="H171" s="5"/>
      <c r="I171" s="5"/>
      <c r="J171" s="5"/>
      <c r="K171" s="5"/>
      <c r="L171" s="5"/>
      <c r="M171" s="5"/>
      <c r="N171" s="5"/>
      <c r="O171" s="5"/>
      <c r="P171" s="5"/>
      <c r="Q171" s="5"/>
      <c r="R171" s="5"/>
      <c r="S171" s="5"/>
      <c r="T171" s="5"/>
      <c r="U171" s="5"/>
      <c r="V171" s="5"/>
      <c r="W171" s="5"/>
    </row>
    <row r="172" customFormat="false" ht="12.75" hidden="false" customHeight="true" outlineLevel="0" collapsed="false">
      <c r="A172" s="5"/>
      <c r="B172" s="5"/>
      <c r="C172" s="5"/>
      <c r="D172" s="5"/>
      <c r="E172" s="5"/>
      <c r="F172" s="5"/>
      <c r="G172" s="5"/>
      <c r="H172" s="5"/>
      <c r="I172" s="5"/>
      <c r="J172" s="5"/>
      <c r="K172" s="5"/>
      <c r="L172" s="5"/>
      <c r="M172" s="5"/>
      <c r="N172" s="5"/>
      <c r="O172" s="5"/>
      <c r="P172" s="5"/>
      <c r="Q172" s="5"/>
      <c r="R172" s="5"/>
      <c r="S172" s="5"/>
      <c r="T172" s="5"/>
      <c r="U172" s="5"/>
      <c r="V172" s="5"/>
      <c r="W172" s="5"/>
    </row>
    <row r="173" customFormat="false" ht="12.75" hidden="false" customHeight="true" outlineLevel="0" collapsed="false">
      <c r="A173" s="5"/>
      <c r="B173" s="5"/>
      <c r="C173" s="5"/>
      <c r="D173" s="5"/>
      <c r="E173" s="5"/>
      <c r="F173" s="5"/>
      <c r="G173" s="5"/>
      <c r="H173" s="5"/>
      <c r="I173" s="5"/>
      <c r="J173" s="5"/>
      <c r="K173" s="5"/>
      <c r="L173" s="5"/>
      <c r="M173" s="5"/>
      <c r="N173" s="5"/>
      <c r="O173" s="5"/>
      <c r="P173" s="5"/>
      <c r="Q173" s="5"/>
      <c r="R173" s="5"/>
      <c r="S173" s="5"/>
      <c r="T173" s="5"/>
      <c r="U173" s="5"/>
      <c r="V173" s="5"/>
      <c r="W173" s="5"/>
    </row>
    <row r="174" customFormat="false" ht="12.75" hidden="false" customHeight="true" outlineLevel="0" collapsed="false">
      <c r="A174" s="5"/>
      <c r="B174" s="5"/>
      <c r="C174" s="5"/>
      <c r="D174" s="5"/>
      <c r="E174" s="5"/>
      <c r="F174" s="5"/>
      <c r="G174" s="5"/>
      <c r="H174" s="5"/>
      <c r="I174" s="5"/>
      <c r="J174" s="5"/>
      <c r="K174" s="5"/>
      <c r="L174" s="5"/>
      <c r="M174" s="5"/>
      <c r="N174" s="5"/>
      <c r="O174" s="5"/>
      <c r="P174" s="5"/>
      <c r="Q174" s="5"/>
      <c r="R174" s="5"/>
      <c r="S174" s="5"/>
      <c r="T174" s="5"/>
      <c r="U174" s="5"/>
      <c r="V174" s="5"/>
      <c r="W174" s="5"/>
    </row>
    <row r="175" customFormat="false" ht="12.75" hidden="false" customHeight="true" outlineLevel="0" collapsed="false">
      <c r="A175" s="5"/>
      <c r="B175" s="5"/>
      <c r="C175" s="5"/>
      <c r="D175" s="5"/>
      <c r="E175" s="5"/>
      <c r="F175" s="5"/>
      <c r="G175" s="5"/>
      <c r="H175" s="5"/>
      <c r="I175" s="5"/>
      <c r="J175" s="5"/>
      <c r="K175" s="5"/>
      <c r="L175" s="5"/>
      <c r="M175" s="5"/>
      <c r="N175" s="5"/>
      <c r="O175" s="5"/>
      <c r="P175" s="5"/>
      <c r="Q175" s="5"/>
      <c r="R175" s="5"/>
      <c r="S175" s="5"/>
      <c r="T175" s="5"/>
      <c r="U175" s="5"/>
      <c r="V175" s="5"/>
      <c r="W175" s="5"/>
    </row>
    <row r="176" customFormat="false" ht="12.75" hidden="false" customHeight="true" outlineLevel="0" collapsed="false">
      <c r="A176" s="5"/>
      <c r="B176" s="5"/>
      <c r="C176" s="5"/>
      <c r="D176" s="5"/>
      <c r="E176" s="5"/>
      <c r="F176" s="5"/>
      <c r="G176" s="5"/>
      <c r="H176" s="5"/>
      <c r="I176" s="5"/>
      <c r="J176" s="5"/>
      <c r="K176" s="5"/>
      <c r="L176" s="5"/>
      <c r="M176" s="5"/>
      <c r="N176" s="5"/>
      <c r="O176" s="5"/>
      <c r="P176" s="5"/>
      <c r="Q176" s="5"/>
      <c r="R176" s="5"/>
      <c r="S176" s="5"/>
      <c r="T176" s="5"/>
      <c r="U176" s="5"/>
      <c r="V176" s="5"/>
      <c r="W176" s="5"/>
    </row>
    <row r="177" customFormat="false" ht="12.75" hidden="false" customHeight="true" outlineLevel="0" collapsed="false">
      <c r="A177" s="5"/>
      <c r="B177" s="5"/>
      <c r="C177" s="5"/>
      <c r="D177" s="5"/>
      <c r="E177" s="5"/>
      <c r="F177" s="5"/>
      <c r="G177" s="5"/>
      <c r="H177" s="5"/>
      <c r="I177" s="5"/>
      <c r="J177" s="5"/>
      <c r="K177" s="5"/>
      <c r="L177" s="5"/>
      <c r="M177" s="5"/>
      <c r="N177" s="5"/>
      <c r="O177" s="5"/>
      <c r="P177" s="5"/>
      <c r="Q177" s="5"/>
      <c r="R177" s="5"/>
      <c r="S177" s="5"/>
      <c r="T177" s="5"/>
      <c r="U177" s="5"/>
      <c r="V177" s="5"/>
      <c r="W177" s="5"/>
    </row>
    <row r="178" customFormat="false" ht="12.75" hidden="false" customHeight="true" outlineLevel="0" collapsed="false">
      <c r="A178" s="5"/>
      <c r="B178" s="5"/>
      <c r="C178" s="5"/>
      <c r="D178" s="5"/>
      <c r="E178" s="5"/>
      <c r="F178" s="5"/>
      <c r="G178" s="5"/>
      <c r="H178" s="5"/>
      <c r="I178" s="5"/>
      <c r="J178" s="5"/>
      <c r="K178" s="5"/>
      <c r="L178" s="5"/>
      <c r="M178" s="5"/>
      <c r="N178" s="5"/>
      <c r="O178" s="5"/>
      <c r="P178" s="5"/>
      <c r="Q178" s="5"/>
      <c r="R178" s="5"/>
      <c r="S178" s="5"/>
      <c r="T178" s="5"/>
      <c r="U178" s="5"/>
      <c r="V178" s="5"/>
      <c r="W178" s="5"/>
    </row>
    <row r="179" customFormat="false" ht="12.75" hidden="false" customHeight="true" outlineLevel="0" collapsed="false">
      <c r="A179" s="5"/>
      <c r="B179" s="5"/>
      <c r="C179" s="5"/>
      <c r="D179" s="5"/>
      <c r="E179" s="5"/>
      <c r="F179" s="5"/>
      <c r="G179" s="5"/>
      <c r="H179" s="5"/>
      <c r="I179" s="5"/>
      <c r="J179" s="5"/>
      <c r="K179" s="5"/>
      <c r="L179" s="5"/>
      <c r="M179" s="5"/>
      <c r="N179" s="5"/>
      <c r="O179" s="5"/>
      <c r="P179" s="5"/>
      <c r="Q179" s="5"/>
      <c r="R179" s="5"/>
      <c r="S179" s="5"/>
      <c r="T179" s="5"/>
      <c r="U179" s="5"/>
      <c r="V179" s="5"/>
      <c r="W179" s="5"/>
    </row>
    <row r="180" customFormat="false" ht="12.75" hidden="false" customHeight="true" outlineLevel="0" collapsed="false">
      <c r="A180" s="5"/>
      <c r="B180" s="5"/>
      <c r="C180" s="5"/>
      <c r="D180" s="5"/>
      <c r="E180" s="5"/>
      <c r="F180" s="5"/>
      <c r="G180" s="5"/>
      <c r="H180" s="5"/>
      <c r="I180" s="5"/>
      <c r="J180" s="5"/>
      <c r="K180" s="5"/>
      <c r="L180" s="5"/>
      <c r="M180" s="5"/>
      <c r="N180" s="5"/>
      <c r="O180" s="5"/>
      <c r="P180" s="5"/>
      <c r="Q180" s="5"/>
      <c r="R180" s="5"/>
      <c r="S180" s="5"/>
      <c r="T180" s="5"/>
      <c r="U180" s="5"/>
      <c r="V180" s="5"/>
      <c r="W180" s="5"/>
    </row>
    <row r="181" customFormat="false" ht="12.75" hidden="false" customHeight="true" outlineLevel="0" collapsed="false">
      <c r="A181" s="5"/>
      <c r="B181" s="5"/>
      <c r="C181" s="5"/>
      <c r="D181" s="5"/>
      <c r="E181" s="5"/>
      <c r="F181" s="5"/>
      <c r="G181" s="5"/>
      <c r="H181" s="5"/>
      <c r="I181" s="5"/>
      <c r="J181" s="5"/>
      <c r="K181" s="5"/>
      <c r="L181" s="5"/>
      <c r="M181" s="5"/>
      <c r="N181" s="5"/>
      <c r="O181" s="5"/>
      <c r="P181" s="5"/>
      <c r="Q181" s="5"/>
      <c r="R181" s="5"/>
      <c r="S181" s="5"/>
      <c r="T181" s="5"/>
      <c r="U181" s="5"/>
      <c r="V181" s="5"/>
      <c r="W181" s="5"/>
    </row>
    <row r="182" customFormat="false" ht="12.75" hidden="false" customHeight="true" outlineLevel="0" collapsed="false">
      <c r="A182" s="5"/>
      <c r="B182" s="5"/>
      <c r="C182" s="5"/>
      <c r="D182" s="5"/>
      <c r="E182" s="5"/>
      <c r="F182" s="5"/>
      <c r="G182" s="5"/>
      <c r="H182" s="5"/>
      <c r="I182" s="5"/>
      <c r="J182" s="5"/>
      <c r="K182" s="5"/>
      <c r="L182" s="5"/>
      <c r="M182" s="5"/>
      <c r="N182" s="5"/>
      <c r="O182" s="5"/>
      <c r="P182" s="5"/>
      <c r="Q182" s="5"/>
      <c r="R182" s="5"/>
      <c r="S182" s="5"/>
      <c r="T182" s="5"/>
      <c r="U182" s="5"/>
      <c r="V182" s="5"/>
      <c r="W182" s="5"/>
    </row>
    <row r="183" customFormat="false" ht="12.75" hidden="false" customHeight="true" outlineLevel="0" collapsed="false">
      <c r="A183" s="5"/>
      <c r="B183" s="5"/>
      <c r="C183" s="5"/>
      <c r="D183" s="5"/>
      <c r="E183" s="5"/>
      <c r="F183" s="5"/>
      <c r="G183" s="5"/>
      <c r="H183" s="5"/>
      <c r="I183" s="5"/>
      <c r="J183" s="5"/>
      <c r="K183" s="5"/>
      <c r="L183" s="5"/>
      <c r="M183" s="5"/>
      <c r="N183" s="5"/>
      <c r="O183" s="5"/>
      <c r="P183" s="5"/>
      <c r="Q183" s="5"/>
      <c r="R183" s="5"/>
      <c r="S183" s="5"/>
      <c r="T183" s="5"/>
      <c r="U183" s="5"/>
      <c r="V183" s="5"/>
      <c r="W183" s="5"/>
    </row>
    <row r="184" customFormat="false" ht="12.75" hidden="false" customHeight="true" outlineLevel="0" collapsed="false">
      <c r="A184" s="5"/>
      <c r="B184" s="5"/>
      <c r="C184" s="5"/>
      <c r="D184" s="5"/>
      <c r="E184" s="5"/>
      <c r="F184" s="5"/>
      <c r="G184" s="5"/>
      <c r="H184" s="5"/>
      <c r="I184" s="5"/>
      <c r="J184" s="5"/>
      <c r="K184" s="5"/>
      <c r="L184" s="5"/>
      <c r="M184" s="5"/>
      <c r="N184" s="5"/>
      <c r="O184" s="5"/>
      <c r="P184" s="5"/>
      <c r="Q184" s="5"/>
      <c r="R184" s="5"/>
      <c r="S184" s="5"/>
      <c r="T184" s="5"/>
      <c r="U184" s="5"/>
      <c r="V184" s="5"/>
      <c r="W184" s="5"/>
    </row>
    <row r="185" customFormat="false" ht="12.75" hidden="false" customHeight="true" outlineLevel="0" collapsed="false">
      <c r="A185" s="5"/>
      <c r="B185" s="5"/>
      <c r="C185" s="5"/>
      <c r="D185" s="5"/>
      <c r="E185" s="5"/>
      <c r="F185" s="5"/>
      <c r="G185" s="5"/>
      <c r="H185" s="5"/>
      <c r="I185" s="5"/>
      <c r="J185" s="5"/>
      <c r="K185" s="5"/>
      <c r="L185" s="5"/>
      <c r="M185" s="5"/>
      <c r="N185" s="5"/>
      <c r="O185" s="5"/>
      <c r="P185" s="5"/>
      <c r="Q185" s="5"/>
      <c r="R185" s="5"/>
      <c r="S185" s="5"/>
      <c r="T185" s="5"/>
      <c r="U185" s="5"/>
      <c r="V185" s="5"/>
      <c r="W185" s="5"/>
    </row>
    <row r="186" customFormat="false" ht="12.75" hidden="false" customHeight="true" outlineLevel="0" collapsed="false">
      <c r="A186" s="5"/>
      <c r="B186" s="5"/>
      <c r="C186" s="5"/>
      <c r="D186" s="5"/>
      <c r="E186" s="5"/>
      <c r="F186" s="5"/>
      <c r="G186" s="5"/>
      <c r="H186" s="5"/>
      <c r="I186" s="5"/>
      <c r="J186" s="5"/>
      <c r="K186" s="5"/>
      <c r="L186" s="5"/>
      <c r="M186" s="5"/>
      <c r="N186" s="5"/>
      <c r="O186" s="5"/>
      <c r="P186" s="5"/>
      <c r="Q186" s="5"/>
      <c r="R186" s="5"/>
      <c r="S186" s="5"/>
      <c r="T186" s="5"/>
      <c r="U186" s="5"/>
      <c r="V186" s="5"/>
      <c r="W186" s="5"/>
    </row>
    <row r="187" customFormat="false" ht="12.75" hidden="false" customHeight="true" outlineLevel="0" collapsed="false">
      <c r="A187" s="5"/>
      <c r="B187" s="5"/>
      <c r="C187" s="5"/>
      <c r="D187" s="5"/>
      <c r="E187" s="5"/>
      <c r="F187" s="5"/>
      <c r="G187" s="5"/>
      <c r="H187" s="5"/>
      <c r="I187" s="5"/>
      <c r="J187" s="5"/>
      <c r="K187" s="5"/>
      <c r="L187" s="5"/>
      <c r="M187" s="5"/>
      <c r="N187" s="5"/>
      <c r="O187" s="5"/>
      <c r="P187" s="5"/>
      <c r="Q187" s="5"/>
      <c r="R187" s="5"/>
      <c r="S187" s="5"/>
      <c r="T187" s="5"/>
      <c r="U187" s="5"/>
      <c r="V187" s="5"/>
      <c r="W187" s="5"/>
    </row>
    <row r="188" customFormat="false" ht="12.75" hidden="false" customHeight="true" outlineLevel="0" collapsed="false">
      <c r="A188" s="5"/>
      <c r="B188" s="5"/>
      <c r="C188" s="5"/>
      <c r="D188" s="5"/>
      <c r="E188" s="5"/>
      <c r="F188" s="5"/>
      <c r="G188" s="5"/>
      <c r="H188" s="5"/>
      <c r="I188" s="5"/>
      <c r="J188" s="5"/>
      <c r="K188" s="5"/>
      <c r="L188" s="5"/>
      <c r="M188" s="5"/>
      <c r="N188" s="5"/>
      <c r="O188" s="5"/>
      <c r="P188" s="5"/>
      <c r="Q188" s="5"/>
      <c r="R188" s="5"/>
      <c r="S188" s="5"/>
      <c r="T188" s="5"/>
      <c r="U188" s="5"/>
      <c r="V188" s="5"/>
      <c r="W188" s="5"/>
    </row>
    <row r="189" customFormat="false" ht="12.75" hidden="false" customHeight="true" outlineLevel="0" collapsed="false">
      <c r="A189" s="5"/>
      <c r="B189" s="5"/>
      <c r="C189" s="5"/>
      <c r="D189" s="5"/>
      <c r="E189" s="5"/>
      <c r="F189" s="5"/>
      <c r="G189" s="5"/>
      <c r="H189" s="5"/>
      <c r="I189" s="5"/>
      <c r="J189" s="5"/>
      <c r="K189" s="5"/>
      <c r="L189" s="5"/>
      <c r="M189" s="5"/>
      <c r="N189" s="5"/>
      <c r="O189" s="5"/>
      <c r="P189" s="5"/>
      <c r="Q189" s="5"/>
      <c r="R189" s="5"/>
      <c r="S189" s="5"/>
      <c r="T189" s="5"/>
      <c r="U189" s="5"/>
      <c r="V189" s="5"/>
      <c r="W189" s="5"/>
    </row>
    <row r="190" customFormat="false" ht="12.75" hidden="false" customHeight="true" outlineLevel="0" collapsed="false">
      <c r="A190" s="5"/>
      <c r="B190" s="5"/>
      <c r="C190" s="5"/>
      <c r="D190" s="5"/>
      <c r="E190" s="5"/>
      <c r="F190" s="5"/>
      <c r="G190" s="5"/>
      <c r="H190" s="5"/>
      <c r="I190" s="5"/>
      <c r="J190" s="5"/>
      <c r="K190" s="5"/>
      <c r="L190" s="5"/>
      <c r="M190" s="5"/>
      <c r="N190" s="5"/>
      <c r="O190" s="5"/>
      <c r="P190" s="5"/>
      <c r="Q190" s="5"/>
      <c r="R190" s="5"/>
      <c r="S190" s="5"/>
      <c r="T190" s="5"/>
      <c r="U190" s="5"/>
      <c r="V190" s="5"/>
      <c r="W190" s="5"/>
    </row>
    <row r="191" customFormat="false" ht="12.75" hidden="false" customHeight="true" outlineLevel="0" collapsed="false">
      <c r="A191" s="5"/>
      <c r="B191" s="5"/>
      <c r="C191" s="5"/>
      <c r="D191" s="5"/>
      <c r="E191" s="5"/>
      <c r="F191" s="5"/>
      <c r="G191" s="5"/>
      <c r="H191" s="5"/>
      <c r="I191" s="5"/>
      <c r="J191" s="5"/>
      <c r="K191" s="5"/>
      <c r="L191" s="5"/>
      <c r="M191" s="5"/>
      <c r="N191" s="5"/>
      <c r="O191" s="5"/>
      <c r="P191" s="5"/>
      <c r="Q191" s="5"/>
      <c r="R191" s="5"/>
      <c r="S191" s="5"/>
      <c r="T191" s="5"/>
      <c r="U191" s="5"/>
      <c r="V191" s="5"/>
      <c r="W191" s="5"/>
    </row>
    <row r="192" customFormat="false" ht="12.75" hidden="false" customHeight="true" outlineLevel="0" collapsed="false">
      <c r="A192" s="5"/>
      <c r="B192" s="5"/>
      <c r="C192" s="5"/>
      <c r="D192" s="5"/>
      <c r="E192" s="5"/>
      <c r="F192" s="5"/>
      <c r="G192" s="5"/>
      <c r="H192" s="5"/>
      <c r="I192" s="5"/>
      <c r="J192" s="5"/>
      <c r="K192" s="5"/>
      <c r="L192" s="5"/>
      <c r="M192" s="5"/>
      <c r="N192" s="5"/>
      <c r="O192" s="5"/>
      <c r="P192" s="5"/>
      <c r="Q192" s="5"/>
      <c r="R192" s="5"/>
      <c r="S192" s="5"/>
      <c r="T192" s="5"/>
      <c r="U192" s="5"/>
      <c r="V192" s="5"/>
      <c r="W192" s="5"/>
    </row>
    <row r="193" customFormat="false" ht="12.75" hidden="false" customHeight="true" outlineLevel="0" collapsed="false">
      <c r="A193" s="5"/>
      <c r="B193" s="5"/>
      <c r="C193" s="5"/>
      <c r="D193" s="5"/>
      <c r="E193" s="5"/>
      <c r="F193" s="5"/>
      <c r="G193" s="5"/>
      <c r="H193" s="5"/>
      <c r="I193" s="5"/>
      <c r="J193" s="5"/>
      <c r="K193" s="5"/>
      <c r="L193" s="5"/>
      <c r="M193" s="5"/>
      <c r="N193" s="5"/>
      <c r="O193" s="5"/>
      <c r="P193" s="5"/>
      <c r="Q193" s="5"/>
      <c r="R193" s="5"/>
      <c r="S193" s="5"/>
      <c r="T193" s="5"/>
      <c r="U193" s="5"/>
      <c r="V193" s="5"/>
      <c r="W193" s="5"/>
    </row>
    <row r="194" customFormat="false" ht="12.75" hidden="false" customHeight="true" outlineLevel="0" collapsed="false">
      <c r="A194" s="5"/>
      <c r="B194" s="5"/>
      <c r="C194" s="5"/>
      <c r="D194" s="5"/>
      <c r="E194" s="5"/>
      <c r="F194" s="5"/>
      <c r="G194" s="5"/>
      <c r="H194" s="5"/>
      <c r="I194" s="5"/>
      <c r="J194" s="5"/>
      <c r="K194" s="5"/>
      <c r="L194" s="5"/>
      <c r="M194" s="5"/>
      <c r="N194" s="5"/>
      <c r="O194" s="5"/>
      <c r="P194" s="5"/>
      <c r="Q194" s="5"/>
      <c r="R194" s="5"/>
      <c r="S194" s="5"/>
      <c r="T194" s="5"/>
      <c r="U194" s="5"/>
      <c r="V194" s="5"/>
      <c r="W194" s="5"/>
    </row>
    <row r="195" customFormat="false" ht="12.75" hidden="false" customHeight="true" outlineLevel="0" collapsed="false">
      <c r="A195" s="5"/>
      <c r="B195" s="5"/>
      <c r="C195" s="5"/>
      <c r="D195" s="5"/>
      <c r="E195" s="5"/>
      <c r="F195" s="5"/>
      <c r="G195" s="5"/>
      <c r="H195" s="5"/>
      <c r="I195" s="5"/>
      <c r="J195" s="5"/>
      <c r="K195" s="5"/>
      <c r="L195" s="5"/>
      <c r="M195" s="5"/>
      <c r="N195" s="5"/>
      <c r="O195" s="5"/>
      <c r="P195" s="5"/>
      <c r="Q195" s="5"/>
      <c r="R195" s="5"/>
      <c r="S195" s="5"/>
      <c r="T195" s="5"/>
      <c r="U195" s="5"/>
      <c r="V195" s="5"/>
      <c r="W195" s="5"/>
    </row>
    <row r="196" customFormat="false" ht="12.75" hidden="false" customHeight="true" outlineLevel="0" collapsed="false">
      <c r="A196" s="5"/>
      <c r="B196" s="5"/>
      <c r="C196" s="5"/>
      <c r="D196" s="5"/>
      <c r="E196" s="5"/>
      <c r="F196" s="5"/>
      <c r="G196" s="5"/>
      <c r="H196" s="5"/>
      <c r="I196" s="5"/>
      <c r="J196" s="5"/>
      <c r="K196" s="5"/>
      <c r="L196" s="5"/>
      <c r="M196" s="5"/>
      <c r="N196" s="5"/>
      <c r="O196" s="5"/>
      <c r="P196" s="5"/>
      <c r="Q196" s="5"/>
      <c r="R196" s="5"/>
      <c r="S196" s="5"/>
      <c r="T196" s="5"/>
      <c r="U196" s="5"/>
      <c r="V196" s="5"/>
      <c r="W196" s="5"/>
    </row>
    <row r="197" customFormat="false" ht="12.75" hidden="false" customHeight="true" outlineLevel="0" collapsed="false">
      <c r="A197" s="5"/>
      <c r="B197" s="5"/>
      <c r="C197" s="5"/>
      <c r="D197" s="5"/>
      <c r="E197" s="5"/>
      <c r="F197" s="5"/>
      <c r="G197" s="5"/>
      <c r="H197" s="5"/>
      <c r="I197" s="5"/>
      <c r="J197" s="5"/>
      <c r="K197" s="5"/>
      <c r="L197" s="5"/>
      <c r="M197" s="5"/>
      <c r="N197" s="5"/>
      <c r="O197" s="5"/>
      <c r="P197" s="5"/>
      <c r="Q197" s="5"/>
      <c r="R197" s="5"/>
      <c r="S197" s="5"/>
      <c r="T197" s="5"/>
      <c r="U197" s="5"/>
      <c r="V197" s="5"/>
      <c r="W197" s="5"/>
    </row>
    <row r="198" customFormat="false" ht="12.75" hidden="false" customHeight="true" outlineLevel="0" collapsed="false">
      <c r="A198" s="5"/>
      <c r="B198" s="5"/>
      <c r="C198" s="5"/>
      <c r="D198" s="5"/>
      <c r="E198" s="5"/>
      <c r="F198" s="5"/>
      <c r="G198" s="5"/>
      <c r="H198" s="5"/>
      <c r="I198" s="5"/>
      <c r="J198" s="5"/>
      <c r="K198" s="5"/>
      <c r="L198" s="5"/>
      <c r="M198" s="5"/>
      <c r="N198" s="5"/>
      <c r="O198" s="5"/>
      <c r="P198" s="5"/>
      <c r="Q198" s="5"/>
      <c r="R198" s="5"/>
      <c r="S198" s="5"/>
      <c r="T198" s="5"/>
      <c r="U198" s="5"/>
      <c r="V198" s="5"/>
      <c r="W198" s="5"/>
    </row>
    <row r="199" customFormat="false" ht="12.75" hidden="false" customHeight="true" outlineLevel="0" collapsed="false">
      <c r="A199" s="5"/>
      <c r="B199" s="5"/>
      <c r="C199" s="5"/>
      <c r="D199" s="5"/>
      <c r="E199" s="5"/>
      <c r="F199" s="5"/>
      <c r="G199" s="5"/>
      <c r="H199" s="5"/>
      <c r="I199" s="5"/>
      <c r="J199" s="5"/>
      <c r="K199" s="5"/>
      <c r="L199" s="5"/>
      <c r="M199" s="5"/>
      <c r="N199" s="5"/>
      <c r="O199" s="5"/>
      <c r="P199" s="5"/>
      <c r="Q199" s="5"/>
      <c r="R199" s="5"/>
      <c r="S199" s="5"/>
      <c r="T199" s="5"/>
      <c r="U199" s="5"/>
      <c r="V199" s="5"/>
      <c r="W199" s="5"/>
    </row>
    <row r="200" customFormat="false" ht="12.75" hidden="false" customHeight="true" outlineLevel="0" collapsed="false">
      <c r="A200" s="5"/>
      <c r="B200" s="5"/>
      <c r="C200" s="5"/>
      <c r="D200" s="5"/>
      <c r="E200" s="5"/>
      <c r="F200" s="5"/>
      <c r="G200" s="5"/>
      <c r="H200" s="5"/>
      <c r="I200" s="5"/>
      <c r="J200" s="5"/>
      <c r="K200" s="5"/>
      <c r="L200" s="5"/>
      <c r="M200" s="5"/>
      <c r="N200" s="5"/>
      <c r="O200" s="5"/>
      <c r="P200" s="5"/>
      <c r="Q200" s="5"/>
      <c r="R200" s="5"/>
      <c r="S200" s="5"/>
      <c r="T200" s="5"/>
      <c r="U200" s="5"/>
      <c r="V200" s="5"/>
      <c r="W200" s="5"/>
    </row>
    <row r="201" customFormat="false" ht="12.75" hidden="false" customHeight="true" outlineLevel="0" collapsed="false">
      <c r="A201" s="5"/>
      <c r="B201" s="5"/>
      <c r="C201" s="5"/>
      <c r="D201" s="5"/>
      <c r="E201" s="5"/>
      <c r="F201" s="5"/>
      <c r="G201" s="5"/>
      <c r="H201" s="5"/>
      <c r="I201" s="5"/>
      <c r="J201" s="5"/>
      <c r="K201" s="5"/>
      <c r="L201" s="5"/>
      <c r="M201" s="5"/>
      <c r="N201" s="5"/>
      <c r="O201" s="5"/>
      <c r="P201" s="5"/>
      <c r="Q201" s="5"/>
      <c r="R201" s="5"/>
      <c r="S201" s="5"/>
      <c r="T201" s="5"/>
      <c r="U201" s="5"/>
      <c r="V201" s="5"/>
      <c r="W201" s="5"/>
    </row>
    <row r="202" customFormat="false" ht="12.75" hidden="false" customHeight="true" outlineLevel="0" collapsed="false">
      <c r="A202" s="5"/>
      <c r="B202" s="5"/>
      <c r="C202" s="5"/>
      <c r="D202" s="5"/>
      <c r="E202" s="5"/>
      <c r="F202" s="5"/>
      <c r="G202" s="5"/>
      <c r="H202" s="5"/>
      <c r="I202" s="5"/>
      <c r="J202" s="5"/>
      <c r="K202" s="5"/>
      <c r="L202" s="5"/>
      <c r="M202" s="5"/>
      <c r="N202" s="5"/>
      <c r="O202" s="5"/>
      <c r="P202" s="5"/>
      <c r="Q202" s="5"/>
      <c r="R202" s="5"/>
      <c r="S202" s="5"/>
      <c r="T202" s="5"/>
      <c r="U202" s="5"/>
      <c r="V202" s="5"/>
      <c r="W202" s="5"/>
    </row>
    <row r="203" customFormat="false" ht="12.75" hidden="false" customHeight="true" outlineLevel="0" collapsed="false">
      <c r="A203" s="5"/>
      <c r="B203" s="5"/>
      <c r="C203" s="5"/>
      <c r="D203" s="5"/>
      <c r="E203" s="5"/>
      <c r="F203" s="5"/>
      <c r="G203" s="5"/>
      <c r="H203" s="5"/>
      <c r="I203" s="5"/>
      <c r="J203" s="5"/>
      <c r="K203" s="5"/>
      <c r="L203" s="5"/>
      <c r="M203" s="5"/>
      <c r="N203" s="5"/>
      <c r="O203" s="5"/>
      <c r="P203" s="5"/>
      <c r="Q203" s="5"/>
      <c r="R203" s="5"/>
      <c r="S203" s="5"/>
      <c r="T203" s="5"/>
      <c r="U203" s="5"/>
      <c r="V203" s="5"/>
      <c r="W203" s="5"/>
    </row>
    <row r="204" customFormat="false" ht="12.75" hidden="false" customHeight="true" outlineLevel="0" collapsed="false">
      <c r="A204" s="5"/>
      <c r="B204" s="5"/>
      <c r="C204" s="5"/>
      <c r="D204" s="5"/>
      <c r="E204" s="5"/>
      <c r="F204" s="5"/>
      <c r="G204" s="5"/>
      <c r="H204" s="5"/>
      <c r="I204" s="5"/>
      <c r="J204" s="5"/>
      <c r="K204" s="5"/>
      <c r="L204" s="5"/>
      <c r="M204" s="5"/>
      <c r="N204" s="5"/>
      <c r="O204" s="5"/>
      <c r="P204" s="5"/>
      <c r="Q204" s="5"/>
      <c r="R204" s="5"/>
      <c r="S204" s="5"/>
      <c r="T204" s="5"/>
      <c r="U204" s="5"/>
      <c r="V204" s="5"/>
      <c r="W204" s="5"/>
    </row>
    <row r="205" customFormat="false" ht="12.75" hidden="false" customHeight="true" outlineLevel="0" collapsed="false">
      <c r="A205" s="5"/>
      <c r="B205" s="5"/>
      <c r="C205" s="5"/>
      <c r="D205" s="5"/>
      <c r="E205" s="5"/>
      <c r="F205" s="5"/>
      <c r="G205" s="5"/>
      <c r="H205" s="5"/>
      <c r="I205" s="5"/>
      <c r="J205" s="5"/>
      <c r="K205" s="5"/>
      <c r="L205" s="5"/>
      <c r="M205" s="5"/>
      <c r="N205" s="5"/>
      <c r="O205" s="5"/>
      <c r="P205" s="5"/>
      <c r="Q205" s="5"/>
      <c r="R205" s="5"/>
      <c r="S205" s="5"/>
      <c r="T205" s="5"/>
      <c r="U205" s="5"/>
      <c r="V205" s="5"/>
      <c r="W205" s="5"/>
    </row>
    <row r="206" customFormat="false" ht="12.75" hidden="false" customHeight="true" outlineLevel="0" collapsed="false">
      <c r="A206" s="5"/>
      <c r="B206" s="5"/>
      <c r="C206" s="5"/>
      <c r="D206" s="5"/>
      <c r="E206" s="5"/>
      <c r="F206" s="5"/>
      <c r="G206" s="5"/>
      <c r="H206" s="5"/>
      <c r="I206" s="5"/>
      <c r="J206" s="5"/>
      <c r="K206" s="5"/>
      <c r="L206" s="5"/>
      <c r="M206" s="5"/>
      <c r="N206" s="5"/>
      <c r="O206" s="5"/>
      <c r="P206" s="5"/>
      <c r="Q206" s="5"/>
      <c r="R206" s="5"/>
      <c r="S206" s="5"/>
      <c r="T206" s="5"/>
      <c r="U206" s="5"/>
      <c r="V206" s="5"/>
      <c r="W206" s="5"/>
    </row>
    <row r="207" customFormat="false" ht="12.75" hidden="false" customHeight="true" outlineLevel="0" collapsed="false">
      <c r="A207" s="5"/>
      <c r="B207" s="5"/>
      <c r="C207" s="5"/>
      <c r="D207" s="5"/>
      <c r="E207" s="5"/>
      <c r="F207" s="5"/>
      <c r="G207" s="5"/>
      <c r="H207" s="5"/>
      <c r="I207" s="5"/>
      <c r="J207" s="5"/>
      <c r="K207" s="5"/>
      <c r="L207" s="5"/>
      <c r="M207" s="5"/>
      <c r="N207" s="5"/>
      <c r="O207" s="5"/>
      <c r="P207" s="5"/>
      <c r="Q207" s="5"/>
      <c r="R207" s="5"/>
      <c r="S207" s="5"/>
      <c r="T207" s="5"/>
      <c r="U207" s="5"/>
      <c r="V207" s="5"/>
      <c r="W207" s="5"/>
    </row>
    <row r="208" customFormat="false" ht="12.75" hidden="false" customHeight="true" outlineLevel="0" collapsed="false">
      <c r="A208" s="5"/>
      <c r="B208" s="5"/>
      <c r="C208" s="5"/>
      <c r="D208" s="5"/>
      <c r="E208" s="5"/>
      <c r="F208" s="5"/>
      <c r="G208" s="5"/>
      <c r="H208" s="5"/>
      <c r="I208" s="5"/>
      <c r="J208" s="5"/>
      <c r="K208" s="5"/>
      <c r="L208" s="5"/>
      <c r="M208" s="5"/>
      <c r="N208" s="5"/>
      <c r="O208" s="5"/>
      <c r="P208" s="5"/>
      <c r="Q208" s="5"/>
      <c r="R208" s="5"/>
      <c r="S208" s="5"/>
      <c r="T208" s="5"/>
      <c r="U208" s="5"/>
      <c r="V208" s="5"/>
      <c r="W208" s="5"/>
    </row>
    <row r="209" customFormat="false" ht="12.75" hidden="false" customHeight="true" outlineLevel="0" collapsed="false">
      <c r="A209" s="5"/>
      <c r="B209" s="5"/>
      <c r="C209" s="5"/>
      <c r="D209" s="5"/>
      <c r="E209" s="5"/>
      <c r="F209" s="5"/>
      <c r="G209" s="5"/>
      <c r="H209" s="5"/>
      <c r="I209" s="5"/>
      <c r="J209" s="5"/>
      <c r="K209" s="5"/>
      <c r="L209" s="5"/>
      <c r="M209" s="5"/>
      <c r="N209" s="5"/>
      <c r="O209" s="5"/>
      <c r="P209" s="5"/>
      <c r="Q209" s="5"/>
      <c r="R209" s="5"/>
      <c r="S209" s="5"/>
      <c r="T209" s="5"/>
      <c r="U209" s="5"/>
      <c r="V209" s="5"/>
      <c r="W209" s="5"/>
    </row>
    <row r="210" customFormat="false" ht="12.75" hidden="false" customHeight="true" outlineLevel="0" collapsed="false">
      <c r="A210" s="5"/>
      <c r="B210" s="5"/>
      <c r="C210" s="5"/>
      <c r="D210" s="5"/>
      <c r="E210" s="5"/>
      <c r="F210" s="5"/>
      <c r="G210" s="5"/>
      <c r="H210" s="5"/>
      <c r="I210" s="5"/>
      <c r="J210" s="5"/>
      <c r="K210" s="5"/>
      <c r="L210" s="5"/>
      <c r="M210" s="5"/>
      <c r="N210" s="5"/>
      <c r="O210" s="5"/>
      <c r="P210" s="5"/>
      <c r="Q210" s="5"/>
      <c r="R210" s="5"/>
      <c r="S210" s="5"/>
      <c r="T210" s="5"/>
      <c r="U210" s="5"/>
      <c r="V210" s="5"/>
      <c r="W210" s="5"/>
    </row>
    <row r="211" customFormat="false" ht="12.75" hidden="false" customHeight="true" outlineLevel="0" collapsed="false">
      <c r="A211" s="5"/>
      <c r="B211" s="5"/>
      <c r="C211" s="5"/>
      <c r="D211" s="5"/>
      <c r="E211" s="5"/>
      <c r="F211" s="5"/>
      <c r="G211" s="5"/>
      <c r="H211" s="5"/>
      <c r="I211" s="5"/>
      <c r="J211" s="5"/>
      <c r="K211" s="5"/>
      <c r="L211" s="5"/>
      <c r="M211" s="5"/>
      <c r="N211" s="5"/>
      <c r="O211" s="5"/>
      <c r="P211" s="5"/>
      <c r="Q211" s="5"/>
      <c r="R211" s="5"/>
      <c r="S211" s="5"/>
      <c r="T211" s="5"/>
      <c r="U211" s="5"/>
      <c r="V211" s="5"/>
      <c r="W211" s="5"/>
    </row>
    <row r="212" customFormat="false" ht="12.75" hidden="false" customHeight="true" outlineLevel="0" collapsed="false">
      <c r="A212" s="5"/>
      <c r="B212" s="5"/>
      <c r="C212" s="5"/>
      <c r="D212" s="5"/>
      <c r="E212" s="5"/>
      <c r="F212" s="5"/>
      <c r="G212" s="5"/>
      <c r="H212" s="5"/>
      <c r="I212" s="5"/>
      <c r="J212" s="5"/>
      <c r="K212" s="5"/>
      <c r="L212" s="5"/>
      <c r="M212" s="5"/>
      <c r="N212" s="5"/>
      <c r="O212" s="5"/>
      <c r="P212" s="5"/>
      <c r="Q212" s="5"/>
      <c r="R212" s="5"/>
      <c r="S212" s="5"/>
      <c r="T212" s="5"/>
      <c r="U212" s="5"/>
      <c r="V212" s="5"/>
      <c r="W212" s="5"/>
    </row>
    <row r="213" customFormat="false" ht="12.75" hidden="false" customHeight="true" outlineLevel="0" collapsed="false">
      <c r="A213" s="5"/>
      <c r="B213" s="5"/>
      <c r="C213" s="5"/>
      <c r="D213" s="5"/>
      <c r="E213" s="5"/>
      <c r="F213" s="5"/>
      <c r="G213" s="5"/>
      <c r="H213" s="5"/>
      <c r="I213" s="5"/>
      <c r="J213" s="5"/>
      <c r="K213" s="5"/>
      <c r="L213" s="5"/>
      <c r="M213" s="5"/>
      <c r="N213" s="5"/>
      <c r="O213" s="5"/>
      <c r="P213" s="5"/>
      <c r="Q213" s="5"/>
      <c r="R213" s="5"/>
      <c r="S213" s="5"/>
      <c r="T213" s="5"/>
      <c r="U213" s="5"/>
      <c r="V213" s="5"/>
      <c r="W213" s="5"/>
    </row>
    <row r="214" customFormat="false" ht="12.75" hidden="false" customHeight="true" outlineLevel="0" collapsed="false">
      <c r="A214" s="5"/>
      <c r="B214" s="5"/>
      <c r="C214" s="5"/>
      <c r="D214" s="5"/>
      <c r="E214" s="5"/>
      <c r="F214" s="5"/>
      <c r="G214" s="5"/>
      <c r="H214" s="5"/>
      <c r="I214" s="5"/>
      <c r="J214" s="5"/>
      <c r="K214" s="5"/>
      <c r="L214" s="5"/>
      <c r="M214" s="5"/>
      <c r="N214" s="5"/>
      <c r="O214" s="5"/>
      <c r="P214" s="5"/>
      <c r="Q214" s="5"/>
      <c r="R214" s="5"/>
      <c r="S214" s="5"/>
      <c r="T214" s="5"/>
      <c r="U214" s="5"/>
      <c r="V214" s="5"/>
      <c r="W214" s="5"/>
    </row>
    <row r="215" customFormat="false" ht="12.75" hidden="false" customHeight="true" outlineLevel="0" collapsed="false">
      <c r="A215" s="5"/>
      <c r="B215" s="5"/>
      <c r="C215" s="5"/>
      <c r="D215" s="5"/>
      <c r="E215" s="5"/>
      <c r="F215" s="5"/>
      <c r="G215" s="5"/>
      <c r="H215" s="5"/>
      <c r="I215" s="5"/>
      <c r="J215" s="5"/>
      <c r="K215" s="5"/>
      <c r="L215" s="5"/>
      <c r="M215" s="5"/>
      <c r="N215" s="5"/>
      <c r="O215" s="5"/>
      <c r="P215" s="5"/>
      <c r="Q215" s="5"/>
      <c r="R215" s="5"/>
      <c r="S215" s="5"/>
      <c r="T215" s="5"/>
      <c r="U215" s="5"/>
      <c r="V215" s="5"/>
      <c r="W215" s="5"/>
    </row>
    <row r="216" customFormat="false" ht="12.75" hidden="false" customHeight="true" outlineLevel="0" collapsed="false">
      <c r="A216" s="5"/>
      <c r="B216" s="5"/>
      <c r="C216" s="5"/>
      <c r="D216" s="5"/>
      <c r="E216" s="5"/>
      <c r="F216" s="5"/>
      <c r="G216" s="5"/>
      <c r="H216" s="5"/>
      <c r="I216" s="5"/>
      <c r="J216" s="5"/>
      <c r="K216" s="5"/>
      <c r="L216" s="5"/>
      <c r="M216" s="5"/>
      <c r="N216" s="5"/>
      <c r="O216" s="5"/>
      <c r="P216" s="5"/>
      <c r="Q216" s="5"/>
      <c r="R216" s="5"/>
      <c r="S216" s="5"/>
      <c r="T216" s="5"/>
      <c r="U216" s="5"/>
      <c r="V216" s="5"/>
      <c r="W216" s="5"/>
    </row>
    <row r="217" customFormat="false" ht="12.75" hidden="false" customHeight="true" outlineLevel="0" collapsed="false">
      <c r="A217" s="5"/>
      <c r="B217" s="5"/>
      <c r="C217" s="5"/>
      <c r="D217" s="5"/>
      <c r="E217" s="5"/>
      <c r="F217" s="5"/>
      <c r="G217" s="5"/>
      <c r="H217" s="5"/>
      <c r="I217" s="5"/>
      <c r="J217" s="5"/>
      <c r="K217" s="5"/>
      <c r="L217" s="5"/>
      <c r="M217" s="5"/>
      <c r="N217" s="5"/>
      <c r="O217" s="5"/>
      <c r="P217" s="5"/>
      <c r="Q217" s="5"/>
      <c r="R217" s="5"/>
      <c r="S217" s="5"/>
      <c r="T217" s="5"/>
      <c r="U217" s="5"/>
      <c r="V217" s="5"/>
      <c r="W217" s="5"/>
    </row>
    <row r="218" customFormat="false" ht="12.75" hidden="false" customHeight="true" outlineLevel="0" collapsed="false">
      <c r="A218" s="5"/>
      <c r="B218" s="5"/>
      <c r="C218" s="5"/>
      <c r="D218" s="5"/>
      <c r="E218" s="5"/>
      <c r="F218" s="5"/>
      <c r="G218" s="5"/>
      <c r="H218" s="5"/>
      <c r="I218" s="5"/>
      <c r="J218" s="5"/>
      <c r="K218" s="5"/>
      <c r="L218" s="5"/>
      <c r="M218" s="5"/>
      <c r="N218" s="5"/>
      <c r="O218" s="5"/>
      <c r="P218" s="5"/>
      <c r="Q218" s="5"/>
      <c r="R218" s="5"/>
      <c r="S218" s="5"/>
      <c r="T218" s="5"/>
      <c r="U218" s="5"/>
      <c r="V218" s="5"/>
      <c r="W218" s="5"/>
    </row>
    <row r="219" customFormat="false" ht="12.75" hidden="false" customHeight="true" outlineLevel="0" collapsed="false">
      <c r="A219" s="5"/>
      <c r="B219" s="5"/>
      <c r="C219" s="5"/>
      <c r="D219" s="5"/>
      <c r="E219" s="5"/>
      <c r="F219" s="5"/>
      <c r="G219" s="5"/>
      <c r="H219" s="5"/>
      <c r="I219" s="5"/>
      <c r="J219" s="5"/>
      <c r="K219" s="5"/>
      <c r="L219" s="5"/>
      <c r="M219" s="5"/>
      <c r="N219" s="5"/>
      <c r="O219" s="5"/>
      <c r="P219" s="5"/>
      <c r="Q219" s="5"/>
      <c r="R219" s="5"/>
      <c r="S219" s="5"/>
      <c r="T219" s="5"/>
      <c r="U219" s="5"/>
      <c r="V219" s="5"/>
      <c r="W219" s="5"/>
    </row>
    <row r="220" customFormat="false" ht="12.75" hidden="false" customHeight="true" outlineLevel="0" collapsed="false">
      <c r="A220" s="5"/>
      <c r="B220" s="5"/>
      <c r="C220" s="5"/>
      <c r="D220" s="5"/>
      <c r="E220" s="5"/>
      <c r="F220" s="5"/>
      <c r="G220" s="5"/>
      <c r="H220" s="5"/>
      <c r="I220" s="5"/>
      <c r="J220" s="5"/>
      <c r="K220" s="5"/>
      <c r="L220" s="5"/>
      <c r="M220" s="5"/>
      <c r="N220" s="5"/>
      <c r="O220" s="5"/>
      <c r="P220" s="5"/>
      <c r="Q220" s="5"/>
      <c r="R220" s="5"/>
      <c r="S220" s="5"/>
      <c r="T220" s="5"/>
      <c r="U220" s="5"/>
      <c r="V220" s="5"/>
      <c r="W220" s="5"/>
    </row>
    <row r="221" customFormat="false" ht="12.75" hidden="false" customHeight="true" outlineLevel="0" collapsed="false">
      <c r="A221" s="5"/>
      <c r="B221" s="5"/>
      <c r="C221" s="5"/>
      <c r="D221" s="5"/>
      <c r="E221" s="5"/>
      <c r="F221" s="5"/>
      <c r="G221" s="5"/>
      <c r="H221" s="5"/>
      <c r="I221" s="5"/>
      <c r="J221" s="5"/>
      <c r="K221" s="5"/>
      <c r="L221" s="5"/>
      <c r="M221" s="5"/>
      <c r="N221" s="5"/>
      <c r="O221" s="5"/>
      <c r="P221" s="5"/>
      <c r="Q221" s="5"/>
      <c r="R221" s="5"/>
      <c r="S221" s="5"/>
      <c r="T221" s="5"/>
      <c r="U221" s="5"/>
      <c r="V221" s="5"/>
      <c r="W221" s="5"/>
    </row>
    <row r="222" customFormat="false" ht="12.75" hidden="false" customHeight="true" outlineLevel="0" collapsed="false">
      <c r="A222" s="5"/>
      <c r="B222" s="5"/>
      <c r="C222" s="5"/>
      <c r="D222" s="5"/>
      <c r="E222" s="5"/>
      <c r="F222" s="5"/>
      <c r="G222" s="5"/>
      <c r="H222" s="5"/>
      <c r="I222" s="5"/>
      <c r="J222" s="5"/>
      <c r="K222" s="5"/>
      <c r="L222" s="5"/>
      <c r="M222" s="5"/>
      <c r="N222" s="5"/>
      <c r="O222" s="5"/>
      <c r="P222" s="5"/>
      <c r="Q222" s="5"/>
      <c r="R222" s="5"/>
      <c r="S222" s="5"/>
      <c r="T222" s="5"/>
      <c r="U222" s="5"/>
      <c r="V222" s="5"/>
      <c r="W222" s="5"/>
    </row>
    <row r="223" customFormat="false" ht="12.75" hidden="false" customHeight="true" outlineLevel="0" collapsed="false">
      <c r="A223" s="5"/>
      <c r="B223" s="5"/>
      <c r="C223" s="5"/>
      <c r="D223" s="5"/>
      <c r="E223" s="5"/>
      <c r="F223" s="5"/>
      <c r="G223" s="5"/>
      <c r="H223" s="5"/>
      <c r="I223" s="5"/>
      <c r="J223" s="5"/>
      <c r="K223" s="5"/>
      <c r="L223" s="5"/>
      <c r="M223" s="5"/>
      <c r="N223" s="5"/>
      <c r="O223" s="5"/>
      <c r="P223" s="5"/>
      <c r="Q223" s="5"/>
      <c r="R223" s="5"/>
      <c r="S223" s="5"/>
      <c r="T223" s="5"/>
      <c r="U223" s="5"/>
      <c r="V223" s="5"/>
      <c r="W223" s="5"/>
    </row>
    <row r="224" customFormat="false" ht="12.75" hidden="false" customHeight="true" outlineLevel="0" collapsed="false">
      <c r="A224" s="5"/>
      <c r="B224" s="5"/>
      <c r="C224" s="5"/>
      <c r="D224" s="5"/>
      <c r="E224" s="5"/>
      <c r="F224" s="5"/>
      <c r="G224" s="5"/>
      <c r="H224" s="5"/>
      <c r="I224" s="5"/>
      <c r="J224" s="5"/>
      <c r="K224" s="5"/>
      <c r="L224" s="5"/>
      <c r="M224" s="5"/>
      <c r="N224" s="5"/>
      <c r="O224" s="5"/>
      <c r="P224" s="5"/>
      <c r="Q224" s="5"/>
      <c r="R224" s="5"/>
      <c r="S224" s="5"/>
      <c r="T224" s="5"/>
      <c r="U224" s="5"/>
      <c r="V224" s="5"/>
      <c r="W224" s="5"/>
    </row>
    <row r="225" customFormat="false" ht="12.75" hidden="false" customHeight="true" outlineLevel="0" collapsed="false">
      <c r="A225" s="5"/>
      <c r="B225" s="5"/>
      <c r="C225" s="5"/>
      <c r="D225" s="5"/>
      <c r="E225" s="5"/>
      <c r="F225" s="5"/>
      <c r="G225" s="5"/>
      <c r="H225" s="5"/>
      <c r="I225" s="5"/>
      <c r="J225" s="5"/>
      <c r="K225" s="5"/>
      <c r="L225" s="5"/>
      <c r="M225" s="5"/>
      <c r="N225" s="5"/>
      <c r="O225" s="5"/>
      <c r="P225" s="5"/>
      <c r="Q225" s="5"/>
      <c r="R225" s="5"/>
      <c r="S225" s="5"/>
      <c r="T225" s="5"/>
      <c r="U225" s="5"/>
      <c r="V225" s="5"/>
      <c r="W225" s="5"/>
    </row>
    <row r="226" customFormat="false" ht="12.75" hidden="false" customHeight="true" outlineLevel="0" collapsed="false">
      <c r="A226" s="5"/>
      <c r="B226" s="5"/>
      <c r="C226" s="5"/>
      <c r="D226" s="5"/>
      <c r="E226" s="5"/>
      <c r="F226" s="5"/>
      <c r="G226" s="5"/>
      <c r="H226" s="5"/>
      <c r="I226" s="5"/>
      <c r="J226" s="5"/>
      <c r="K226" s="5"/>
      <c r="L226" s="5"/>
      <c r="M226" s="5"/>
      <c r="N226" s="5"/>
      <c r="O226" s="5"/>
      <c r="P226" s="5"/>
      <c r="Q226" s="5"/>
      <c r="R226" s="5"/>
      <c r="S226" s="5"/>
      <c r="T226" s="5"/>
      <c r="U226" s="5"/>
      <c r="V226" s="5"/>
      <c r="W226" s="5"/>
    </row>
    <row r="227" customFormat="false" ht="12.75" hidden="false" customHeight="true" outlineLevel="0" collapsed="false">
      <c r="A227" s="5"/>
      <c r="B227" s="5"/>
      <c r="C227" s="5"/>
      <c r="D227" s="5"/>
      <c r="E227" s="5"/>
      <c r="F227" s="5"/>
      <c r="G227" s="5"/>
      <c r="H227" s="5"/>
      <c r="I227" s="5"/>
      <c r="J227" s="5"/>
      <c r="K227" s="5"/>
      <c r="L227" s="5"/>
      <c r="M227" s="5"/>
      <c r="N227" s="5"/>
      <c r="O227" s="5"/>
      <c r="P227" s="5"/>
      <c r="Q227" s="5"/>
      <c r="R227" s="5"/>
      <c r="S227" s="5"/>
      <c r="T227" s="5"/>
      <c r="U227" s="5"/>
      <c r="V227" s="5"/>
      <c r="W227" s="5"/>
    </row>
    <row r="228" customFormat="false" ht="12.75" hidden="false" customHeight="true" outlineLevel="0" collapsed="false">
      <c r="A228" s="5"/>
      <c r="B228" s="5"/>
      <c r="C228" s="5"/>
      <c r="D228" s="5"/>
      <c r="E228" s="5"/>
      <c r="F228" s="5"/>
      <c r="G228" s="5"/>
      <c r="H228" s="5"/>
      <c r="I228" s="5"/>
      <c r="J228" s="5"/>
      <c r="K228" s="5"/>
      <c r="L228" s="5"/>
      <c r="M228" s="5"/>
      <c r="N228" s="5"/>
      <c r="O228" s="5"/>
      <c r="P228" s="5"/>
      <c r="Q228" s="5"/>
      <c r="R228" s="5"/>
      <c r="S228" s="5"/>
      <c r="T228" s="5"/>
      <c r="U228" s="5"/>
      <c r="V228" s="5"/>
      <c r="W228" s="5"/>
    </row>
    <row r="229" customFormat="false" ht="12.75" hidden="false" customHeight="true" outlineLevel="0" collapsed="false">
      <c r="A229" s="5"/>
      <c r="B229" s="5"/>
      <c r="C229" s="5"/>
      <c r="D229" s="5"/>
      <c r="E229" s="5"/>
      <c r="F229" s="5"/>
      <c r="G229" s="5"/>
      <c r="H229" s="5"/>
      <c r="I229" s="5"/>
      <c r="J229" s="5"/>
      <c r="K229" s="5"/>
      <c r="L229" s="5"/>
      <c r="M229" s="5"/>
      <c r="N229" s="5"/>
      <c r="O229" s="5"/>
      <c r="P229" s="5"/>
      <c r="Q229" s="5"/>
      <c r="R229" s="5"/>
      <c r="S229" s="5"/>
      <c r="T229" s="5"/>
      <c r="U229" s="5"/>
      <c r="V229" s="5"/>
      <c r="W229" s="5"/>
    </row>
    <row r="230" customFormat="false" ht="12.75" hidden="false" customHeight="true" outlineLevel="0" collapsed="false">
      <c r="A230" s="5"/>
      <c r="B230" s="5"/>
      <c r="C230" s="5"/>
      <c r="D230" s="5"/>
      <c r="E230" s="5"/>
      <c r="F230" s="5"/>
      <c r="G230" s="5"/>
      <c r="H230" s="5"/>
      <c r="I230" s="5"/>
      <c r="J230" s="5"/>
      <c r="K230" s="5"/>
      <c r="L230" s="5"/>
      <c r="M230" s="5"/>
      <c r="N230" s="5"/>
      <c r="O230" s="5"/>
      <c r="P230" s="5"/>
      <c r="Q230" s="5"/>
      <c r="R230" s="5"/>
      <c r="S230" s="5"/>
      <c r="T230" s="5"/>
      <c r="U230" s="5"/>
      <c r="V230" s="5"/>
      <c r="W230" s="5"/>
    </row>
    <row r="231" customFormat="false" ht="12.75" hidden="false" customHeight="true" outlineLevel="0" collapsed="false">
      <c r="A231" s="5"/>
      <c r="B231" s="5"/>
      <c r="C231" s="5"/>
      <c r="D231" s="5"/>
      <c r="E231" s="5"/>
      <c r="F231" s="5"/>
      <c r="G231" s="5"/>
      <c r="H231" s="5"/>
      <c r="I231" s="5"/>
      <c r="J231" s="5"/>
      <c r="K231" s="5"/>
      <c r="L231" s="5"/>
      <c r="M231" s="5"/>
      <c r="N231" s="5"/>
      <c r="O231" s="5"/>
      <c r="P231" s="5"/>
      <c r="Q231" s="5"/>
      <c r="R231" s="5"/>
      <c r="S231" s="5"/>
      <c r="T231" s="5"/>
      <c r="U231" s="5"/>
      <c r="V231" s="5"/>
      <c r="W231" s="5"/>
    </row>
    <row r="232" customFormat="false" ht="12.75" hidden="false" customHeight="true" outlineLevel="0" collapsed="false">
      <c r="A232" s="5"/>
      <c r="B232" s="5"/>
      <c r="C232" s="5"/>
      <c r="D232" s="5"/>
      <c r="E232" s="5"/>
      <c r="F232" s="5"/>
      <c r="G232" s="5"/>
      <c r="H232" s="5"/>
      <c r="I232" s="5"/>
      <c r="J232" s="5"/>
      <c r="K232" s="5"/>
      <c r="L232" s="5"/>
      <c r="M232" s="5"/>
      <c r="N232" s="5"/>
      <c r="O232" s="5"/>
      <c r="P232" s="5"/>
      <c r="Q232" s="5"/>
      <c r="R232" s="5"/>
      <c r="S232" s="5"/>
      <c r="T232" s="5"/>
      <c r="U232" s="5"/>
      <c r="V232" s="5"/>
      <c r="W232" s="5"/>
    </row>
    <row r="233" customFormat="false" ht="12.75" hidden="false" customHeight="true" outlineLevel="0" collapsed="false">
      <c r="A233" s="5"/>
      <c r="B233" s="5"/>
      <c r="C233" s="5"/>
      <c r="D233" s="5"/>
      <c r="E233" s="5"/>
      <c r="F233" s="5"/>
      <c r="G233" s="5"/>
      <c r="H233" s="5"/>
      <c r="I233" s="5"/>
      <c r="J233" s="5"/>
      <c r="K233" s="5"/>
      <c r="L233" s="5"/>
      <c r="M233" s="5"/>
      <c r="N233" s="5"/>
      <c r="O233" s="5"/>
      <c r="P233" s="5"/>
      <c r="Q233" s="5"/>
      <c r="R233" s="5"/>
      <c r="S233" s="5"/>
      <c r="T233" s="5"/>
      <c r="U233" s="5"/>
      <c r="V233" s="5"/>
      <c r="W233" s="5"/>
    </row>
    <row r="234" customFormat="false" ht="12.75" hidden="false" customHeight="true" outlineLevel="0" collapsed="false">
      <c r="A234" s="5"/>
      <c r="B234" s="5"/>
      <c r="C234" s="5"/>
      <c r="D234" s="5"/>
      <c r="E234" s="5"/>
      <c r="F234" s="5"/>
      <c r="G234" s="5"/>
      <c r="H234" s="5"/>
      <c r="I234" s="5"/>
      <c r="J234" s="5"/>
      <c r="K234" s="5"/>
      <c r="L234" s="5"/>
      <c r="M234" s="5"/>
      <c r="N234" s="5"/>
      <c r="O234" s="5"/>
      <c r="P234" s="5"/>
      <c r="Q234" s="5"/>
      <c r="R234" s="5"/>
      <c r="S234" s="5"/>
      <c r="T234" s="5"/>
      <c r="U234" s="5"/>
      <c r="V234" s="5"/>
      <c r="W234" s="5"/>
    </row>
    <row r="235" customFormat="false" ht="12.75" hidden="false" customHeight="true" outlineLevel="0" collapsed="false">
      <c r="A235" s="5"/>
      <c r="B235" s="5"/>
      <c r="C235" s="5"/>
      <c r="D235" s="5"/>
      <c r="E235" s="5"/>
      <c r="F235" s="5"/>
      <c r="G235" s="5"/>
      <c r="H235" s="5"/>
      <c r="I235" s="5"/>
      <c r="J235" s="5"/>
      <c r="K235" s="5"/>
      <c r="L235" s="5"/>
      <c r="M235" s="5"/>
      <c r="N235" s="5"/>
      <c r="O235" s="5"/>
      <c r="P235" s="5"/>
      <c r="Q235" s="5"/>
      <c r="R235" s="5"/>
      <c r="S235" s="5"/>
      <c r="T235" s="5"/>
      <c r="U235" s="5"/>
      <c r="V235" s="5"/>
      <c r="W235" s="5"/>
    </row>
    <row r="236" customFormat="false" ht="12.75" hidden="false" customHeight="true" outlineLevel="0" collapsed="false">
      <c r="A236" s="5"/>
      <c r="B236" s="5"/>
      <c r="C236" s="5"/>
      <c r="D236" s="5"/>
      <c r="E236" s="5"/>
      <c r="F236" s="5"/>
      <c r="G236" s="5"/>
      <c r="H236" s="5"/>
      <c r="I236" s="5"/>
      <c r="J236" s="5"/>
      <c r="K236" s="5"/>
      <c r="L236" s="5"/>
      <c r="M236" s="5"/>
      <c r="N236" s="5"/>
      <c r="O236" s="5"/>
      <c r="P236" s="5"/>
      <c r="Q236" s="5"/>
      <c r="R236" s="5"/>
      <c r="S236" s="5"/>
      <c r="T236" s="5"/>
      <c r="U236" s="5"/>
      <c r="V236" s="5"/>
      <c r="W236" s="5"/>
    </row>
    <row r="237" customFormat="false" ht="12.75" hidden="false" customHeight="true" outlineLevel="0" collapsed="false">
      <c r="A237" s="5"/>
      <c r="B237" s="5"/>
      <c r="C237" s="5"/>
      <c r="D237" s="5"/>
      <c r="E237" s="5"/>
      <c r="F237" s="5"/>
      <c r="G237" s="5"/>
      <c r="H237" s="5"/>
      <c r="I237" s="5"/>
      <c r="J237" s="5"/>
      <c r="K237" s="5"/>
      <c r="L237" s="5"/>
      <c r="M237" s="5"/>
      <c r="N237" s="5"/>
      <c r="O237" s="5"/>
      <c r="P237" s="5"/>
      <c r="Q237" s="5"/>
      <c r="R237" s="5"/>
      <c r="S237" s="5"/>
      <c r="T237" s="5"/>
      <c r="U237" s="5"/>
      <c r="V237" s="5"/>
      <c r="W237" s="5"/>
    </row>
    <row r="238" customFormat="false" ht="12.75" hidden="false" customHeight="true" outlineLevel="0" collapsed="false">
      <c r="A238" s="5"/>
      <c r="B238" s="5"/>
      <c r="C238" s="5"/>
      <c r="D238" s="5"/>
      <c r="E238" s="5"/>
      <c r="F238" s="5"/>
      <c r="G238" s="5"/>
      <c r="H238" s="5"/>
      <c r="I238" s="5"/>
      <c r="J238" s="5"/>
      <c r="K238" s="5"/>
      <c r="L238" s="5"/>
      <c r="M238" s="5"/>
      <c r="N238" s="5"/>
      <c r="O238" s="5"/>
      <c r="P238" s="5"/>
      <c r="Q238" s="5"/>
      <c r="R238" s="5"/>
      <c r="S238" s="5"/>
      <c r="T238" s="5"/>
      <c r="U238" s="5"/>
      <c r="V238" s="5"/>
      <c r="W238" s="5"/>
    </row>
    <row r="239" customFormat="false" ht="12.75" hidden="false" customHeight="true" outlineLevel="0" collapsed="false">
      <c r="A239" s="5"/>
      <c r="B239" s="5"/>
      <c r="C239" s="5"/>
      <c r="D239" s="5"/>
      <c r="E239" s="5"/>
      <c r="F239" s="5"/>
      <c r="G239" s="5"/>
      <c r="H239" s="5"/>
      <c r="I239" s="5"/>
      <c r="J239" s="5"/>
      <c r="K239" s="5"/>
      <c r="L239" s="5"/>
      <c r="M239" s="5"/>
      <c r="N239" s="5"/>
      <c r="O239" s="5"/>
      <c r="P239" s="5"/>
      <c r="Q239" s="5"/>
      <c r="R239" s="5"/>
      <c r="S239" s="5"/>
      <c r="T239" s="5"/>
      <c r="U239" s="5"/>
      <c r="V239" s="5"/>
      <c r="W239" s="5"/>
    </row>
    <row r="240" customFormat="false" ht="12.75" hidden="false" customHeight="true" outlineLevel="0" collapsed="false">
      <c r="A240" s="5"/>
      <c r="B240" s="5"/>
      <c r="C240" s="5"/>
      <c r="D240" s="5"/>
      <c r="E240" s="5"/>
      <c r="F240" s="5"/>
      <c r="G240" s="5"/>
      <c r="H240" s="5"/>
      <c r="I240" s="5"/>
      <c r="J240" s="5"/>
      <c r="K240" s="5"/>
      <c r="L240" s="5"/>
      <c r="M240" s="5"/>
      <c r="N240" s="5"/>
      <c r="O240" s="5"/>
      <c r="P240" s="5"/>
      <c r="Q240" s="5"/>
      <c r="R240" s="5"/>
      <c r="S240" s="5"/>
      <c r="T240" s="5"/>
      <c r="U240" s="5"/>
      <c r="V240" s="5"/>
      <c r="W240" s="5"/>
    </row>
    <row r="241" customFormat="false" ht="12.75" hidden="false" customHeight="true" outlineLevel="0" collapsed="false">
      <c r="A241" s="5"/>
      <c r="B241" s="5"/>
      <c r="C241" s="5"/>
      <c r="D241" s="5"/>
      <c r="E241" s="5"/>
      <c r="F241" s="5"/>
      <c r="G241" s="5"/>
      <c r="H241" s="5"/>
      <c r="I241" s="5"/>
      <c r="J241" s="5"/>
      <c r="K241" s="5"/>
      <c r="L241" s="5"/>
      <c r="M241" s="5"/>
      <c r="N241" s="5"/>
      <c r="O241" s="5"/>
      <c r="P241" s="5"/>
      <c r="Q241" s="5"/>
      <c r="R241" s="5"/>
      <c r="S241" s="5"/>
      <c r="T241" s="5"/>
      <c r="U241" s="5"/>
      <c r="V241" s="5"/>
      <c r="W241" s="5"/>
    </row>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550" customFormat="false" ht="15.75" hidden="false" customHeight="true" outlineLevel="0" collapsed="false"/>
    <row r="551" customFormat="false" ht="15.75" hidden="false" customHeight="true" outlineLevel="0" collapsed="false"/>
    <row r="552" customFormat="false" ht="15.75" hidden="false" customHeight="true" outlineLevel="0" collapsed="false"/>
    <row r="553" customFormat="false" ht="15.75" hidden="false" customHeight="true" outlineLevel="0" collapsed="false"/>
    <row r="554" customFormat="false" ht="15.75" hidden="false" customHeight="true" outlineLevel="0" collapsed="false"/>
    <row r="555" customFormat="false" ht="15.75" hidden="false" customHeight="true" outlineLevel="0" collapsed="false"/>
    <row r="556" customFormat="false" ht="15.75" hidden="false" customHeight="true" outlineLevel="0" collapsed="false"/>
    <row r="557" customFormat="false" ht="15.75" hidden="false" customHeight="true" outlineLevel="0" collapsed="false"/>
    <row r="558" customFormat="false" ht="15.75" hidden="false" customHeight="true" outlineLevel="0" collapsed="false"/>
    <row r="559" customFormat="false" ht="15.75" hidden="false" customHeight="true" outlineLevel="0" collapsed="false"/>
    <row r="560" customFormat="false" ht="15.75" hidden="false" customHeight="true" outlineLevel="0" collapsed="false"/>
    <row r="561" customFormat="false" ht="15.75" hidden="false" customHeight="true" outlineLevel="0" collapsed="false"/>
    <row r="562" customFormat="false" ht="15.75" hidden="false" customHeight="true" outlineLevel="0" collapsed="false"/>
    <row r="563" customFormat="false" ht="15.75" hidden="false" customHeight="true" outlineLevel="0" collapsed="false"/>
    <row r="564" customFormat="false" ht="15.75" hidden="false" customHeight="true" outlineLevel="0" collapsed="false"/>
    <row r="565" customFormat="false" ht="15.75" hidden="false" customHeight="true" outlineLevel="0" collapsed="false"/>
    <row r="566" customFormat="false" ht="15.75" hidden="false" customHeight="true" outlineLevel="0" collapsed="false"/>
    <row r="567" customFormat="false" ht="15.75" hidden="false" customHeight="true" outlineLevel="0" collapsed="false"/>
    <row r="568" customFormat="false" ht="15.75" hidden="false" customHeight="true" outlineLevel="0" collapsed="false"/>
    <row r="569" customFormat="false" ht="15.75" hidden="false" customHeight="true" outlineLevel="0" collapsed="false"/>
    <row r="570" customFormat="false" ht="15.75" hidden="false" customHeight="true" outlineLevel="0" collapsed="false"/>
    <row r="571" customFormat="false" ht="15.75" hidden="false" customHeight="true" outlineLevel="0" collapsed="false"/>
    <row r="572" customFormat="false" ht="15.75" hidden="false" customHeight="true" outlineLevel="0" collapsed="false"/>
    <row r="573" customFormat="false" ht="15.75" hidden="false" customHeight="true" outlineLevel="0" collapsed="false"/>
    <row r="574" customFormat="false" ht="15.75" hidden="false" customHeight="true" outlineLevel="0" collapsed="false"/>
    <row r="575" customFormat="false" ht="15.75" hidden="false" customHeight="true" outlineLevel="0" collapsed="false"/>
    <row r="576" customFormat="false" ht="15.75" hidden="false" customHeight="true" outlineLevel="0" collapsed="false"/>
    <row r="577" customFormat="false" ht="15.75" hidden="false" customHeight="true" outlineLevel="0" collapsed="false"/>
    <row r="578" customFormat="false" ht="15.75" hidden="false" customHeight="true" outlineLevel="0" collapsed="false"/>
    <row r="579" customFormat="false" ht="15.75" hidden="false" customHeight="true" outlineLevel="0" collapsed="false"/>
    <row r="580" customFormat="false" ht="15.75" hidden="false" customHeight="true" outlineLevel="0" collapsed="false"/>
    <row r="581" customFormat="false" ht="15.75" hidden="false" customHeight="true" outlineLevel="0" collapsed="false"/>
    <row r="582" customFormat="false" ht="15.75" hidden="false" customHeight="true" outlineLevel="0" collapsed="false"/>
    <row r="583" customFormat="false" ht="15.75" hidden="false" customHeight="true" outlineLevel="0" collapsed="false"/>
    <row r="584" customFormat="false" ht="15.75" hidden="false" customHeight="true" outlineLevel="0" collapsed="false"/>
    <row r="585" customFormat="false" ht="15.75" hidden="false" customHeight="true" outlineLevel="0" collapsed="false"/>
    <row r="586" customFormat="false" ht="15.75" hidden="false" customHeight="true" outlineLevel="0" collapsed="false"/>
    <row r="587" customFormat="false" ht="15.75" hidden="false" customHeight="true" outlineLevel="0" collapsed="false"/>
    <row r="588" customFormat="false" ht="15.75" hidden="false" customHeight="true" outlineLevel="0" collapsed="false"/>
    <row r="589" customFormat="false" ht="15.75" hidden="false" customHeight="true" outlineLevel="0" collapsed="false"/>
    <row r="590" customFormat="false" ht="15.75" hidden="false" customHeight="true" outlineLevel="0" collapsed="false"/>
    <row r="591" customFormat="false" ht="15.75" hidden="false" customHeight="true" outlineLevel="0" collapsed="false"/>
    <row r="592" customFormat="false" ht="15.75" hidden="false" customHeight="true" outlineLevel="0" collapsed="false"/>
    <row r="593" customFormat="false" ht="15.75" hidden="false" customHeight="true" outlineLevel="0" collapsed="false"/>
    <row r="594" customFormat="false" ht="15.75" hidden="false" customHeight="true" outlineLevel="0" collapsed="false"/>
    <row r="595" customFormat="false" ht="15.75" hidden="false" customHeight="true" outlineLevel="0" collapsed="false"/>
    <row r="596" customFormat="false" ht="15.75" hidden="false" customHeight="true" outlineLevel="0" collapsed="false"/>
    <row r="597" customFormat="false" ht="15.75" hidden="false" customHeight="true" outlineLevel="0" collapsed="false"/>
    <row r="598" customFormat="false" ht="15.75" hidden="false" customHeight="true" outlineLevel="0" collapsed="false"/>
    <row r="599" customFormat="false" ht="15.75" hidden="false" customHeight="true" outlineLevel="0" collapsed="false"/>
    <row r="600" customFormat="false" ht="15.75" hidden="false" customHeight="true" outlineLevel="0" collapsed="false"/>
    <row r="601" customFormat="false" ht="15.75" hidden="false" customHeight="true" outlineLevel="0" collapsed="false"/>
    <row r="602" customFormat="false" ht="15.75" hidden="false" customHeight="true" outlineLevel="0" collapsed="false"/>
    <row r="603" customFormat="false" ht="15.75" hidden="false" customHeight="true" outlineLevel="0" collapsed="false"/>
    <row r="604" customFormat="false" ht="15.75" hidden="false" customHeight="true" outlineLevel="0" collapsed="false"/>
    <row r="605" customFormat="false" ht="15.75" hidden="false" customHeight="true" outlineLevel="0" collapsed="false"/>
    <row r="606" customFormat="false" ht="15.75" hidden="false" customHeight="true" outlineLevel="0" collapsed="false"/>
    <row r="607" customFormat="false" ht="15.75" hidden="false" customHeight="true" outlineLevel="0" collapsed="false"/>
    <row r="608" customFormat="false" ht="15.75" hidden="false" customHeight="true" outlineLevel="0" collapsed="false"/>
    <row r="609" customFormat="false" ht="15.75" hidden="false" customHeight="true" outlineLevel="0" collapsed="false"/>
    <row r="610" customFormat="false" ht="15.75" hidden="false" customHeight="true" outlineLevel="0" collapsed="false"/>
    <row r="611" customFormat="false" ht="15.75" hidden="false" customHeight="true" outlineLevel="0" collapsed="false"/>
    <row r="612" customFormat="false" ht="15.75" hidden="false" customHeight="true" outlineLevel="0" collapsed="false"/>
    <row r="613" customFormat="false" ht="15.75" hidden="false" customHeight="true" outlineLevel="0" collapsed="false"/>
    <row r="614" customFormat="false" ht="15.75" hidden="false" customHeight="true" outlineLevel="0" collapsed="false"/>
    <row r="615" customFormat="false" ht="15.75" hidden="false" customHeight="true" outlineLevel="0" collapsed="false"/>
    <row r="616" customFormat="false" ht="15.75" hidden="false" customHeight="true" outlineLevel="0" collapsed="false"/>
    <row r="617" customFormat="false" ht="15.75" hidden="false" customHeight="true" outlineLevel="0" collapsed="false"/>
    <row r="618" customFormat="false" ht="15.75" hidden="false" customHeight="true" outlineLevel="0" collapsed="false"/>
    <row r="619" customFormat="false" ht="15.75" hidden="false" customHeight="true" outlineLevel="0" collapsed="false"/>
    <row r="620" customFormat="false" ht="15.75" hidden="false" customHeight="true" outlineLevel="0" collapsed="false"/>
    <row r="621" customFormat="false" ht="15.75" hidden="false" customHeight="true" outlineLevel="0" collapsed="false"/>
    <row r="622" customFormat="false" ht="15.75" hidden="false" customHeight="true" outlineLevel="0" collapsed="false"/>
    <row r="623" customFormat="false" ht="15.75" hidden="false" customHeight="true" outlineLevel="0" collapsed="false"/>
    <row r="624" customFormat="false" ht="15.75" hidden="false" customHeight="true" outlineLevel="0" collapsed="false"/>
    <row r="625" customFormat="false" ht="15.75" hidden="false" customHeight="true" outlineLevel="0" collapsed="false"/>
    <row r="626" customFormat="false" ht="15.75" hidden="false" customHeight="true" outlineLevel="0" collapsed="false"/>
    <row r="627" customFormat="false" ht="15.75" hidden="false" customHeight="true" outlineLevel="0" collapsed="false"/>
    <row r="628" customFormat="false" ht="15.75" hidden="false" customHeight="true" outlineLevel="0" collapsed="false"/>
    <row r="629" customFormat="false" ht="15.75" hidden="false" customHeight="true" outlineLevel="0" collapsed="false"/>
    <row r="630" customFormat="false" ht="15.75" hidden="false" customHeight="true" outlineLevel="0" collapsed="false"/>
    <row r="631" customFormat="false" ht="15.75" hidden="false" customHeight="true" outlineLevel="0" collapsed="false"/>
    <row r="632" customFormat="false" ht="15.75" hidden="false" customHeight="true" outlineLevel="0" collapsed="false"/>
    <row r="633" customFormat="false" ht="15.75" hidden="false" customHeight="true" outlineLevel="0" collapsed="false"/>
    <row r="634" customFormat="false" ht="15.75" hidden="false" customHeight="true" outlineLevel="0" collapsed="false"/>
    <row r="635" customFormat="false" ht="15.75" hidden="false" customHeight="true" outlineLevel="0" collapsed="false"/>
    <row r="636" customFormat="false" ht="15.75" hidden="false" customHeight="true" outlineLevel="0" collapsed="false"/>
    <row r="637" customFormat="false" ht="15.75" hidden="false" customHeight="true" outlineLevel="0" collapsed="false"/>
    <row r="638" customFormat="false" ht="15.75" hidden="false" customHeight="true" outlineLevel="0" collapsed="false"/>
    <row r="639" customFormat="false" ht="15.75" hidden="false" customHeight="true" outlineLevel="0" collapsed="false"/>
    <row r="640" customFormat="false" ht="15.75" hidden="false" customHeight="true" outlineLevel="0" collapsed="false"/>
    <row r="641" customFormat="false" ht="15.75" hidden="false" customHeight="true" outlineLevel="0" collapsed="false"/>
    <row r="642" customFormat="false" ht="15.75" hidden="false" customHeight="true" outlineLevel="0" collapsed="false"/>
    <row r="643" customFormat="false" ht="15.75" hidden="false" customHeight="true" outlineLevel="0" collapsed="false"/>
    <row r="644" customFormat="false" ht="15.75" hidden="false" customHeight="true" outlineLevel="0" collapsed="false"/>
    <row r="645" customFormat="false" ht="15.75" hidden="false" customHeight="true" outlineLevel="0" collapsed="false"/>
    <row r="646" customFormat="false" ht="15.75" hidden="false" customHeight="true" outlineLevel="0" collapsed="false"/>
    <row r="647" customFormat="false" ht="15.75" hidden="false" customHeight="true" outlineLevel="0" collapsed="false"/>
    <row r="648" customFormat="false" ht="15.75" hidden="false" customHeight="true" outlineLevel="0" collapsed="false"/>
    <row r="649" customFormat="false" ht="15.75" hidden="false" customHeight="true" outlineLevel="0" collapsed="false"/>
    <row r="650" customFormat="false" ht="15.75" hidden="false" customHeight="true" outlineLevel="0" collapsed="false"/>
    <row r="651" customFormat="false" ht="15.75" hidden="false" customHeight="true" outlineLevel="0" collapsed="false"/>
    <row r="652" customFormat="false" ht="15.75" hidden="false" customHeight="true" outlineLevel="0" collapsed="false"/>
    <row r="653" customFormat="false" ht="15.75" hidden="false" customHeight="true" outlineLevel="0" collapsed="false"/>
    <row r="654" customFormat="false" ht="15.75" hidden="false" customHeight="true" outlineLevel="0" collapsed="false"/>
    <row r="655" customFormat="false" ht="15.75" hidden="false" customHeight="true" outlineLevel="0" collapsed="false"/>
    <row r="656" customFormat="false" ht="15.75" hidden="false" customHeight="true" outlineLevel="0" collapsed="false"/>
    <row r="657" customFormat="false" ht="15.75" hidden="false" customHeight="true" outlineLevel="0" collapsed="false"/>
    <row r="658" customFormat="false" ht="15.75" hidden="false" customHeight="true" outlineLevel="0" collapsed="false"/>
    <row r="659" customFormat="false" ht="15.75" hidden="false" customHeight="true" outlineLevel="0" collapsed="false"/>
    <row r="660" customFormat="false" ht="15.75" hidden="false" customHeight="true" outlineLevel="0" collapsed="false"/>
    <row r="661" customFormat="false" ht="15.75" hidden="false" customHeight="true" outlineLevel="0" collapsed="false"/>
    <row r="662" customFormat="false" ht="15.75" hidden="false" customHeight="true" outlineLevel="0" collapsed="false"/>
    <row r="663" customFormat="false" ht="15.75" hidden="false" customHeight="true" outlineLevel="0" collapsed="false"/>
    <row r="664" customFormat="false" ht="15.75" hidden="false" customHeight="true" outlineLevel="0" collapsed="false"/>
    <row r="665" customFormat="false" ht="15.75" hidden="false" customHeight="true" outlineLevel="0" collapsed="false"/>
    <row r="666" customFormat="false" ht="15.75" hidden="false" customHeight="true" outlineLevel="0" collapsed="false"/>
    <row r="667" customFormat="false" ht="15.75" hidden="false" customHeight="true" outlineLevel="0" collapsed="false"/>
    <row r="668" customFormat="false" ht="15.75" hidden="false" customHeight="true" outlineLevel="0" collapsed="false"/>
    <row r="669" customFormat="false" ht="15.75" hidden="false" customHeight="true" outlineLevel="0" collapsed="false"/>
    <row r="670" customFormat="false" ht="15.75" hidden="false" customHeight="true" outlineLevel="0" collapsed="false"/>
    <row r="671" customFormat="false" ht="15.75" hidden="false" customHeight="true" outlineLevel="0" collapsed="false"/>
    <row r="672" customFormat="false" ht="15.75" hidden="false" customHeight="true" outlineLevel="0" collapsed="false"/>
    <row r="673" customFormat="false" ht="15.75" hidden="false" customHeight="true" outlineLevel="0" collapsed="false"/>
    <row r="674" customFormat="false" ht="15.75" hidden="false" customHeight="true" outlineLevel="0" collapsed="false"/>
    <row r="675" customFormat="false" ht="15.75" hidden="false" customHeight="true" outlineLevel="0" collapsed="false"/>
    <row r="676" customFormat="false" ht="15.75" hidden="false" customHeight="true" outlineLevel="0" collapsed="false"/>
    <row r="677" customFormat="false" ht="15.75" hidden="false" customHeight="true" outlineLevel="0" collapsed="false"/>
    <row r="678" customFormat="false" ht="15.75" hidden="false" customHeight="true" outlineLevel="0" collapsed="false"/>
    <row r="679" customFormat="false" ht="15.75" hidden="false" customHeight="true" outlineLevel="0" collapsed="false"/>
    <row r="680" customFormat="false" ht="15.75" hidden="false" customHeight="true" outlineLevel="0" collapsed="false"/>
    <row r="681" customFormat="false" ht="15.75" hidden="false" customHeight="true" outlineLevel="0" collapsed="false"/>
    <row r="682" customFormat="false" ht="15.75" hidden="false" customHeight="true" outlineLevel="0" collapsed="false"/>
    <row r="683" customFormat="false" ht="15.75" hidden="false" customHeight="true" outlineLevel="0" collapsed="false"/>
    <row r="684" customFormat="false" ht="15.75" hidden="false" customHeight="true" outlineLevel="0" collapsed="false"/>
    <row r="685" customFormat="false" ht="15.75" hidden="false" customHeight="true" outlineLevel="0" collapsed="false"/>
    <row r="686" customFormat="false" ht="15.75" hidden="false" customHeight="true" outlineLevel="0" collapsed="false"/>
    <row r="687" customFormat="false" ht="15.75" hidden="false" customHeight="true" outlineLevel="0" collapsed="false"/>
    <row r="688" customFormat="false" ht="15.75" hidden="false" customHeight="true" outlineLevel="0" collapsed="false"/>
    <row r="689" customFormat="false" ht="15.75" hidden="false" customHeight="true" outlineLevel="0" collapsed="false"/>
    <row r="690" customFormat="false" ht="15.75" hidden="false" customHeight="true" outlineLevel="0" collapsed="false"/>
    <row r="691" customFormat="false" ht="15.75" hidden="false" customHeight="true" outlineLevel="0" collapsed="false"/>
    <row r="692" customFormat="false" ht="15.75" hidden="false" customHeight="true" outlineLevel="0" collapsed="false"/>
    <row r="693" customFormat="false" ht="15.75" hidden="false" customHeight="true" outlineLevel="0" collapsed="false"/>
    <row r="694" customFormat="false" ht="15.75" hidden="false" customHeight="true" outlineLevel="0" collapsed="false"/>
    <row r="695" customFormat="false" ht="15.75" hidden="false" customHeight="true" outlineLevel="0" collapsed="false"/>
    <row r="696" customFormat="false" ht="15.75" hidden="false" customHeight="true" outlineLevel="0" collapsed="false"/>
    <row r="697" customFormat="false" ht="15.75" hidden="false" customHeight="true" outlineLevel="0" collapsed="false"/>
    <row r="698" customFormat="false" ht="15.75" hidden="false" customHeight="true" outlineLevel="0" collapsed="false"/>
    <row r="699" customFormat="false" ht="15.75" hidden="false" customHeight="true" outlineLevel="0" collapsed="false"/>
    <row r="700" customFormat="false" ht="15.75" hidden="false" customHeight="true" outlineLevel="0" collapsed="false"/>
    <row r="701" customFormat="false" ht="15.75" hidden="false" customHeight="true" outlineLevel="0" collapsed="false"/>
    <row r="702" customFormat="false" ht="15.75" hidden="false" customHeight="true" outlineLevel="0" collapsed="false"/>
    <row r="703" customFormat="false" ht="15.75" hidden="false" customHeight="true" outlineLevel="0" collapsed="false"/>
    <row r="704" customFormat="false" ht="15.75" hidden="false" customHeight="true" outlineLevel="0" collapsed="false"/>
    <row r="705" customFormat="false" ht="15.75" hidden="false" customHeight="true" outlineLevel="0" collapsed="false"/>
    <row r="706" customFormat="false" ht="15.75" hidden="false" customHeight="true" outlineLevel="0" collapsed="false"/>
    <row r="707" customFormat="false" ht="15.75" hidden="false" customHeight="true" outlineLevel="0" collapsed="false"/>
    <row r="708" customFormat="false" ht="15.75" hidden="false" customHeight="true" outlineLevel="0" collapsed="false"/>
    <row r="709" customFormat="false" ht="15.75" hidden="false" customHeight="true" outlineLevel="0" collapsed="false"/>
    <row r="710" customFormat="false" ht="15.75" hidden="false" customHeight="true" outlineLevel="0" collapsed="false"/>
    <row r="711" customFormat="false" ht="15.75" hidden="false" customHeight="true" outlineLevel="0" collapsed="false"/>
    <row r="712" customFormat="false" ht="15.75" hidden="false" customHeight="true" outlineLevel="0" collapsed="false"/>
    <row r="713" customFormat="false" ht="15.75" hidden="false" customHeight="true" outlineLevel="0" collapsed="false"/>
    <row r="714" customFormat="false" ht="15.75" hidden="false" customHeight="true" outlineLevel="0" collapsed="false"/>
    <row r="715" customFormat="false" ht="15.75" hidden="false" customHeight="true" outlineLevel="0" collapsed="false"/>
    <row r="716" customFormat="false" ht="15.75" hidden="false" customHeight="true" outlineLevel="0" collapsed="false"/>
    <row r="717" customFormat="false" ht="15.75" hidden="false" customHeight="true" outlineLevel="0" collapsed="false"/>
    <row r="718" customFormat="false" ht="15.75" hidden="false" customHeight="true" outlineLevel="0" collapsed="false"/>
    <row r="719" customFormat="false" ht="15.75" hidden="false" customHeight="true" outlineLevel="0" collapsed="false"/>
    <row r="720" customFormat="false" ht="15.75" hidden="false" customHeight="true" outlineLevel="0" collapsed="false"/>
    <row r="721" customFormat="false" ht="15.75" hidden="false" customHeight="true" outlineLevel="0" collapsed="false"/>
    <row r="722" customFormat="false" ht="15.75" hidden="false" customHeight="true" outlineLevel="0" collapsed="false"/>
    <row r="723" customFormat="false" ht="15.75" hidden="false" customHeight="true" outlineLevel="0" collapsed="false"/>
    <row r="724" customFormat="false" ht="15.75" hidden="false" customHeight="true" outlineLevel="0" collapsed="false"/>
    <row r="725" customFormat="false" ht="15.75" hidden="false" customHeight="true" outlineLevel="0" collapsed="false"/>
    <row r="726" customFormat="false" ht="15.75" hidden="false" customHeight="true" outlineLevel="0" collapsed="false"/>
    <row r="727" customFormat="false" ht="15.75" hidden="false" customHeight="true" outlineLevel="0" collapsed="false"/>
    <row r="728" customFormat="false" ht="15.75" hidden="false" customHeight="true" outlineLevel="0" collapsed="false"/>
    <row r="729" customFormat="false" ht="15.75" hidden="false" customHeight="true" outlineLevel="0" collapsed="false"/>
    <row r="730" customFormat="false" ht="15.75" hidden="false" customHeight="true" outlineLevel="0" collapsed="false"/>
    <row r="731" customFormat="false" ht="15.75" hidden="false" customHeight="true" outlineLevel="0" collapsed="false"/>
    <row r="732" customFormat="false" ht="15.75" hidden="false" customHeight="true" outlineLevel="0" collapsed="false"/>
    <row r="733" customFormat="false" ht="15.75" hidden="false" customHeight="true" outlineLevel="0" collapsed="false"/>
    <row r="734" customFormat="false" ht="15.75" hidden="false" customHeight="true" outlineLevel="0" collapsed="false"/>
    <row r="735" customFormat="false" ht="15.75" hidden="false" customHeight="true" outlineLevel="0" collapsed="false"/>
    <row r="736" customFormat="false" ht="15.75" hidden="false" customHeight="true" outlineLevel="0" collapsed="false"/>
    <row r="737" customFormat="false" ht="15.75" hidden="false" customHeight="true" outlineLevel="0" collapsed="false"/>
    <row r="738" customFormat="false" ht="15.75" hidden="false" customHeight="true" outlineLevel="0" collapsed="false"/>
    <row r="739" customFormat="false" ht="15.75" hidden="false" customHeight="true" outlineLevel="0" collapsed="false"/>
    <row r="740" customFormat="false" ht="15.75" hidden="false" customHeight="true" outlineLevel="0" collapsed="false"/>
    <row r="741" customFormat="false" ht="15.75" hidden="false" customHeight="true" outlineLevel="0" collapsed="false"/>
    <row r="742" customFormat="false" ht="15.75" hidden="false" customHeight="true" outlineLevel="0" collapsed="false"/>
    <row r="743" customFormat="false" ht="15.75" hidden="false" customHeight="true" outlineLevel="0" collapsed="false"/>
    <row r="744" customFormat="false" ht="15.75" hidden="false" customHeight="true" outlineLevel="0" collapsed="false"/>
    <row r="745" customFormat="false" ht="15.75" hidden="false" customHeight="true" outlineLevel="0" collapsed="false"/>
    <row r="746" customFormat="false" ht="15.75" hidden="false" customHeight="true" outlineLevel="0" collapsed="false"/>
    <row r="747" customFormat="false" ht="15.75" hidden="false" customHeight="true" outlineLevel="0" collapsed="false"/>
    <row r="748" customFormat="false" ht="15.75" hidden="false" customHeight="true" outlineLevel="0" collapsed="false"/>
    <row r="749" customFormat="false" ht="15.75" hidden="false" customHeight="true" outlineLevel="0" collapsed="false"/>
    <row r="750" customFormat="false" ht="15.75" hidden="false" customHeight="true" outlineLevel="0" collapsed="false"/>
    <row r="751" customFormat="false" ht="15.75" hidden="false" customHeight="true" outlineLevel="0" collapsed="false"/>
    <row r="752" customFormat="false" ht="15.75" hidden="false" customHeight="true" outlineLevel="0" collapsed="false"/>
    <row r="753" customFormat="false" ht="15.75" hidden="false" customHeight="true" outlineLevel="0" collapsed="false"/>
    <row r="754" customFormat="false" ht="15.75" hidden="false" customHeight="true" outlineLevel="0" collapsed="false"/>
    <row r="755" customFormat="false" ht="15.75" hidden="false" customHeight="true" outlineLevel="0" collapsed="false"/>
    <row r="756" customFormat="false" ht="15.75" hidden="false" customHeight="true" outlineLevel="0" collapsed="false"/>
    <row r="757" customFormat="false" ht="15.75" hidden="false" customHeight="true" outlineLevel="0" collapsed="false"/>
    <row r="758" customFormat="false" ht="15.75" hidden="false" customHeight="true" outlineLevel="0" collapsed="false"/>
    <row r="759" customFormat="false" ht="15.75" hidden="false" customHeight="true" outlineLevel="0" collapsed="false"/>
    <row r="760" customFormat="false" ht="15.75" hidden="false" customHeight="true" outlineLevel="0" collapsed="false"/>
    <row r="761" customFormat="false" ht="15.75" hidden="false" customHeight="true" outlineLevel="0" collapsed="false"/>
    <row r="762" customFormat="false" ht="15.75" hidden="false" customHeight="true" outlineLevel="0" collapsed="false"/>
    <row r="763" customFormat="false" ht="15.75" hidden="false" customHeight="true" outlineLevel="0" collapsed="false"/>
    <row r="764" customFormat="false" ht="15.75" hidden="false" customHeight="true" outlineLevel="0" collapsed="false"/>
    <row r="765" customFormat="false" ht="15.75" hidden="false" customHeight="true" outlineLevel="0" collapsed="false"/>
    <row r="766" customFormat="false" ht="15.75" hidden="false" customHeight="true" outlineLevel="0" collapsed="false"/>
    <row r="767" customFormat="false" ht="15.75" hidden="false" customHeight="true" outlineLevel="0" collapsed="false"/>
    <row r="768" customFormat="false" ht="15.75" hidden="false" customHeight="true" outlineLevel="0" collapsed="false"/>
    <row r="769" customFormat="false" ht="15.75" hidden="false" customHeight="true" outlineLevel="0" collapsed="false"/>
    <row r="770" customFormat="false" ht="15.75" hidden="false" customHeight="true" outlineLevel="0" collapsed="false"/>
    <row r="771" customFormat="false" ht="15.75" hidden="false" customHeight="true" outlineLevel="0" collapsed="false"/>
    <row r="772" customFormat="false" ht="15.75" hidden="false" customHeight="true" outlineLevel="0" collapsed="false"/>
    <row r="773" customFormat="false" ht="15.75" hidden="false" customHeight="true" outlineLevel="0" collapsed="false"/>
    <row r="774" customFormat="false" ht="15.75" hidden="false" customHeight="true" outlineLevel="0" collapsed="false"/>
    <row r="775" customFormat="false" ht="15.75" hidden="false" customHeight="true" outlineLevel="0" collapsed="false"/>
    <row r="776" customFormat="false" ht="15.75" hidden="false" customHeight="true" outlineLevel="0" collapsed="false"/>
    <row r="777" customFormat="false" ht="15.75" hidden="false" customHeight="true" outlineLevel="0" collapsed="false"/>
    <row r="778" customFormat="false" ht="15.75" hidden="false" customHeight="true" outlineLevel="0" collapsed="false"/>
    <row r="779" customFormat="false" ht="15.75" hidden="false" customHeight="true" outlineLevel="0" collapsed="false"/>
    <row r="780" customFormat="false" ht="15.75" hidden="false" customHeight="true" outlineLevel="0" collapsed="false"/>
    <row r="781" customFormat="false" ht="15.75" hidden="false" customHeight="true" outlineLevel="0" collapsed="false"/>
    <row r="782" customFormat="false" ht="15.75" hidden="false" customHeight="true" outlineLevel="0" collapsed="false"/>
    <row r="783" customFormat="false" ht="15.75" hidden="false" customHeight="true" outlineLevel="0" collapsed="false"/>
    <row r="784" customFormat="false" ht="15.75" hidden="false" customHeight="true" outlineLevel="0" collapsed="false"/>
    <row r="785" customFormat="false" ht="15.75" hidden="false" customHeight="true" outlineLevel="0" collapsed="false"/>
    <row r="786" customFormat="false" ht="15.75" hidden="false" customHeight="true" outlineLevel="0" collapsed="false"/>
    <row r="787" customFormat="false" ht="15.75" hidden="false" customHeight="true" outlineLevel="0" collapsed="false"/>
    <row r="788" customFormat="false" ht="15.75" hidden="false" customHeight="true" outlineLevel="0" collapsed="false"/>
    <row r="789" customFormat="false" ht="15.75" hidden="false" customHeight="true" outlineLevel="0" collapsed="false"/>
    <row r="790" customFormat="false" ht="15.75" hidden="false" customHeight="true" outlineLevel="0" collapsed="false"/>
    <row r="791" customFormat="false" ht="15.75" hidden="false" customHeight="true" outlineLevel="0" collapsed="false"/>
    <row r="792" customFormat="false" ht="15.75" hidden="false" customHeight="true" outlineLevel="0" collapsed="false"/>
    <row r="793" customFormat="false" ht="15.75" hidden="false" customHeight="true" outlineLevel="0" collapsed="false"/>
    <row r="794" customFormat="false" ht="15.75" hidden="false" customHeight="true" outlineLevel="0" collapsed="false"/>
    <row r="795" customFormat="false" ht="15.75" hidden="false" customHeight="true" outlineLevel="0" collapsed="false"/>
    <row r="796" customFormat="false" ht="15.75" hidden="false" customHeight="true" outlineLevel="0" collapsed="false"/>
    <row r="797" customFormat="false" ht="15.75" hidden="false" customHeight="true" outlineLevel="0" collapsed="false"/>
    <row r="798" customFormat="false" ht="15.75" hidden="false" customHeight="true" outlineLevel="0" collapsed="false"/>
    <row r="799" customFormat="false" ht="15.75" hidden="false" customHeight="true" outlineLevel="0" collapsed="false"/>
    <row r="800" customFormat="false" ht="15.75" hidden="false" customHeight="true" outlineLevel="0" collapsed="false"/>
    <row r="801" customFormat="false" ht="15.75" hidden="false" customHeight="true" outlineLevel="0" collapsed="false"/>
    <row r="802" customFormat="false" ht="15.75" hidden="false" customHeight="true" outlineLevel="0" collapsed="false"/>
    <row r="803" customFormat="false" ht="15.75" hidden="false" customHeight="true" outlineLevel="0" collapsed="false"/>
    <row r="804" customFormat="false" ht="15.75" hidden="false" customHeight="true" outlineLevel="0" collapsed="false"/>
    <row r="805" customFormat="false" ht="15.75" hidden="false" customHeight="true" outlineLevel="0" collapsed="false"/>
    <row r="806" customFormat="false" ht="15.75" hidden="false" customHeight="true" outlineLevel="0" collapsed="false"/>
    <row r="807" customFormat="false" ht="15.75" hidden="false" customHeight="true" outlineLevel="0" collapsed="false"/>
    <row r="808" customFormat="false" ht="15.75" hidden="false" customHeight="true" outlineLevel="0" collapsed="false"/>
    <row r="809" customFormat="false" ht="15.75" hidden="false" customHeight="true" outlineLevel="0" collapsed="false"/>
    <row r="810" customFormat="false" ht="15.75" hidden="false" customHeight="true" outlineLevel="0" collapsed="false"/>
    <row r="811" customFormat="false" ht="15.75" hidden="false" customHeight="true" outlineLevel="0" collapsed="false"/>
    <row r="812" customFormat="false" ht="15.75" hidden="false" customHeight="true" outlineLevel="0" collapsed="false"/>
    <row r="813" customFormat="false" ht="15.75" hidden="false" customHeight="true" outlineLevel="0" collapsed="false"/>
    <row r="814" customFormat="false" ht="15.75" hidden="false" customHeight="true" outlineLevel="0" collapsed="false"/>
    <row r="815" customFormat="false" ht="15.75" hidden="false" customHeight="true" outlineLevel="0" collapsed="false"/>
    <row r="816" customFormat="false" ht="15.75" hidden="false" customHeight="true" outlineLevel="0" collapsed="false"/>
    <row r="817" customFormat="false" ht="15.75" hidden="false" customHeight="true" outlineLevel="0" collapsed="false"/>
    <row r="818" customFormat="false" ht="15.75" hidden="false" customHeight="true" outlineLevel="0" collapsed="false"/>
    <row r="819" customFormat="false" ht="15.75" hidden="false" customHeight="true" outlineLevel="0" collapsed="false"/>
    <row r="820" customFormat="false" ht="15.75" hidden="false" customHeight="true" outlineLevel="0" collapsed="false"/>
    <row r="821" customFormat="false" ht="15.75" hidden="false" customHeight="true" outlineLevel="0" collapsed="false"/>
    <row r="822" customFormat="false" ht="15.75" hidden="false" customHeight="true" outlineLevel="0" collapsed="false"/>
    <row r="823" customFormat="false" ht="15.75" hidden="false" customHeight="true" outlineLevel="0" collapsed="false"/>
    <row r="824" customFormat="false" ht="15.75" hidden="false" customHeight="true" outlineLevel="0" collapsed="false"/>
    <row r="825" customFormat="false" ht="15.75" hidden="false" customHeight="true" outlineLevel="0" collapsed="false"/>
    <row r="826" customFormat="false" ht="15.75" hidden="false" customHeight="true" outlineLevel="0" collapsed="false"/>
    <row r="827" customFormat="false" ht="15.75" hidden="false" customHeight="true" outlineLevel="0" collapsed="false"/>
    <row r="828" customFormat="false" ht="15.75" hidden="false" customHeight="true" outlineLevel="0" collapsed="false"/>
    <row r="829" customFormat="false" ht="15.75" hidden="false" customHeight="true" outlineLevel="0" collapsed="false"/>
    <row r="830" customFormat="false" ht="15.75" hidden="false" customHeight="true" outlineLevel="0" collapsed="false"/>
    <row r="831" customFormat="false" ht="15.75" hidden="false" customHeight="true" outlineLevel="0" collapsed="false"/>
    <row r="832" customFormat="false" ht="15.75" hidden="false" customHeight="true" outlineLevel="0" collapsed="false"/>
    <row r="833" customFormat="false" ht="15.75" hidden="false" customHeight="true" outlineLevel="0" collapsed="false"/>
    <row r="834" customFormat="false" ht="15.75" hidden="false" customHeight="true" outlineLevel="0" collapsed="false"/>
    <row r="835" customFormat="false" ht="15.75" hidden="false" customHeight="true" outlineLevel="0" collapsed="false"/>
    <row r="836" customFormat="false" ht="15.75" hidden="false" customHeight="true" outlineLevel="0" collapsed="false"/>
    <row r="837" customFormat="false" ht="15.75" hidden="false" customHeight="true" outlineLevel="0" collapsed="false"/>
    <row r="838" customFormat="false" ht="15.75" hidden="false" customHeight="true" outlineLevel="0" collapsed="false"/>
    <row r="839" customFormat="false" ht="15.75" hidden="false" customHeight="true" outlineLevel="0" collapsed="false"/>
    <row r="840" customFormat="false" ht="15.75" hidden="false" customHeight="true" outlineLevel="0" collapsed="false"/>
    <row r="841" customFormat="false" ht="15.75" hidden="false" customHeight="true" outlineLevel="0" collapsed="false"/>
    <row r="842" customFormat="false" ht="15.75" hidden="false" customHeight="true" outlineLevel="0" collapsed="false"/>
    <row r="843" customFormat="false" ht="15.75" hidden="false" customHeight="true" outlineLevel="0" collapsed="false"/>
    <row r="844" customFormat="false" ht="15.75" hidden="false" customHeight="true" outlineLevel="0" collapsed="false"/>
    <row r="845" customFormat="false" ht="15.75" hidden="false" customHeight="true" outlineLevel="0" collapsed="false"/>
    <row r="846" customFormat="false" ht="15.75" hidden="false" customHeight="true" outlineLevel="0" collapsed="false"/>
    <row r="847" customFormat="false" ht="15.75" hidden="false" customHeight="true" outlineLevel="0" collapsed="false"/>
    <row r="848" customFormat="false" ht="15.75" hidden="false" customHeight="true" outlineLevel="0" collapsed="false"/>
    <row r="849" customFormat="false" ht="15.75" hidden="false" customHeight="true" outlineLevel="0" collapsed="false"/>
    <row r="850" customFormat="false" ht="15.75" hidden="false" customHeight="true" outlineLevel="0" collapsed="false"/>
    <row r="851" customFormat="false" ht="15.75" hidden="false" customHeight="true" outlineLevel="0" collapsed="false"/>
    <row r="852" customFormat="false" ht="15.75" hidden="false" customHeight="true" outlineLevel="0" collapsed="false"/>
    <row r="853" customFormat="false" ht="15.75" hidden="false" customHeight="true" outlineLevel="0" collapsed="false"/>
    <row r="854" customFormat="false" ht="15.75" hidden="false" customHeight="true" outlineLevel="0" collapsed="false"/>
    <row r="855" customFormat="false" ht="15.75" hidden="false" customHeight="true" outlineLevel="0" collapsed="false"/>
    <row r="856" customFormat="false" ht="15.75" hidden="false" customHeight="true" outlineLevel="0" collapsed="false"/>
    <row r="857" customFormat="false" ht="15.75" hidden="false" customHeight="true" outlineLevel="0" collapsed="false"/>
    <row r="858" customFormat="false" ht="15.75" hidden="false" customHeight="true" outlineLevel="0" collapsed="false"/>
    <row r="859" customFormat="false" ht="15.75" hidden="false" customHeight="true" outlineLevel="0" collapsed="false"/>
    <row r="860" customFormat="false" ht="15.75" hidden="false" customHeight="true" outlineLevel="0" collapsed="false"/>
    <row r="861" customFormat="false" ht="15.75" hidden="false" customHeight="true" outlineLevel="0" collapsed="false"/>
    <row r="862" customFormat="false" ht="15.75" hidden="false" customHeight="true" outlineLevel="0" collapsed="false"/>
    <row r="863" customFormat="false" ht="15.75" hidden="false" customHeight="true" outlineLevel="0" collapsed="false"/>
    <row r="864" customFormat="false" ht="15.75" hidden="false" customHeight="true" outlineLevel="0" collapsed="false"/>
    <row r="865" customFormat="false" ht="15.75" hidden="false" customHeight="true" outlineLevel="0" collapsed="false"/>
    <row r="866" customFormat="false" ht="15.75" hidden="false" customHeight="true" outlineLevel="0" collapsed="false"/>
    <row r="867" customFormat="false" ht="15.75" hidden="false" customHeight="true" outlineLevel="0" collapsed="false"/>
    <row r="868" customFormat="false" ht="15.75" hidden="false" customHeight="true" outlineLevel="0" collapsed="false"/>
    <row r="869" customFormat="false" ht="15.75" hidden="false" customHeight="true" outlineLevel="0" collapsed="false"/>
    <row r="870" customFormat="false" ht="15.75" hidden="false" customHeight="true" outlineLevel="0" collapsed="false"/>
    <row r="871" customFormat="false" ht="15.75" hidden="false" customHeight="true" outlineLevel="0" collapsed="false"/>
    <row r="872" customFormat="false" ht="15.75" hidden="false" customHeight="true" outlineLevel="0" collapsed="false"/>
    <row r="873" customFormat="false" ht="15.75" hidden="false" customHeight="true" outlineLevel="0" collapsed="false"/>
    <row r="874" customFormat="false" ht="15.75" hidden="false" customHeight="true" outlineLevel="0" collapsed="false"/>
    <row r="875" customFormat="false" ht="15.75" hidden="false" customHeight="true" outlineLevel="0" collapsed="false"/>
    <row r="876" customFormat="false" ht="15.75" hidden="false" customHeight="true" outlineLevel="0" collapsed="false"/>
    <row r="877" customFormat="false" ht="15.75" hidden="false" customHeight="true" outlineLevel="0" collapsed="false"/>
    <row r="878" customFormat="false" ht="15.75" hidden="false" customHeight="true" outlineLevel="0" collapsed="false"/>
    <row r="879" customFormat="false" ht="15.75" hidden="false" customHeight="true" outlineLevel="0" collapsed="false"/>
    <row r="880" customFormat="false" ht="15.75" hidden="false" customHeight="true" outlineLevel="0" collapsed="false"/>
    <row r="881" customFormat="false" ht="15.75" hidden="false" customHeight="true" outlineLevel="0" collapsed="false"/>
    <row r="882" customFormat="false" ht="15.75" hidden="false" customHeight="true" outlineLevel="0" collapsed="false"/>
    <row r="883" customFormat="false" ht="15.75" hidden="false" customHeight="true" outlineLevel="0" collapsed="false"/>
    <row r="884" customFormat="false" ht="15.75" hidden="false" customHeight="true" outlineLevel="0" collapsed="false"/>
    <row r="885" customFormat="false" ht="15.75" hidden="false" customHeight="true" outlineLevel="0" collapsed="false"/>
    <row r="886" customFormat="false" ht="15.75" hidden="false" customHeight="true" outlineLevel="0" collapsed="false"/>
    <row r="887" customFormat="false" ht="15.75" hidden="false" customHeight="true" outlineLevel="0" collapsed="false"/>
    <row r="888" customFormat="false" ht="15.75" hidden="false" customHeight="true" outlineLevel="0" collapsed="false"/>
    <row r="889" customFormat="false" ht="15.75" hidden="false" customHeight="true" outlineLevel="0" collapsed="false"/>
    <row r="890" customFormat="false" ht="15.75" hidden="false" customHeight="true" outlineLevel="0" collapsed="false"/>
    <row r="891" customFormat="false" ht="15.75" hidden="false" customHeight="true" outlineLevel="0" collapsed="false"/>
    <row r="892" customFormat="false" ht="15.75" hidden="false" customHeight="true" outlineLevel="0" collapsed="false"/>
    <row r="893" customFormat="false" ht="15.75" hidden="false" customHeight="true" outlineLevel="0" collapsed="false"/>
    <row r="894" customFormat="false" ht="15.75" hidden="false" customHeight="true" outlineLevel="0" collapsed="false"/>
    <row r="895" customFormat="false" ht="15.75" hidden="false" customHeight="true" outlineLevel="0" collapsed="false"/>
    <row r="896" customFormat="false" ht="15.75" hidden="false" customHeight="true" outlineLevel="0" collapsed="false"/>
    <row r="897" customFormat="false" ht="15.75" hidden="false" customHeight="true" outlineLevel="0" collapsed="false"/>
    <row r="898" customFormat="false" ht="15.75" hidden="false" customHeight="true" outlineLevel="0" collapsed="false"/>
    <row r="899" customFormat="false" ht="15.75" hidden="false" customHeight="true" outlineLevel="0" collapsed="false"/>
    <row r="900" customFormat="false" ht="15.75" hidden="false" customHeight="true" outlineLevel="0" collapsed="false"/>
    <row r="901" customFormat="false" ht="15.75" hidden="false" customHeight="true" outlineLevel="0" collapsed="false"/>
    <row r="902" customFormat="false" ht="15.75" hidden="false" customHeight="true" outlineLevel="0" collapsed="false"/>
    <row r="903" customFormat="false" ht="15.75" hidden="false" customHeight="true" outlineLevel="0" collapsed="false"/>
    <row r="904" customFormat="false" ht="15.75" hidden="false" customHeight="true" outlineLevel="0" collapsed="false"/>
    <row r="905" customFormat="false" ht="15.75" hidden="false" customHeight="true" outlineLevel="0" collapsed="false"/>
    <row r="906" customFormat="false" ht="15.75" hidden="false" customHeight="true" outlineLevel="0" collapsed="false"/>
    <row r="907" customFormat="false" ht="15.75" hidden="false" customHeight="true" outlineLevel="0" collapsed="false"/>
    <row r="908" customFormat="false" ht="15.75" hidden="false" customHeight="true" outlineLevel="0" collapsed="false"/>
    <row r="909" customFormat="false" ht="15.75" hidden="false" customHeight="true" outlineLevel="0" collapsed="false"/>
    <row r="910" customFormat="false" ht="15.75" hidden="false" customHeight="true" outlineLevel="0" collapsed="false"/>
    <row r="911" customFormat="false" ht="15.75" hidden="false" customHeight="true" outlineLevel="0" collapsed="false"/>
    <row r="912" customFormat="false" ht="15.75" hidden="false" customHeight="true" outlineLevel="0" collapsed="false"/>
    <row r="913" customFormat="false" ht="15.75" hidden="false" customHeight="true" outlineLevel="0" collapsed="false"/>
    <row r="914" customFormat="false" ht="15.75" hidden="false" customHeight="true" outlineLevel="0" collapsed="false"/>
    <row r="915" customFormat="false" ht="15.75" hidden="false" customHeight="true" outlineLevel="0" collapsed="false"/>
    <row r="916" customFormat="false" ht="15.75" hidden="false" customHeight="true" outlineLevel="0" collapsed="false"/>
    <row r="917" customFormat="false" ht="15.75" hidden="false" customHeight="true" outlineLevel="0" collapsed="false"/>
    <row r="918" customFormat="false" ht="15.75" hidden="false" customHeight="true" outlineLevel="0" collapsed="false"/>
    <row r="919" customFormat="false" ht="15.75" hidden="false" customHeight="true" outlineLevel="0" collapsed="false"/>
    <row r="920" customFormat="false" ht="15.75" hidden="false" customHeight="true" outlineLevel="0" collapsed="false"/>
    <row r="921" customFormat="false" ht="15.75" hidden="false" customHeight="true" outlineLevel="0" collapsed="false"/>
    <row r="922" customFormat="false" ht="15.75" hidden="false" customHeight="true" outlineLevel="0" collapsed="false"/>
    <row r="923" customFormat="false" ht="15.75" hidden="false" customHeight="true" outlineLevel="0" collapsed="false"/>
    <row r="924" customFormat="false" ht="15.75" hidden="false" customHeight="true" outlineLevel="0" collapsed="false"/>
    <row r="925" customFormat="false" ht="15.75" hidden="false" customHeight="true" outlineLevel="0" collapsed="false"/>
    <row r="926" customFormat="false" ht="15.75" hidden="false" customHeight="true" outlineLevel="0" collapsed="false"/>
    <row r="927" customFormat="false" ht="15.75" hidden="false" customHeight="true" outlineLevel="0" collapsed="false"/>
    <row r="928" customFormat="false" ht="15.75" hidden="false" customHeight="true" outlineLevel="0" collapsed="false"/>
    <row r="929" customFormat="false" ht="15.75" hidden="false" customHeight="true" outlineLevel="0" collapsed="false"/>
    <row r="930" customFormat="false" ht="15.75" hidden="false" customHeight="true" outlineLevel="0" collapsed="false"/>
    <row r="931" customFormat="false" ht="15.75" hidden="false" customHeight="true" outlineLevel="0" collapsed="false"/>
    <row r="932" customFormat="false" ht="15.75" hidden="false" customHeight="true" outlineLevel="0" collapsed="false"/>
    <row r="933" customFormat="false" ht="15.75" hidden="false" customHeight="true" outlineLevel="0" collapsed="false"/>
    <row r="934" customFormat="false" ht="15.75" hidden="false" customHeight="true" outlineLevel="0" collapsed="false"/>
    <row r="935" customFormat="false" ht="15.75" hidden="false" customHeight="true" outlineLevel="0" collapsed="false"/>
    <row r="936" customFormat="false" ht="15.75" hidden="false" customHeight="true" outlineLevel="0" collapsed="false"/>
    <row r="937" customFormat="false" ht="15.75" hidden="false" customHeight="true" outlineLevel="0" collapsed="false"/>
    <row r="938" customFormat="false" ht="15.75" hidden="false" customHeight="true" outlineLevel="0" collapsed="false"/>
    <row r="939" customFormat="false" ht="15.75" hidden="false" customHeight="true" outlineLevel="0" collapsed="false"/>
    <row r="940" customFormat="false" ht="15.75" hidden="false" customHeight="true" outlineLevel="0" collapsed="false"/>
    <row r="941" customFormat="false" ht="15.75" hidden="false" customHeight="true" outlineLevel="0" collapsed="false"/>
    <row r="942" customFormat="false" ht="15.75" hidden="false" customHeight="true" outlineLevel="0" collapsed="false"/>
    <row r="943" customFormat="false" ht="15.75" hidden="false" customHeight="true" outlineLevel="0" collapsed="false"/>
    <row r="944" customFormat="false" ht="15.75" hidden="false" customHeight="true" outlineLevel="0" collapsed="false"/>
    <row r="945" customFormat="false" ht="15.75" hidden="false" customHeight="true" outlineLevel="0" collapsed="false"/>
    <row r="946" customFormat="false" ht="15.75" hidden="false" customHeight="true" outlineLevel="0" collapsed="false"/>
    <row r="947" customFormat="false" ht="15.75" hidden="false" customHeight="true" outlineLevel="0" collapsed="false"/>
    <row r="948" customFormat="false" ht="15.75" hidden="false" customHeight="true" outlineLevel="0" collapsed="false"/>
    <row r="949" customFormat="false" ht="15.75" hidden="false" customHeight="true" outlineLevel="0" collapsed="false"/>
    <row r="950" customFormat="false" ht="15.75" hidden="false" customHeight="true" outlineLevel="0" collapsed="false"/>
    <row r="951" customFormat="false" ht="15.75" hidden="false" customHeight="true" outlineLevel="0" collapsed="false"/>
    <row r="952" customFormat="false" ht="15.75" hidden="false" customHeight="true" outlineLevel="0" collapsed="false"/>
    <row r="953" customFormat="false" ht="15.75" hidden="false" customHeight="true" outlineLevel="0" collapsed="false"/>
    <row r="954" customFormat="false" ht="15.75" hidden="false" customHeight="true" outlineLevel="0" collapsed="false"/>
    <row r="955" customFormat="false" ht="15.75" hidden="false" customHeight="true" outlineLevel="0" collapsed="false"/>
    <row r="956" customFormat="false" ht="15.75" hidden="false" customHeight="true" outlineLevel="0" collapsed="false"/>
    <row r="957" customFormat="false" ht="15.75" hidden="false" customHeight="true" outlineLevel="0" collapsed="false"/>
    <row r="958" customFormat="false" ht="15.75" hidden="false" customHeight="true" outlineLevel="0" collapsed="false"/>
    <row r="959" customFormat="false" ht="15.75" hidden="false" customHeight="true" outlineLevel="0" collapsed="false"/>
    <row r="960" customFormat="false" ht="15.75" hidden="false" customHeight="true" outlineLevel="0" collapsed="false"/>
    <row r="961" customFormat="false" ht="15.75" hidden="false" customHeight="true" outlineLevel="0" collapsed="false"/>
    <row r="962" customFormat="false" ht="15.75" hidden="false" customHeight="true" outlineLevel="0" collapsed="false"/>
    <row r="963" customFormat="false" ht="15.75" hidden="false" customHeight="true" outlineLevel="0" collapsed="false"/>
    <row r="964" customFormat="false" ht="15.75" hidden="false" customHeight="true" outlineLevel="0" collapsed="false"/>
    <row r="965" customFormat="false" ht="15.75" hidden="false" customHeight="true" outlineLevel="0" collapsed="false"/>
    <row r="966" customFormat="false" ht="15.75" hidden="false" customHeight="true" outlineLevel="0" collapsed="false"/>
    <row r="967" customFormat="false" ht="15.75" hidden="false" customHeight="true" outlineLevel="0" collapsed="false"/>
    <row r="968" customFormat="false" ht="15.75" hidden="false" customHeight="true" outlineLevel="0" collapsed="false"/>
    <row r="969" customFormat="false" ht="15.75" hidden="false" customHeight="true" outlineLevel="0" collapsed="false"/>
    <row r="970" customFormat="false" ht="15.75" hidden="false" customHeight="true" outlineLevel="0" collapsed="false"/>
    <row r="971" customFormat="false" ht="15.75" hidden="false" customHeight="true" outlineLevel="0" collapsed="false"/>
    <row r="972" customFormat="false" ht="15.75" hidden="false" customHeight="true" outlineLevel="0" collapsed="false"/>
    <row r="973" customFormat="false" ht="15.75" hidden="false" customHeight="true" outlineLevel="0" collapsed="false"/>
    <row r="974" customFormat="false" ht="15.75" hidden="false" customHeight="true" outlineLevel="0" collapsed="false"/>
    <row r="975" customFormat="false" ht="15.75" hidden="false" customHeight="true" outlineLevel="0" collapsed="false"/>
    <row r="976" customFormat="false" ht="15.75" hidden="false" customHeight="true" outlineLevel="0" collapsed="false"/>
    <row r="977" customFormat="false" ht="15.75" hidden="false" customHeight="true" outlineLevel="0" collapsed="false"/>
    <row r="978" customFormat="false" ht="15.75" hidden="false" customHeight="true" outlineLevel="0" collapsed="false"/>
    <row r="979" customFormat="false" ht="15.75" hidden="false" customHeight="true" outlineLevel="0" collapsed="false"/>
    <row r="980" customFormat="false" ht="15.75" hidden="false" customHeight="true" outlineLevel="0" collapsed="false"/>
    <row r="981" customFormat="false" ht="15.75" hidden="false" customHeight="true" outlineLevel="0" collapsed="false"/>
    <row r="982" customFormat="false" ht="15.75" hidden="false" customHeight="true" outlineLevel="0" collapsed="false"/>
    <row r="983" customFormat="false" ht="15.75" hidden="false" customHeight="true" outlineLevel="0" collapsed="false"/>
    <row r="984" customFormat="false" ht="15.75" hidden="false" customHeight="true" outlineLevel="0" collapsed="false"/>
    <row r="985" customFormat="false" ht="15.75" hidden="false" customHeight="true" outlineLevel="0" collapsed="false"/>
    <row r="986" customFormat="false" ht="15.75" hidden="false" customHeight="true" outlineLevel="0" collapsed="false"/>
    <row r="987" customFormat="false" ht="15.75" hidden="false" customHeight="true" outlineLevel="0" collapsed="false"/>
    <row r="988" customFormat="false" ht="15.75" hidden="false" customHeight="true" outlineLevel="0" collapsed="false"/>
    <row r="989" customFormat="false" ht="15.75" hidden="false" customHeight="true" outlineLevel="0" collapsed="false"/>
    <row r="990" customFormat="false" ht="15.75" hidden="false" customHeight="true" outlineLevel="0" collapsed="false"/>
    <row r="991" customFormat="false" ht="15.75" hidden="false" customHeight="true" outlineLevel="0" collapsed="false"/>
    <row r="992" customFormat="false" ht="15.75" hidden="false" customHeight="true" outlineLevel="0" collapsed="false"/>
    <row r="993" customFormat="false" ht="15.75" hidden="false" customHeight="true" outlineLevel="0" collapsed="false"/>
    <row r="994" customFormat="false" ht="15.75" hidden="false" customHeight="true" outlineLevel="0" collapsed="false"/>
    <row r="995" customFormat="false" ht="15.75" hidden="false" customHeight="true" outlineLevel="0" collapsed="false"/>
    <row r="996" customFormat="false" ht="15.75" hidden="false" customHeight="true" outlineLevel="0" collapsed="false"/>
    <row r="997" customFormat="false" ht="15.75" hidden="false" customHeight="true" outlineLevel="0" collapsed="false"/>
    <row r="998" customFormat="false" ht="15.75" hidden="false" customHeight="true" outlineLevel="0" collapsed="false"/>
    <row r="999" customFormat="false" ht="15.75" hidden="false" customHeight="true" outlineLevel="0" collapsed="false"/>
    <row r="1000" customFormat="false" ht="15.75" hidden="false" customHeight="true" outlineLevel="0" collapsed="false"/>
    <row r="1001" customFormat="false" ht="15.75" hidden="false" customHeight="true" outlineLevel="0" collapsed="false"/>
    <row r="1002" customFormat="false" ht="15.75" hidden="false" customHeight="true" outlineLevel="0" collapsed="false"/>
    <row r="1003" customFormat="false" ht="15.75" hidden="false" customHeight="true" outlineLevel="0" collapsed="false"/>
    <row r="1004" customFormat="false" ht="15.75" hidden="false" customHeight="true" outlineLevel="0" collapsed="false"/>
    <row r="1005" customFormat="false" ht="15.75" hidden="false" customHeight="true" outlineLevel="0" collapsed="false"/>
  </sheetData>
  <sheetProtection algorithmName="SHA-512" hashValue="0ZjtZVC9shRlmb4zzmljFeCtHCrdEDPSRAL5+XiSD4bHVGJv9DN2d4qPEcLVxvze+tnY4fVIAMoCuh+9Nri9jQ==" saltValue="qTfTXPQbeUtFT6lUcDZzGQ==" spinCount="100000" sheet="true" selectLockedCells="true"/>
  <protectedRanges>
    <protectedRange name="Raspon1" sqref="C6 C8 C10 C13"/>
  </protectedRanges>
  <mergeCells count="43">
    <mergeCell ref="A2:I2"/>
    <mergeCell ref="A4:I4"/>
    <mergeCell ref="E7:E13"/>
    <mergeCell ref="F7:G7"/>
    <mergeCell ref="F8:G8"/>
    <mergeCell ref="F9:G9"/>
    <mergeCell ref="F10:G10"/>
    <mergeCell ref="F11:G11"/>
    <mergeCell ref="F12:G12"/>
    <mergeCell ref="F13:H13"/>
    <mergeCell ref="B16:F16"/>
    <mergeCell ref="A17:A20"/>
    <mergeCell ref="B17:F17"/>
    <mergeCell ref="B18:F18"/>
    <mergeCell ref="B19:F19"/>
    <mergeCell ref="B20:F20"/>
    <mergeCell ref="B21:F21"/>
    <mergeCell ref="A22:A25"/>
    <mergeCell ref="B22:F22"/>
    <mergeCell ref="B23:F23"/>
    <mergeCell ref="B24:F24"/>
    <mergeCell ref="B25:F25"/>
    <mergeCell ref="B26:F26"/>
    <mergeCell ref="A27:A31"/>
    <mergeCell ref="B27:F27"/>
    <mergeCell ref="B28:F28"/>
    <mergeCell ref="B29:F29"/>
    <mergeCell ref="B30:F30"/>
    <mergeCell ref="B31:F31"/>
    <mergeCell ref="B32:F32"/>
    <mergeCell ref="A33:A36"/>
    <mergeCell ref="B33:F33"/>
    <mergeCell ref="B34:F34"/>
    <mergeCell ref="B35:F35"/>
    <mergeCell ref="B36:F36"/>
    <mergeCell ref="B37:F37"/>
    <mergeCell ref="A38:A41"/>
    <mergeCell ref="B38:F38"/>
    <mergeCell ref="B39:F39"/>
    <mergeCell ref="B40:F40"/>
    <mergeCell ref="B41:F41"/>
    <mergeCell ref="E44:F44"/>
    <mergeCell ref="H44:I44"/>
  </mergeCells>
  <conditionalFormatting sqref="H7:H12">
    <cfRule type="cellIs" priority="2" operator="equal" aboveAverage="0" equalAverage="0" bottom="0" percent="0" rank="0" text="" dxfId="0">
      <formula>"DA"</formula>
    </cfRule>
  </conditionalFormatting>
  <conditionalFormatting sqref="I7:I12">
    <cfRule type="cellIs" priority="3" operator="notEqual" aboveAverage="0" equalAverage="0" bottom="0" percent="0" rank="0" text="" dxfId="1">
      <formula>"Nema"</formula>
    </cfRule>
  </conditionalFormatting>
  <conditionalFormatting sqref="I13">
    <cfRule type="cellIs" priority="4" operator="notEqual" aboveAverage="0" equalAverage="0" bottom="0" percent="0" rank="0" text="" dxfId="2">
      <formula>"Nema"</formula>
    </cfRule>
  </conditionalFormatting>
  <dataValidations count="1">
    <dataValidation allowBlank="true" operator="between" showDropDown="false" showErrorMessage="true" showInputMessage="true" sqref="H12" type="list">
      <formula1>"DA,NE"</formula1>
      <formula2>0</formula2>
    </dataValidation>
  </dataValidations>
  <printOptions headings="false" gridLines="false" gridLinesSet="true" horizontalCentered="false" verticalCentered="false"/>
  <pageMargins left="0.25" right="0.25" top="0.75" bottom="0.75" header="0.511805555555555" footer="0.511805555555555"/>
  <pageSetup paperSize="9" scale="7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F1052"/>
  <sheetViews>
    <sheetView showFormulas="false" showGridLines="false" showRowColHeaders="true" showZeros="true" rightToLeft="false" tabSelected="false" showOutlineSymbols="true" defaultGridColor="true" view="normal" topLeftCell="A655" colorId="64" zoomScale="100" zoomScaleNormal="100" zoomScalePageLayoutView="100" workbookViewId="0">
      <selection pane="topLeft" activeCell="D656" activeCellId="0" sqref="D656"/>
    </sheetView>
  </sheetViews>
  <sheetFormatPr defaultColWidth="14.4453125" defaultRowHeight="15" zeroHeight="false" outlineLevelRow="0" outlineLevelCol="0"/>
  <cols>
    <col collapsed="false" customWidth="true" hidden="false" outlineLevel="0" max="1" min="1" style="97" width="13.29"/>
    <col collapsed="false" customWidth="true" hidden="false" outlineLevel="0" max="2" min="2" style="98" width="60.71"/>
    <col collapsed="false" customWidth="true" hidden="false" outlineLevel="0" max="3" min="3" style="97" width="12.71"/>
    <col collapsed="false" customWidth="true" hidden="false" outlineLevel="0" max="5" min="4" style="99" width="14.7"/>
    <col collapsed="false" customWidth="true" hidden="false" outlineLevel="0" max="6" min="6" style="99" width="8.71"/>
    <col collapsed="false" customWidth="false" hidden="false" outlineLevel="0" max="1024" min="7" style="100" width="14.43"/>
  </cols>
  <sheetData>
    <row r="1" customFormat="false" ht="44.25" hidden="false" customHeight="true" outlineLevel="0" collapsed="false">
      <c r="A1" s="101" t="s">
        <v>57</v>
      </c>
      <c r="B1" s="102"/>
      <c r="C1" s="101" t="s">
        <v>34</v>
      </c>
      <c r="D1" s="103"/>
      <c r="E1" s="101" t="s">
        <v>58</v>
      </c>
      <c r="F1" s="104"/>
    </row>
    <row r="2" s="105" customFormat="true" ht="50.1" hidden="false" customHeight="true" outlineLevel="0" collapsed="false">
      <c r="A2" s="30" t="s">
        <v>59</v>
      </c>
      <c r="B2" s="30"/>
      <c r="C2" s="30"/>
      <c r="D2" s="30"/>
      <c r="E2" s="30"/>
      <c r="F2" s="30"/>
    </row>
    <row r="3" s="105" customFormat="true" ht="48" hidden="false" customHeight="false" outlineLevel="0" collapsed="false">
      <c r="A3" s="106" t="s">
        <v>60</v>
      </c>
      <c r="B3" s="107" t="s">
        <v>44</v>
      </c>
      <c r="C3" s="108" t="s">
        <v>45</v>
      </c>
      <c r="D3" s="107" t="s">
        <v>46</v>
      </c>
      <c r="E3" s="107" t="s">
        <v>47</v>
      </c>
      <c r="F3" s="109" t="s">
        <v>61</v>
      </c>
    </row>
    <row r="4" s="115" customFormat="true" ht="12" hidden="false" customHeight="true" outlineLevel="0" collapsed="false">
      <c r="A4" s="110" t="n">
        <v>1</v>
      </c>
      <c r="B4" s="111" t="n">
        <v>2</v>
      </c>
      <c r="C4" s="112" t="s">
        <v>62</v>
      </c>
      <c r="D4" s="113" t="n">
        <v>4</v>
      </c>
      <c r="E4" s="113" t="n">
        <v>5</v>
      </c>
      <c r="F4" s="114" t="n">
        <v>6</v>
      </c>
    </row>
    <row r="5" customFormat="false" ht="20.1" hidden="false" customHeight="true" outlineLevel="0" collapsed="false">
      <c r="A5" s="116" t="s">
        <v>63</v>
      </c>
      <c r="B5" s="116"/>
      <c r="C5" s="117"/>
      <c r="D5" s="118"/>
      <c r="E5" s="118"/>
      <c r="F5" s="119"/>
    </row>
    <row r="6" customFormat="false" ht="12.75" hidden="false" customHeight="true" outlineLevel="0" collapsed="false">
      <c r="A6" s="120" t="n">
        <v>6</v>
      </c>
      <c r="B6" s="121" t="s">
        <v>64</v>
      </c>
      <c r="C6" s="122" t="s">
        <v>65</v>
      </c>
      <c r="D6" s="123" t="n">
        <f aca="false">D7+D43+D49+D82+D106+D125+D134+D140</f>
        <v>68297.75</v>
      </c>
      <c r="E6" s="123" t="n">
        <f aca="false">E7+E43+E49+E82+E106+E125+E134+E140</f>
        <v>92035.17</v>
      </c>
      <c r="F6" s="124" t="n">
        <f aca="false">IF(D6&lt;&gt;0,IF(E6/D6&gt;=100,"&gt;&gt;100",E6/D6*100),"-")</f>
        <v>134.755786244788</v>
      </c>
    </row>
    <row r="7" customFormat="false" ht="12.75" hidden="false" customHeight="true" outlineLevel="0" collapsed="false">
      <c r="A7" s="120" t="n">
        <v>61</v>
      </c>
      <c r="B7" s="121" t="s">
        <v>66</v>
      </c>
      <c r="C7" s="122" t="s">
        <v>67</v>
      </c>
      <c r="D7" s="123" t="n">
        <f aca="false">D8+D17+D23+D29+D36+D39</f>
        <v>0</v>
      </c>
      <c r="E7" s="123" t="n">
        <f aca="false">E8+E17+E23+E29+E36+E39</f>
        <v>0</v>
      </c>
      <c r="F7" s="124" t="str">
        <f aca="false">IF(D7&lt;&gt;0,IF(E7/D7&gt;=100,"&gt;&gt;100",E7/D7*100),"-")</f>
        <v>-</v>
      </c>
    </row>
    <row r="8" customFormat="false" ht="12.75" hidden="false" customHeight="true" outlineLevel="0" collapsed="false">
      <c r="A8" s="120" t="n">
        <v>611</v>
      </c>
      <c r="B8" s="121" t="s">
        <v>68</v>
      </c>
      <c r="C8" s="122" t="s">
        <v>69</v>
      </c>
      <c r="D8" s="123" t="n">
        <f aca="false">SUM(D9:D14)-D15-D16</f>
        <v>0</v>
      </c>
      <c r="E8" s="123" t="n">
        <f aca="false">SUM(E9:E14)-E15-E16</f>
        <v>0</v>
      </c>
      <c r="F8" s="124" t="str">
        <f aca="false">IF(D8&lt;&gt;0,IF(E8/D8&gt;=100,"&gt;&gt;100",E8/D8*100),"-")</f>
        <v>-</v>
      </c>
    </row>
    <row r="9" customFormat="false" ht="12.75" hidden="false" customHeight="true" outlineLevel="0" collapsed="false">
      <c r="A9" s="120" t="n">
        <v>6111</v>
      </c>
      <c r="B9" s="125" t="s">
        <v>70</v>
      </c>
      <c r="C9" s="122" t="s">
        <v>71</v>
      </c>
      <c r="D9" s="126" t="n">
        <v>0</v>
      </c>
      <c r="E9" s="126" t="n">
        <v>0</v>
      </c>
      <c r="F9" s="124" t="str">
        <f aca="false">IF(D9&lt;&gt;0,IF(E9/D9&gt;=100,"&gt;&gt;100",E9/D9*100),"-")</f>
        <v>-</v>
      </c>
    </row>
    <row r="10" customFormat="false" ht="12.75" hidden="false" customHeight="true" outlineLevel="0" collapsed="false">
      <c r="A10" s="120" t="n">
        <v>6112</v>
      </c>
      <c r="B10" s="125" t="s">
        <v>72</v>
      </c>
      <c r="C10" s="122" t="s">
        <v>73</v>
      </c>
      <c r="D10" s="126" t="n">
        <v>0</v>
      </c>
      <c r="E10" s="126" t="n">
        <v>0</v>
      </c>
      <c r="F10" s="124" t="str">
        <f aca="false">IF(D10&lt;&gt;0,IF(E10/D10&gt;=100,"&gt;&gt;100",E10/D10*100),"-")</f>
        <v>-</v>
      </c>
    </row>
    <row r="11" customFormat="false" ht="12.75" hidden="false" customHeight="true" outlineLevel="0" collapsed="false">
      <c r="A11" s="120" t="n">
        <v>6113</v>
      </c>
      <c r="B11" s="125" t="s">
        <v>74</v>
      </c>
      <c r="C11" s="122" t="s">
        <v>75</v>
      </c>
      <c r="D11" s="126" t="n">
        <v>0</v>
      </c>
      <c r="E11" s="126" t="n">
        <v>0</v>
      </c>
      <c r="F11" s="124" t="str">
        <f aca="false">IF(D11&lt;&gt;0,IF(E11/D11&gt;=100,"&gt;&gt;100",E11/D11*100),"-")</f>
        <v>-</v>
      </c>
    </row>
    <row r="12" customFormat="false" ht="12.75" hidden="false" customHeight="true" outlineLevel="0" collapsed="false">
      <c r="A12" s="120" t="n">
        <v>6114</v>
      </c>
      <c r="B12" s="125" t="s">
        <v>76</v>
      </c>
      <c r="C12" s="122" t="s">
        <v>77</v>
      </c>
      <c r="D12" s="126" t="n">
        <v>0</v>
      </c>
      <c r="E12" s="126" t="n">
        <v>0</v>
      </c>
      <c r="F12" s="124" t="str">
        <f aca="false">IF(D12&lt;&gt;0,IF(E12/D12&gt;=100,"&gt;&gt;100",E12/D12*100),"-")</f>
        <v>-</v>
      </c>
    </row>
    <row r="13" customFormat="false" ht="12.75" hidden="false" customHeight="true" outlineLevel="0" collapsed="false">
      <c r="A13" s="120" t="n">
        <v>6115</v>
      </c>
      <c r="B13" s="125" t="s">
        <v>78</v>
      </c>
      <c r="C13" s="122" t="s">
        <v>79</v>
      </c>
      <c r="D13" s="126" t="n">
        <v>0</v>
      </c>
      <c r="E13" s="126" t="n">
        <v>0</v>
      </c>
      <c r="F13" s="124" t="str">
        <f aca="false">IF(D13&lt;&gt;0,IF(E13/D13&gt;=100,"&gt;&gt;100",E13/D13*100),"-")</f>
        <v>-</v>
      </c>
    </row>
    <row r="14" customFormat="false" ht="12.75" hidden="false" customHeight="true" outlineLevel="0" collapsed="false">
      <c r="A14" s="120" t="n">
        <v>6116</v>
      </c>
      <c r="B14" s="125" t="s">
        <v>80</v>
      </c>
      <c r="C14" s="122" t="s">
        <v>81</v>
      </c>
      <c r="D14" s="126" t="n">
        <v>0</v>
      </c>
      <c r="E14" s="126" t="n">
        <v>0</v>
      </c>
      <c r="F14" s="124" t="str">
        <f aca="false">IF(D14&lt;&gt;0,IF(E14/D14&gt;=100,"&gt;&gt;100",E14/D14*100),"-")</f>
        <v>-</v>
      </c>
    </row>
    <row r="15" customFormat="false" ht="12.75" hidden="false" customHeight="true" outlineLevel="0" collapsed="false">
      <c r="A15" s="120" t="n">
        <v>6117</v>
      </c>
      <c r="B15" s="121" t="s">
        <v>82</v>
      </c>
      <c r="C15" s="122" t="s">
        <v>83</v>
      </c>
      <c r="D15" s="126" t="n">
        <v>0</v>
      </c>
      <c r="E15" s="126" t="n">
        <v>0</v>
      </c>
      <c r="F15" s="124" t="str">
        <f aca="false">IF(D15&lt;&gt;0,IF(E15/D15&gt;=100,"&gt;&gt;100",E15/D15*100),"-")</f>
        <v>-</v>
      </c>
    </row>
    <row r="16" customFormat="false" ht="12.75" hidden="false" customHeight="true" outlineLevel="0" collapsed="false">
      <c r="A16" s="120" t="n">
        <v>6119</v>
      </c>
      <c r="B16" s="121" t="s">
        <v>84</v>
      </c>
      <c r="C16" s="122" t="s">
        <v>85</v>
      </c>
      <c r="D16" s="126" t="n">
        <v>0</v>
      </c>
      <c r="E16" s="126" t="n">
        <v>0</v>
      </c>
      <c r="F16" s="124" t="str">
        <f aca="false">IF(D16&lt;&gt;0,IF(E16/D16&gt;=100,"&gt;&gt;100",E16/D16*100),"-")</f>
        <v>-</v>
      </c>
    </row>
    <row r="17" customFormat="false" ht="12.75" hidden="false" customHeight="true" outlineLevel="0" collapsed="false">
      <c r="A17" s="120" t="n">
        <v>612</v>
      </c>
      <c r="B17" s="121" t="s">
        <v>86</v>
      </c>
      <c r="C17" s="122" t="s">
        <v>87</v>
      </c>
      <c r="D17" s="123" t="n">
        <f aca="false">SUM(D18:D21)-D22</f>
        <v>0</v>
      </c>
      <c r="E17" s="123" t="n">
        <f aca="false">SUM(E18:E21)-E22</f>
        <v>0</v>
      </c>
      <c r="F17" s="124" t="str">
        <f aca="false">IF(D17&lt;&gt;0,IF(E17/D17&gt;=100,"&gt;&gt;100",E17/D17*100),"-")</f>
        <v>-</v>
      </c>
    </row>
    <row r="18" customFormat="false" ht="12.75" hidden="false" customHeight="true" outlineLevel="0" collapsed="false">
      <c r="A18" s="120" t="n">
        <v>6121</v>
      </c>
      <c r="B18" s="121" t="s">
        <v>88</v>
      </c>
      <c r="C18" s="122" t="s">
        <v>89</v>
      </c>
      <c r="D18" s="126" t="n">
        <v>0</v>
      </c>
      <c r="E18" s="126" t="n">
        <v>0</v>
      </c>
      <c r="F18" s="124" t="str">
        <f aca="false">IF(D18&lt;&gt;0,IF(E18/D18&gt;=100,"&gt;&gt;100",E18/D18*100),"-")</f>
        <v>-</v>
      </c>
    </row>
    <row r="19" customFormat="false" ht="12.75" hidden="false" customHeight="true" outlineLevel="0" collapsed="false">
      <c r="A19" s="120" t="n">
        <v>6122</v>
      </c>
      <c r="B19" s="121" t="s">
        <v>90</v>
      </c>
      <c r="C19" s="122" t="s">
        <v>91</v>
      </c>
      <c r="D19" s="126" t="n">
        <v>0</v>
      </c>
      <c r="E19" s="126" t="n">
        <v>0</v>
      </c>
      <c r="F19" s="124" t="str">
        <f aca="false">IF(D19&lt;&gt;0,IF(E19/D19&gt;=100,"&gt;&gt;100",E19/D19*100),"-")</f>
        <v>-</v>
      </c>
    </row>
    <row r="20" customFormat="false" ht="12.75" hidden="false" customHeight="true" outlineLevel="0" collapsed="false">
      <c r="A20" s="120" t="n">
        <v>6123</v>
      </c>
      <c r="B20" s="127" t="s">
        <v>92</v>
      </c>
      <c r="C20" s="122" t="s">
        <v>93</v>
      </c>
      <c r="D20" s="126" t="n">
        <v>0</v>
      </c>
      <c r="E20" s="126" t="n">
        <v>0</v>
      </c>
      <c r="F20" s="124" t="str">
        <f aca="false">IF(D20&lt;&gt;0,IF(E20/D20&gt;=100,"&gt;&gt;100",E20/D20*100),"-")</f>
        <v>-</v>
      </c>
    </row>
    <row r="21" customFormat="false" ht="12.75" hidden="false" customHeight="true" outlineLevel="0" collapsed="false">
      <c r="A21" s="120" t="n">
        <v>6124</v>
      </c>
      <c r="B21" s="121" t="s">
        <v>94</v>
      </c>
      <c r="C21" s="122" t="s">
        <v>95</v>
      </c>
      <c r="D21" s="126" t="n">
        <v>0</v>
      </c>
      <c r="E21" s="126" t="n">
        <v>0</v>
      </c>
      <c r="F21" s="124" t="str">
        <f aca="false">IF(D21&lt;&gt;0,IF(E21/D21&gt;=100,"&gt;&gt;100",E21/D21*100),"-")</f>
        <v>-</v>
      </c>
    </row>
    <row r="22" customFormat="false" ht="12.75" hidden="false" customHeight="true" outlineLevel="0" collapsed="false">
      <c r="A22" s="120" t="n">
        <v>6125</v>
      </c>
      <c r="B22" s="121" t="s">
        <v>96</v>
      </c>
      <c r="C22" s="122" t="s">
        <v>97</v>
      </c>
      <c r="D22" s="126" t="n">
        <v>0</v>
      </c>
      <c r="E22" s="126" t="n">
        <v>0</v>
      </c>
      <c r="F22" s="124" t="str">
        <f aca="false">IF(D22&lt;&gt;0,IF(E22/D22&gt;=100,"&gt;&gt;100",E22/D22*100),"-")</f>
        <v>-</v>
      </c>
    </row>
    <row r="23" customFormat="false" ht="12.75" hidden="false" customHeight="true" outlineLevel="0" collapsed="false">
      <c r="A23" s="120" t="n">
        <v>613</v>
      </c>
      <c r="B23" s="121" t="s">
        <v>98</v>
      </c>
      <c r="C23" s="122" t="s">
        <v>99</v>
      </c>
      <c r="D23" s="123" t="n">
        <f aca="false">SUM(D24:D28)</f>
        <v>0</v>
      </c>
      <c r="E23" s="123" t="n">
        <f aca="false">SUM(E24:E28)</f>
        <v>0</v>
      </c>
      <c r="F23" s="124" t="str">
        <f aca="false">IF(D23&lt;&gt;0,IF(E23/D23&gt;=100,"&gt;&gt;100",E23/D23*100),"-")</f>
        <v>-</v>
      </c>
    </row>
    <row r="24" customFormat="false" ht="12.75" hidden="false" customHeight="true" outlineLevel="0" collapsed="false">
      <c r="A24" s="120" t="n">
        <v>6131</v>
      </c>
      <c r="B24" s="125" t="s">
        <v>100</v>
      </c>
      <c r="C24" s="122" t="s">
        <v>101</v>
      </c>
      <c r="D24" s="126" t="n">
        <v>0</v>
      </c>
      <c r="E24" s="126" t="n">
        <v>0</v>
      </c>
      <c r="F24" s="124" t="str">
        <f aca="false">IF(D24&lt;&gt;0,IF(E24/D24&gt;=100,"&gt;&gt;100",E24/D24*100),"-")</f>
        <v>-</v>
      </c>
    </row>
    <row r="25" customFormat="false" ht="12.75" hidden="false" customHeight="true" outlineLevel="0" collapsed="false">
      <c r="A25" s="120" t="n">
        <v>6132</v>
      </c>
      <c r="B25" s="121" t="s">
        <v>102</v>
      </c>
      <c r="C25" s="122" t="s">
        <v>103</v>
      </c>
      <c r="D25" s="126" t="n">
        <v>0</v>
      </c>
      <c r="E25" s="126" t="n">
        <v>0</v>
      </c>
      <c r="F25" s="124" t="str">
        <f aca="false">IF(D25&lt;&gt;0,IF(E25/D25&gt;=100,"&gt;&gt;100",E25/D25*100),"-")</f>
        <v>-</v>
      </c>
    </row>
    <row r="26" customFormat="false" ht="12.75" hidden="false" customHeight="true" outlineLevel="0" collapsed="false">
      <c r="A26" s="120" t="n">
        <v>6133</v>
      </c>
      <c r="B26" s="121" t="s">
        <v>104</v>
      </c>
      <c r="C26" s="122" t="s">
        <v>105</v>
      </c>
      <c r="D26" s="126" t="n">
        <v>0</v>
      </c>
      <c r="E26" s="126" t="n">
        <v>0</v>
      </c>
      <c r="F26" s="124" t="str">
        <f aca="false">IF(D26&lt;&gt;0,IF(E26/D26&gt;=100,"&gt;&gt;100",E26/D26*100),"-")</f>
        <v>-</v>
      </c>
    </row>
    <row r="27" customFormat="false" ht="12.75" hidden="false" customHeight="true" outlineLevel="0" collapsed="false">
      <c r="A27" s="120" t="n">
        <v>6134</v>
      </c>
      <c r="B27" s="121" t="s">
        <v>106</v>
      </c>
      <c r="C27" s="122" t="s">
        <v>107</v>
      </c>
      <c r="D27" s="126" t="n">
        <v>0</v>
      </c>
      <c r="E27" s="126" t="n">
        <v>0</v>
      </c>
      <c r="F27" s="124" t="str">
        <f aca="false">IF(D27&lt;&gt;0,IF(E27/D27&gt;=100,"&gt;&gt;100",E27/D27*100),"-")</f>
        <v>-</v>
      </c>
    </row>
    <row r="28" customFormat="false" ht="12.75" hidden="false" customHeight="true" outlineLevel="0" collapsed="false">
      <c r="A28" s="120" t="n">
        <v>6135</v>
      </c>
      <c r="B28" s="121" t="s">
        <v>108</v>
      </c>
      <c r="C28" s="122" t="s">
        <v>109</v>
      </c>
      <c r="D28" s="126" t="n">
        <v>0</v>
      </c>
      <c r="E28" s="126" t="n">
        <v>0</v>
      </c>
      <c r="F28" s="124" t="str">
        <f aca="false">IF(D28&lt;&gt;0,IF(E28/D28&gt;=100,"&gt;&gt;100",E28/D28*100),"-")</f>
        <v>-</v>
      </c>
    </row>
    <row r="29" customFormat="false" ht="12.75" hidden="false" customHeight="true" outlineLevel="0" collapsed="false">
      <c r="A29" s="120" t="n">
        <v>614</v>
      </c>
      <c r="B29" s="121" t="s">
        <v>110</v>
      </c>
      <c r="C29" s="122" t="s">
        <v>111</v>
      </c>
      <c r="D29" s="123" t="n">
        <f aca="false">SUM(D30:D35)</f>
        <v>0</v>
      </c>
      <c r="E29" s="123" t="n">
        <f aca="false">SUM(E30:E35)</f>
        <v>0</v>
      </c>
      <c r="F29" s="124" t="str">
        <f aca="false">IF(D29&lt;&gt;0,IF(E29/D29&gt;=100,"&gt;&gt;100",E29/D29*100),"-")</f>
        <v>-</v>
      </c>
    </row>
    <row r="30" customFormat="false" ht="12.75" hidden="false" customHeight="true" outlineLevel="0" collapsed="false">
      <c r="A30" s="120" t="n">
        <v>6141</v>
      </c>
      <c r="B30" s="121" t="s">
        <v>112</v>
      </c>
      <c r="C30" s="122" t="s">
        <v>113</v>
      </c>
      <c r="D30" s="126" t="n">
        <v>0</v>
      </c>
      <c r="E30" s="126" t="n">
        <v>0</v>
      </c>
      <c r="F30" s="124" t="str">
        <f aca="false">IF(D30&lt;&gt;0,IF(E30/D30&gt;=100,"&gt;&gt;100",E30/D30*100),"-")</f>
        <v>-</v>
      </c>
    </row>
    <row r="31" customFormat="false" ht="12.75" hidden="false" customHeight="true" outlineLevel="0" collapsed="false">
      <c r="A31" s="120" t="n">
        <v>6142</v>
      </c>
      <c r="B31" s="121" t="s">
        <v>114</v>
      </c>
      <c r="C31" s="122" t="s">
        <v>115</v>
      </c>
      <c r="D31" s="126" t="n">
        <v>0</v>
      </c>
      <c r="E31" s="126" t="n">
        <v>0</v>
      </c>
      <c r="F31" s="124" t="str">
        <f aca="false">IF(D31&lt;&gt;0,IF(E31/D31&gt;=100,"&gt;&gt;100",E31/D31*100),"-")</f>
        <v>-</v>
      </c>
    </row>
    <row r="32" customFormat="false" ht="12.75" hidden="false" customHeight="true" outlineLevel="0" collapsed="false">
      <c r="A32" s="120" t="n">
        <v>6143</v>
      </c>
      <c r="B32" s="121" t="s">
        <v>116</v>
      </c>
      <c r="C32" s="122" t="s">
        <v>117</v>
      </c>
      <c r="D32" s="126" t="n">
        <v>0</v>
      </c>
      <c r="E32" s="126" t="n">
        <v>0</v>
      </c>
      <c r="F32" s="124" t="str">
        <f aca="false">IF(D32&lt;&gt;0,IF(E32/D32&gt;=100,"&gt;&gt;100",E32/D32*100),"-")</f>
        <v>-</v>
      </c>
    </row>
    <row r="33" customFormat="false" ht="12.75" hidden="false" customHeight="true" outlineLevel="0" collapsed="false">
      <c r="A33" s="120" t="n">
        <v>6145</v>
      </c>
      <c r="B33" s="121" t="s">
        <v>118</v>
      </c>
      <c r="C33" s="122" t="s">
        <v>119</v>
      </c>
      <c r="D33" s="126" t="n">
        <v>0</v>
      </c>
      <c r="E33" s="126" t="n">
        <v>0</v>
      </c>
      <c r="F33" s="124" t="str">
        <f aca="false">IF(D33&lt;&gt;0,IF(E33/D33&gt;=100,"&gt;&gt;100",E33/D33*100),"-")</f>
        <v>-</v>
      </c>
    </row>
    <row r="34" customFormat="false" ht="12.75" hidden="false" customHeight="true" outlineLevel="0" collapsed="false">
      <c r="A34" s="120" t="n">
        <v>6146</v>
      </c>
      <c r="B34" s="121" t="s">
        <v>120</v>
      </c>
      <c r="C34" s="122" t="s">
        <v>121</v>
      </c>
      <c r="D34" s="126" t="n">
        <v>0</v>
      </c>
      <c r="E34" s="126" t="n">
        <v>0</v>
      </c>
      <c r="F34" s="124" t="str">
        <f aca="false">IF(D34&lt;&gt;0,IF(E34/D34&gt;=100,"&gt;&gt;100",E34/D34*100),"-")</f>
        <v>-</v>
      </c>
    </row>
    <row r="35" customFormat="false" ht="12.75" hidden="false" customHeight="true" outlineLevel="0" collapsed="false">
      <c r="A35" s="120" t="n">
        <v>6147</v>
      </c>
      <c r="B35" s="121" t="s">
        <v>122</v>
      </c>
      <c r="C35" s="122" t="s">
        <v>123</v>
      </c>
      <c r="D35" s="126" t="n">
        <v>0</v>
      </c>
      <c r="E35" s="126" t="n">
        <v>0</v>
      </c>
      <c r="F35" s="124" t="str">
        <f aca="false">IF(D35&lt;&gt;0,IF(E35/D35&gt;=100,"&gt;&gt;100",E35/D35*100),"-")</f>
        <v>-</v>
      </c>
    </row>
    <row r="36" customFormat="false" ht="12.75" hidden="false" customHeight="true" outlineLevel="0" collapsed="false">
      <c r="A36" s="120" t="n">
        <v>615</v>
      </c>
      <c r="B36" s="121" t="s">
        <v>124</v>
      </c>
      <c r="C36" s="122" t="s">
        <v>125</v>
      </c>
      <c r="D36" s="123" t="n">
        <f aca="false">SUM(D37:D38)</f>
        <v>0</v>
      </c>
      <c r="E36" s="123" t="n">
        <f aca="false">SUM(E37:E38)</f>
        <v>0</v>
      </c>
      <c r="F36" s="124" t="str">
        <f aca="false">IF(D36&lt;&gt;0,IF(E36/D36&gt;=100,"&gt;&gt;100",E36/D36*100),"-")</f>
        <v>-</v>
      </c>
    </row>
    <row r="37" customFormat="false" ht="12.75" hidden="false" customHeight="true" outlineLevel="0" collapsed="false">
      <c r="A37" s="120" t="n">
        <v>6151</v>
      </c>
      <c r="B37" s="121" t="s">
        <v>126</v>
      </c>
      <c r="C37" s="122" t="s">
        <v>127</v>
      </c>
      <c r="D37" s="126" t="n">
        <v>0</v>
      </c>
      <c r="E37" s="126" t="n">
        <v>0</v>
      </c>
      <c r="F37" s="124" t="str">
        <f aca="false">IF(D37&lt;&gt;0,IF(E37/D37&gt;=100,"&gt;&gt;100",E37/D37*100),"-")</f>
        <v>-</v>
      </c>
    </row>
    <row r="38" customFormat="false" ht="12.75" hidden="false" customHeight="true" outlineLevel="0" collapsed="false">
      <c r="A38" s="120" t="n">
        <v>6152</v>
      </c>
      <c r="B38" s="121" t="s">
        <v>128</v>
      </c>
      <c r="C38" s="122" t="s">
        <v>129</v>
      </c>
      <c r="D38" s="126" t="n">
        <v>0</v>
      </c>
      <c r="E38" s="126" t="n">
        <v>0</v>
      </c>
      <c r="F38" s="124" t="str">
        <f aca="false">IF(D38&lt;&gt;0,IF(E38/D38&gt;=100,"&gt;&gt;100",E38/D38*100),"-")</f>
        <v>-</v>
      </c>
    </row>
    <row r="39" customFormat="false" ht="12.75" hidden="false" customHeight="true" outlineLevel="0" collapsed="false">
      <c r="A39" s="120" t="n">
        <v>616</v>
      </c>
      <c r="B39" s="121" t="s">
        <v>130</v>
      </c>
      <c r="C39" s="122" t="s">
        <v>131</v>
      </c>
      <c r="D39" s="123" t="n">
        <f aca="false">SUM(D40:D42)</f>
        <v>0</v>
      </c>
      <c r="E39" s="123" t="n">
        <f aca="false">SUM(E40:E42)</f>
        <v>0</v>
      </c>
      <c r="F39" s="124" t="str">
        <f aca="false">IF(D39&lt;&gt;0,IF(E39/D39&gt;=100,"&gt;&gt;100",E39/D39*100),"-")</f>
        <v>-</v>
      </c>
    </row>
    <row r="40" customFormat="false" ht="12.75" hidden="false" customHeight="true" outlineLevel="0" collapsed="false">
      <c r="A40" s="120" t="n">
        <v>6161</v>
      </c>
      <c r="B40" s="121" t="s">
        <v>132</v>
      </c>
      <c r="C40" s="122" t="s">
        <v>133</v>
      </c>
      <c r="D40" s="126" t="n">
        <v>0</v>
      </c>
      <c r="E40" s="126" t="n">
        <v>0</v>
      </c>
      <c r="F40" s="124" t="str">
        <f aca="false">IF(D40&lt;&gt;0,IF(E40/D40&gt;=100,"&gt;&gt;100",E40/D40*100),"-")</f>
        <v>-</v>
      </c>
    </row>
    <row r="41" customFormat="false" ht="12.75" hidden="false" customHeight="true" outlineLevel="0" collapsed="false">
      <c r="A41" s="120" t="n">
        <v>6162</v>
      </c>
      <c r="B41" s="121" t="s">
        <v>134</v>
      </c>
      <c r="C41" s="122" t="s">
        <v>135</v>
      </c>
      <c r="D41" s="126" t="n">
        <v>0</v>
      </c>
      <c r="E41" s="126" t="n">
        <v>0</v>
      </c>
      <c r="F41" s="124" t="str">
        <f aca="false">IF(D41&lt;&gt;0,IF(E41/D41&gt;=100,"&gt;&gt;100",E41/D41*100),"-")</f>
        <v>-</v>
      </c>
    </row>
    <row r="42" customFormat="false" ht="12.75" hidden="false" customHeight="true" outlineLevel="0" collapsed="false">
      <c r="A42" s="120" t="n">
        <v>6163</v>
      </c>
      <c r="B42" s="121" t="s">
        <v>136</v>
      </c>
      <c r="C42" s="122" t="s">
        <v>137</v>
      </c>
      <c r="D42" s="126" t="n">
        <v>0</v>
      </c>
      <c r="E42" s="126" t="n">
        <v>0</v>
      </c>
      <c r="F42" s="124" t="str">
        <f aca="false">IF(D42&lt;&gt;0,IF(E42/D42&gt;=100,"&gt;&gt;100",E42/D42*100),"-")</f>
        <v>-</v>
      </c>
    </row>
    <row r="43" customFormat="false" ht="12.75" hidden="false" customHeight="true" outlineLevel="0" collapsed="false">
      <c r="A43" s="120" t="n">
        <v>62</v>
      </c>
      <c r="B43" s="121" t="s">
        <v>138</v>
      </c>
      <c r="C43" s="122" t="s">
        <v>139</v>
      </c>
      <c r="D43" s="123" t="n">
        <f aca="false">D44+D47+D48</f>
        <v>0</v>
      </c>
      <c r="E43" s="123" t="n">
        <f aca="false">E44+E47+E48</f>
        <v>0</v>
      </c>
      <c r="F43" s="124" t="str">
        <f aca="false">IF(D43&lt;&gt;0,IF(E43/D43&gt;=100,"&gt;&gt;100",E43/D43*100),"-")</f>
        <v>-</v>
      </c>
    </row>
    <row r="44" customFormat="false" ht="12.75" hidden="false" customHeight="true" outlineLevel="0" collapsed="false">
      <c r="A44" s="120" t="n">
        <v>621</v>
      </c>
      <c r="B44" s="121" t="s">
        <v>140</v>
      </c>
      <c r="C44" s="122" t="s">
        <v>141</v>
      </c>
      <c r="D44" s="123" t="n">
        <f aca="false">SUM(D45:D46)</f>
        <v>0</v>
      </c>
      <c r="E44" s="123" t="n">
        <f aca="false">SUM(E45:E46)</f>
        <v>0</v>
      </c>
      <c r="F44" s="124" t="str">
        <f aca="false">IF(D44&lt;&gt;0,IF(E44/D44&gt;=100,"&gt;&gt;100",E44/D44*100),"-")</f>
        <v>-</v>
      </c>
    </row>
    <row r="45" customFormat="false" ht="12.75" hidden="false" customHeight="true" outlineLevel="0" collapsed="false">
      <c r="A45" s="120" t="n">
        <v>6211</v>
      </c>
      <c r="B45" s="121" t="s">
        <v>142</v>
      </c>
      <c r="C45" s="122" t="s">
        <v>143</v>
      </c>
      <c r="D45" s="126" t="n">
        <v>0</v>
      </c>
      <c r="E45" s="126" t="n">
        <v>0</v>
      </c>
      <c r="F45" s="124" t="str">
        <f aca="false">IF(D45&lt;&gt;0,IF(E45/D45&gt;=100,"&gt;&gt;100",E45/D45*100),"-")</f>
        <v>-</v>
      </c>
    </row>
    <row r="46" customFormat="false" ht="12.75" hidden="false" customHeight="true" outlineLevel="0" collapsed="false">
      <c r="A46" s="120" t="n">
        <v>6212</v>
      </c>
      <c r="B46" s="121" t="s">
        <v>144</v>
      </c>
      <c r="C46" s="122" t="s">
        <v>145</v>
      </c>
      <c r="D46" s="126" t="n">
        <v>0</v>
      </c>
      <c r="E46" s="126" t="n">
        <v>0</v>
      </c>
      <c r="F46" s="124" t="str">
        <f aca="false">IF(D46&lt;&gt;0,IF(E46/D46&gt;=100,"&gt;&gt;100",E46/D46*100),"-")</f>
        <v>-</v>
      </c>
    </row>
    <row r="47" customFormat="false" ht="12.75" hidden="false" customHeight="true" outlineLevel="0" collapsed="false">
      <c r="A47" s="120" t="n">
        <v>622</v>
      </c>
      <c r="B47" s="121" t="s">
        <v>146</v>
      </c>
      <c r="C47" s="122" t="s">
        <v>147</v>
      </c>
      <c r="D47" s="126" t="n">
        <v>0</v>
      </c>
      <c r="E47" s="126" t="n">
        <v>0</v>
      </c>
      <c r="F47" s="124" t="str">
        <f aca="false">IF(D47&lt;&gt;0,IF(E47/D47&gt;=100,"&gt;&gt;100",E47/D47*100),"-")</f>
        <v>-</v>
      </c>
    </row>
    <row r="48" customFormat="false" ht="12.75" hidden="false" customHeight="true" outlineLevel="0" collapsed="false">
      <c r="A48" s="120" t="n">
        <v>623</v>
      </c>
      <c r="B48" s="121" t="s">
        <v>148</v>
      </c>
      <c r="C48" s="122" t="s">
        <v>149</v>
      </c>
      <c r="D48" s="126" t="n">
        <v>0</v>
      </c>
      <c r="E48" s="126" t="n">
        <v>0</v>
      </c>
      <c r="F48" s="124" t="str">
        <f aca="false">IF(D48&lt;&gt;0,IF(E48/D48&gt;=100,"&gt;&gt;100",E48/D48*100),"-")</f>
        <v>-</v>
      </c>
    </row>
    <row r="49" customFormat="false" ht="24" hidden="false" customHeight="false" outlineLevel="0" collapsed="false">
      <c r="A49" s="120" t="n">
        <v>63</v>
      </c>
      <c r="B49" s="125" t="s">
        <v>150</v>
      </c>
      <c r="C49" s="122" t="s">
        <v>151</v>
      </c>
      <c r="D49" s="123" t="n">
        <f aca="false">D50+D53+D58+D61+D64+D68+D71+D74+D77</f>
        <v>8530.02</v>
      </c>
      <c r="E49" s="123" t="n">
        <f aca="false">E50+E53+E58+E61+E64+E68+E71+E74+E77</f>
        <v>13600</v>
      </c>
      <c r="F49" s="124" t="n">
        <f aca="false">IF(D49&lt;&gt;0,IF(E49/D49&gt;=100,"&gt;&gt;100",E49/D49*100),"-")</f>
        <v>159.436906361298</v>
      </c>
    </row>
    <row r="50" customFormat="false" ht="12.75" hidden="false" customHeight="true" outlineLevel="0" collapsed="false">
      <c r="A50" s="120" t="n">
        <v>631</v>
      </c>
      <c r="B50" s="125" t="s">
        <v>152</v>
      </c>
      <c r="C50" s="122" t="s">
        <v>153</v>
      </c>
      <c r="D50" s="123" t="n">
        <f aca="false">D51+D52</f>
        <v>0</v>
      </c>
      <c r="E50" s="123" t="n">
        <f aca="false">E51+E52</f>
        <v>0</v>
      </c>
      <c r="F50" s="124" t="str">
        <f aca="false">IF(D50&lt;&gt;0,IF(E50/D50&gt;=100,"&gt;&gt;100",E50/D50*100),"-")</f>
        <v>-</v>
      </c>
    </row>
    <row r="51" customFormat="false" ht="12.75" hidden="false" customHeight="true" outlineLevel="0" collapsed="false">
      <c r="A51" s="120" t="n">
        <v>6311</v>
      </c>
      <c r="B51" s="125" t="s">
        <v>154</v>
      </c>
      <c r="C51" s="122" t="s">
        <v>155</v>
      </c>
      <c r="D51" s="126" t="n">
        <v>0</v>
      </c>
      <c r="E51" s="126" t="n">
        <v>0</v>
      </c>
      <c r="F51" s="124" t="str">
        <f aca="false">IF(D51&lt;&gt;0,IF(E51/D51&gt;=100,"&gt;&gt;100",E51/D51*100),"-")</f>
        <v>-</v>
      </c>
    </row>
    <row r="52" customFormat="false" ht="12.75" hidden="false" customHeight="true" outlineLevel="0" collapsed="false">
      <c r="A52" s="120" t="n">
        <v>6312</v>
      </c>
      <c r="B52" s="125" t="s">
        <v>156</v>
      </c>
      <c r="C52" s="122" t="s">
        <v>157</v>
      </c>
      <c r="D52" s="126" t="n">
        <v>0</v>
      </c>
      <c r="E52" s="126" t="n">
        <v>0</v>
      </c>
      <c r="F52" s="124" t="str">
        <f aca="false">IF(D52&lt;&gt;0,IF(E52/D52&gt;=100,"&gt;&gt;100",E52/D52*100),"-")</f>
        <v>-</v>
      </c>
    </row>
    <row r="53" customFormat="false" ht="24" hidden="false" customHeight="false" outlineLevel="0" collapsed="false">
      <c r="A53" s="120" t="n">
        <v>632</v>
      </c>
      <c r="B53" s="125" t="s">
        <v>158</v>
      </c>
      <c r="C53" s="122" t="s">
        <v>159</v>
      </c>
      <c r="D53" s="123" t="n">
        <f aca="false">SUM(D54:D57)</f>
        <v>0</v>
      </c>
      <c r="E53" s="123" t="n">
        <f aca="false">SUM(E54:E57)</f>
        <v>0</v>
      </c>
      <c r="F53" s="124" t="str">
        <f aca="false">IF(D53&lt;&gt;0,IF(E53/D53&gt;=100,"&gt;&gt;100",E53/D53*100),"-")</f>
        <v>-</v>
      </c>
    </row>
    <row r="54" customFormat="false" ht="12.75" hidden="false" customHeight="true" outlineLevel="0" collapsed="false">
      <c r="A54" s="120" t="n">
        <v>6321</v>
      </c>
      <c r="B54" s="125" t="s">
        <v>160</v>
      </c>
      <c r="C54" s="122" t="s">
        <v>161</v>
      </c>
      <c r="D54" s="126" t="n">
        <v>0</v>
      </c>
      <c r="E54" s="126" t="n">
        <v>0</v>
      </c>
      <c r="F54" s="124" t="str">
        <f aca="false">IF(D54&lt;&gt;0,IF(E54/D54&gt;=100,"&gt;&gt;100",E54/D54*100),"-")</f>
        <v>-</v>
      </c>
    </row>
    <row r="55" customFormat="false" ht="12.75" hidden="false" customHeight="true" outlineLevel="0" collapsed="false">
      <c r="A55" s="120" t="n">
        <v>6322</v>
      </c>
      <c r="B55" s="125" t="s">
        <v>162</v>
      </c>
      <c r="C55" s="122" t="s">
        <v>163</v>
      </c>
      <c r="D55" s="126" t="n">
        <v>0</v>
      </c>
      <c r="E55" s="126" t="n">
        <v>0</v>
      </c>
      <c r="F55" s="124" t="str">
        <f aca="false">IF(D55&lt;&gt;0,IF(E55/D55&gt;=100,"&gt;&gt;100",E55/D55*100),"-")</f>
        <v>-</v>
      </c>
    </row>
    <row r="56" customFormat="false" ht="12.75" hidden="false" customHeight="true" outlineLevel="0" collapsed="false">
      <c r="A56" s="120" t="n">
        <v>6323</v>
      </c>
      <c r="B56" s="125" t="s">
        <v>164</v>
      </c>
      <c r="C56" s="122" t="s">
        <v>165</v>
      </c>
      <c r="D56" s="126" t="n">
        <v>0</v>
      </c>
      <c r="E56" s="126" t="n">
        <v>0</v>
      </c>
      <c r="F56" s="124" t="str">
        <f aca="false">IF(D56&lt;&gt;0,IF(E56/D56&gt;=100,"&gt;&gt;100",E56/D56*100),"-")</f>
        <v>-</v>
      </c>
    </row>
    <row r="57" customFormat="false" ht="12.75" hidden="false" customHeight="true" outlineLevel="0" collapsed="false">
      <c r="A57" s="120" t="n">
        <v>6324</v>
      </c>
      <c r="B57" s="125" t="s">
        <v>166</v>
      </c>
      <c r="C57" s="122" t="s">
        <v>167</v>
      </c>
      <c r="D57" s="126" t="n">
        <v>0</v>
      </c>
      <c r="E57" s="126" t="n">
        <v>0</v>
      </c>
      <c r="F57" s="124" t="str">
        <f aca="false">IF(D57&lt;&gt;0,IF(E57/D57&gt;=100,"&gt;&gt;100",E57/D57*100),"-")</f>
        <v>-</v>
      </c>
    </row>
    <row r="58" customFormat="false" ht="24" hidden="false" customHeight="false" outlineLevel="0" collapsed="false">
      <c r="A58" s="120" t="n">
        <v>633</v>
      </c>
      <c r="B58" s="125" t="s">
        <v>168</v>
      </c>
      <c r="C58" s="122" t="s">
        <v>169</v>
      </c>
      <c r="D58" s="123" t="n">
        <f aca="false">SUM(D59:D60)</f>
        <v>0</v>
      </c>
      <c r="E58" s="123" t="n">
        <f aca="false">SUM(E59:E60)</f>
        <v>0</v>
      </c>
      <c r="F58" s="124" t="str">
        <f aca="false">IF(D58&lt;&gt;0,IF(E58/D58&gt;=100,"&gt;&gt;100",E58/D58*100),"-")</f>
        <v>-</v>
      </c>
    </row>
    <row r="59" customFormat="false" ht="24" hidden="false" customHeight="false" outlineLevel="0" collapsed="false">
      <c r="A59" s="120" t="n">
        <v>6331</v>
      </c>
      <c r="B59" s="125" t="s">
        <v>170</v>
      </c>
      <c r="C59" s="122" t="s">
        <v>171</v>
      </c>
      <c r="D59" s="126" t="n">
        <v>0</v>
      </c>
      <c r="E59" s="126" t="n">
        <v>0</v>
      </c>
      <c r="F59" s="124" t="str">
        <f aca="false">IF(D59&lt;&gt;0,IF(E59/D59&gt;=100,"&gt;&gt;100",E59/D59*100),"-")</f>
        <v>-</v>
      </c>
    </row>
    <row r="60" customFormat="false" ht="24" hidden="false" customHeight="false" outlineLevel="0" collapsed="false">
      <c r="A60" s="120" t="n">
        <v>6332</v>
      </c>
      <c r="B60" s="125" t="s">
        <v>172</v>
      </c>
      <c r="C60" s="122" t="s">
        <v>173</v>
      </c>
      <c r="D60" s="126" t="n">
        <v>0</v>
      </c>
      <c r="E60" s="126" t="n">
        <v>0</v>
      </c>
      <c r="F60" s="124" t="str">
        <f aca="false">IF(D60&lt;&gt;0,IF(E60/D60&gt;=100,"&gt;&gt;100",E60/D60*100),"-")</f>
        <v>-</v>
      </c>
    </row>
    <row r="61" customFormat="false" ht="12.75" hidden="false" customHeight="true" outlineLevel="0" collapsed="false">
      <c r="A61" s="120" t="n">
        <v>634</v>
      </c>
      <c r="B61" s="125" t="s">
        <v>174</v>
      </c>
      <c r="C61" s="122" t="s">
        <v>175</v>
      </c>
      <c r="D61" s="123" t="n">
        <f aca="false">SUM(D62:D63)</f>
        <v>0</v>
      </c>
      <c r="E61" s="123" t="n">
        <f aca="false">SUM(E62:E63)</f>
        <v>0</v>
      </c>
      <c r="F61" s="124" t="str">
        <f aca="false">IF(D61&lt;&gt;0,IF(E61/D61&gt;=100,"&gt;&gt;100",E61/D61*100),"-")</f>
        <v>-</v>
      </c>
    </row>
    <row r="62" customFormat="false" ht="12.75" hidden="false" customHeight="true" outlineLevel="0" collapsed="false">
      <c r="A62" s="120" t="n">
        <v>6341</v>
      </c>
      <c r="B62" s="125" t="s">
        <v>176</v>
      </c>
      <c r="C62" s="122" t="s">
        <v>177</v>
      </c>
      <c r="D62" s="126" t="n">
        <v>0</v>
      </c>
      <c r="E62" s="126" t="n">
        <v>0</v>
      </c>
      <c r="F62" s="124" t="str">
        <f aca="false">IF(D62&lt;&gt;0,IF(E62/D62&gt;=100,"&gt;&gt;100",E62/D62*100),"-")</f>
        <v>-</v>
      </c>
    </row>
    <row r="63" customFormat="false" ht="12.75" hidden="false" customHeight="true" outlineLevel="0" collapsed="false">
      <c r="A63" s="120" t="n">
        <v>6342</v>
      </c>
      <c r="B63" s="125" t="s">
        <v>178</v>
      </c>
      <c r="C63" s="122" t="s">
        <v>179</v>
      </c>
      <c r="D63" s="126" t="n">
        <v>0</v>
      </c>
      <c r="E63" s="126" t="n">
        <v>0</v>
      </c>
      <c r="F63" s="124" t="str">
        <f aca="false">IF(D63&lt;&gt;0,IF(E63/D63&gt;=100,"&gt;&gt;100",E63/D63*100),"-")</f>
        <v>-</v>
      </c>
    </row>
    <row r="64" customFormat="false" ht="24" hidden="false" customHeight="false" outlineLevel="0" collapsed="false">
      <c r="A64" s="120" t="n">
        <v>635</v>
      </c>
      <c r="B64" s="125" t="s">
        <v>180</v>
      </c>
      <c r="C64" s="122" t="s">
        <v>181</v>
      </c>
      <c r="D64" s="123" t="n">
        <f aca="false">SUM(D65:D67)</f>
        <v>0</v>
      </c>
      <c r="E64" s="123" t="n">
        <f aca="false">SUM(E65:E67)</f>
        <v>0</v>
      </c>
      <c r="F64" s="124" t="str">
        <f aca="false">IF(D64&lt;&gt;0,IF(E64/D64&gt;=100,"&gt;&gt;100",E64/D64*100),"-")</f>
        <v>-</v>
      </c>
    </row>
    <row r="65" customFormat="false" ht="12.75" hidden="false" customHeight="true" outlineLevel="0" collapsed="false">
      <c r="A65" s="120" t="n">
        <v>6351</v>
      </c>
      <c r="B65" s="125" t="s">
        <v>182</v>
      </c>
      <c r="C65" s="122" t="s">
        <v>183</v>
      </c>
      <c r="D65" s="126" t="n">
        <v>0</v>
      </c>
      <c r="E65" s="126" t="n">
        <v>0</v>
      </c>
      <c r="F65" s="124" t="str">
        <f aca="false">IF(D65&lt;&gt;0,IF(E65/D65&gt;=100,"&gt;&gt;100",E65/D65*100),"-")</f>
        <v>-</v>
      </c>
    </row>
    <row r="66" customFormat="false" ht="12.75" hidden="false" customHeight="true" outlineLevel="0" collapsed="false">
      <c r="A66" s="120" t="n">
        <v>6352</v>
      </c>
      <c r="B66" s="121" t="s">
        <v>184</v>
      </c>
      <c r="C66" s="122" t="s">
        <v>185</v>
      </c>
      <c r="D66" s="126" t="n">
        <v>0</v>
      </c>
      <c r="E66" s="126" t="n">
        <v>0</v>
      </c>
      <c r="F66" s="124" t="str">
        <f aca="false">IF(D66&lt;&gt;0,IF(E66/D66&gt;=100,"&gt;&gt;100",E66/D66*100),"-")</f>
        <v>-</v>
      </c>
    </row>
    <row r="67" customFormat="false" ht="12.75" hidden="false" customHeight="true" outlineLevel="0" collapsed="false">
      <c r="A67" s="128" t="s">
        <v>186</v>
      </c>
      <c r="B67" s="125" t="s">
        <v>187</v>
      </c>
      <c r="C67" s="129" t="s">
        <v>186</v>
      </c>
      <c r="D67" s="130" t="n">
        <v>0</v>
      </c>
      <c r="E67" s="130" t="n">
        <v>0</v>
      </c>
      <c r="F67" s="131" t="str">
        <f aca="false">IF(D67&lt;&gt;0,IF(E67/D67&gt;=100,"&gt;&gt;100",E67/D67*100),"-")</f>
        <v>-</v>
      </c>
    </row>
    <row r="68" customFormat="false" ht="24" hidden="false" customHeight="false" outlineLevel="0" collapsed="false">
      <c r="A68" s="120" t="s">
        <v>188</v>
      </c>
      <c r="B68" s="127" t="s">
        <v>189</v>
      </c>
      <c r="C68" s="122" t="s">
        <v>188</v>
      </c>
      <c r="D68" s="123" t="n">
        <f aca="false">SUM(D69:D70)</f>
        <v>8530.02</v>
      </c>
      <c r="E68" s="123" t="n">
        <f aca="false">SUM(E69:E70)</f>
        <v>13600</v>
      </c>
      <c r="F68" s="124" t="n">
        <f aca="false">IF(D68&lt;&gt;0,IF(E68/D68&gt;=100,"&gt;&gt;100",E68/D68*100),"-")</f>
        <v>159.436906361298</v>
      </c>
    </row>
    <row r="69" customFormat="false" ht="12.75" hidden="false" customHeight="true" outlineLevel="0" collapsed="false">
      <c r="A69" s="120" t="s">
        <v>190</v>
      </c>
      <c r="B69" s="121" t="s">
        <v>191</v>
      </c>
      <c r="C69" s="122" t="s">
        <v>190</v>
      </c>
      <c r="D69" s="126"/>
      <c r="E69" s="126" t="n">
        <v>1800</v>
      </c>
      <c r="F69" s="124" t="str">
        <f aca="false">IF(D69&lt;&gt;0,IF(E69/D69&gt;=100,"&gt;&gt;100",E69/D69*100),"-")</f>
        <v>-</v>
      </c>
    </row>
    <row r="70" customFormat="false" ht="24" hidden="false" customHeight="false" outlineLevel="0" collapsed="false">
      <c r="A70" s="120" t="s">
        <v>192</v>
      </c>
      <c r="B70" s="121" t="s">
        <v>193</v>
      </c>
      <c r="C70" s="122" t="s">
        <v>192</v>
      </c>
      <c r="D70" s="126" t="n">
        <v>8530.02</v>
      </c>
      <c r="E70" s="126" t="n">
        <v>11800</v>
      </c>
      <c r="F70" s="124" t="n">
        <f aca="false">IF(D70&lt;&gt;0,IF(E70/D70&gt;=100,"&gt;&gt;100",E70/D70*100),"-")</f>
        <v>138.334962872303</v>
      </c>
    </row>
    <row r="71" customFormat="false" ht="24" hidden="false" customHeight="false" outlineLevel="0" collapsed="false">
      <c r="A71" s="120" t="s">
        <v>194</v>
      </c>
      <c r="B71" s="125" t="s">
        <v>195</v>
      </c>
      <c r="C71" s="122" t="s">
        <v>194</v>
      </c>
      <c r="D71" s="123" t="n">
        <f aca="false">SUM(D72:D73)</f>
        <v>0</v>
      </c>
      <c r="E71" s="123" t="n">
        <f aca="false">SUM(E72:E73)</f>
        <v>0</v>
      </c>
      <c r="F71" s="124" t="str">
        <f aca="false">IF(D71&lt;&gt;0,IF(E71/D71&gt;=100,"&gt;&gt;100",E71/D71*100),"-")</f>
        <v>-</v>
      </c>
    </row>
    <row r="72" customFormat="false" ht="24" hidden="false" customHeight="false" outlineLevel="0" collapsed="false">
      <c r="A72" s="120" t="s">
        <v>196</v>
      </c>
      <c r="B72" s="125" t="s">
        <v>197</v>
      </c>
      <c r="C72" s="122" t="s">
        <v>196</v>
      </c>
      <c r="D72" s="126" t="n">
        <v>0</v>
      </c>
      <c r="E72" s="126" t="n">
        <v>0</v>
      </c>
      <c r="F72" s="124" t="str">
        <f aca="false">IF(D72&lt;&gt;0,IF(E72/D72&gt;=100,"&gt;&gt;100",E72/D72*100),"-")</f>
        <v>-</v>
      </c>
    </row>
    <row r="73" customFormat="false" ht="24" hidden="false" customHeight="false" outlineLevel="0" collapsed="false">
      <c r="A73" s="120" t="s">
        <v>198</v>
      </c>
      <c r="B73" s="125" t="s">
        <v>199</v>
      </c>
      <c r="C73" s="122" t="s">
        <v>198</v>
      </c>
      <c r="D73" s="126" t="n">
        <v>0</v>
      </c>
      <c r="E73" s="126" t="n">
        <v>0</v>
      </c>
      <c r="F73" s="124" t="str">
        <f aca="false">IF(D73&lt;&gt;0,IF(E73/D73&gt;=100,"&gt;&gt;100",E73/D73*100),"-")</f>
        <v>-</v>
      </c>
    </row>
    <row r="74" customFormat="false" ht="12.75" hidden="false" customHeight="true" outlineLevel="0" collapsed="false">
      <c r="A74" s="120" t="s">
        <v>200</v>
      </c>
      <c r="B74" s="125" t="s">
        <v>201</v>
      </c>
      <c r="C74" s="122" t="s">
        <v>200</v>
      </c>
      <c r="D74" s="123" t="n">
        <f aca="false">SUM(D75:D76)</f>
        <v>0</v>
      </c>
      <c r="E74" s="123" t="n">
        <f aca="false">SUM(E75:E76)</f>
        <v>0</v>
      </c>
      <c r="F74" s="124" t="str">
        <f aca="false">IF(D74&lt;&gt;0,IF(E74/D74&gt;=100,"&gt;&gt;100",E74/D74*100),"-")</f>
        <v>-</v>
      </c>
    </row>
    <row r="75" customFormat="false" ht="12.75" hidden="false" customHeight="true" outlineLevel="0" collapsed="false">
      <c r="A75" s="120" t="s">
        <v>202</v>
      </c>
      <c r="B75" s="125" t="s">
        <v>203</v>
      </c>
      <c r="C75" s="122" t="s">
        <v>202</v>
      </c>
      <c r="D75" s="126" t="n">
        <v>0</v>
      </c>
      <c r="E75" s="126" t="n">
        <v>0</v>
      </c>
      <c r="F75" s="124" t="str">
        <f aca="false">IF(D75&lt;&gt;0,IF(E75/D75&gt;=100,"&gt;&gt;100",E75/D75*100),"-")</f>
        <v>-</v>
      </c>
    </row>
    <row r="76" customFormat="false" ht="12.75" hidden="false" customHeight="true" outlineLevel="0" collapsed="false">
      <c r="A76" s="120" t="s">
        <v>204</v>
      </c>
      <c r="B76" s="125" t="s">
        <v>205</v>
      </c>
      <c r="C76" s="122" t="s">
        <v>204</v>
      </c>
      <c r="D76" s="126" t="n">
        <v>0</v>
      </c>
      <c r="E76" s="126" t="n">
        <v>0</v>
      </c>
      <c r="F76" s="124" t="str">
        <f aca="false">IF(D76&lt;&gt;0,IF(E76/D76&gt;=100,"&gt;&gt;100",E76/D76*100),"-")</f>
        <v>-</v>
      </c>
    </row>
    <row r="77" customFormat="false" ht="24" hidden="false" customHeight="false" outlineLevel="0" collapsed="false">
      <c r="A77" s="120" t="s">
        <v>206</v>
      </c>
      <c r="B77" s="125" t="s">
        <v>207</v>
      </c>
      <c r="C77" s="122" t="s">
        <v>206</v>
      </c>
      <c r="D77" s="123" t="n">
        <f aca="false">SUM(D78:D81)</f>
        <v>0</v>
      </c>
      <c r="E77" s="123" t="n">
        <f aca="false">SUM(E78:E81)</f>
        <v>0</v>
      </c>
      <c r="F77" s="124" t="str">
        <f aca="false">IF(D77&lt;&gt;0,IF(E77/D77&gt;=100,"&gt;&gt;100",E77/D77*100),"-")</f>
        <v>-</v>
      </c>
    </row>
    <row r="78" customFormat="false" ht="12.75" hidden="false" customHeight="true" outlineLevel="0" collapsed="false">
      <c r="A78" s="120" t="n">
        <v>6391</v>
      </c>
      <c r="B78" s="121" t="s">
        <v>208</v>
      </c>
      <c r="C78" s="122" t="s">
        <v>209</v>
      </c>
      <c r="D78" s="126" t="n">
        <v>0</v>
      </c>
      <c r="E78" s="126" t="n">
        <v>0</v>
      </c>
      <c r="F78" s="124" t="str">
        <f aca="false">IF(D78&lt;&gt;0,IF(E78/D78&gt;=100,"&gt;&gt;100",E78/D78*100),"-")</f>
        <v>-</v>
      </c>
    </row>
    <row r="79" customFormat="false" ht="12.75" hidden="false" customHeight="true" outlineLevel="0" collapsed="false">
      <c r="A79" s="120" t="n">
        <v>6392</v>
      </c>
      <c r="B79" s="121" t="s">
        <v>210</v>
      </c>
      <c r="C79" s="122" t="s">
        <v>211</v>
      </c>
      <c r="D79" s="126" t="n">
        <v>0</v>
      </c>
      <c r="E79" s="126" t="n">
        <v>0</v>
      </c>
      <c r="F79" s="124" t="str">
        <f aca="false">IF(D79&lt;&gt;0,IF(E79/D79&gt;=100,"&gt;&gt;100",E79/D79*100),"-")</f>
        <v>-</v>
      </c>
    </row>
    <row r="80" customFormat="false" ht="24" hidden="false" customHeight="false" outlineLevel="0" collapsed="false">
      <c r="A80" s="120" t="n">
        <v>6393</v>
      </c>
      <c r="B80" s="121" t="s">
        <v>212</v>
      </c>
      <c r="C80" s="122" t="s">
        <v>213</v>
      </c>
      <c r="D80" s="126" t="n">
        <v>0</v>
      </c>
      <c r="E80" s="126" t="n">
        <v>0</v>
      </c>
      <c r="F80" s="124" t="str">
        <f aca="false">IF(D80&lt;&gt;0,IF(E80/D80&gt;=100,"&gt;&gt;100",E80/D80*100),"-")</f>
        <v>-</v>
      </c>
    </row>
    <row r="81" customFormat="false" ht="24" hidden="false" customHeight="false" outlineLevel="0" collapsed="false">
      <c r="A81" s="120" t="n">
        <v>6394</v>
      </c>
      <c r="B81" s="121" t="s">
        <v>214</v>
      </c>
      <c r="C81" s="122" t="s">
        <v>215</v>
      </c>
      <c r="D81" s="126" t="n">
        <v>0</v>
      </c>
      <c r="E81" s="126" t="n">
        <v>0</v>
      </c>
      <c r="F81" s="124" t="str">
        <f aca="false">IF(D81&lt;&gt;0,IF(E81/D81&gt;=100,"&gt;&gt;100",E81/D81*100),"-")</f>
        <v>-</v>
      </c>
    </row>
    <row r="82" customFormat="false" ht="12.75" hidden="false" customHeight="true" outlineLevel="0" collapsed="false">
      <c r="A82" s="120" t="n">
        <v>64</v>
      </c>
      <c r="B82" s="121" t="s">
        <v>216</v>
      </c>
      <c r="C82" s="122" t="s">
        <v>217</v>
      </c>
      <c r="D82" s="123" t="n">
        <f aca="false">D83+D91+D98</f>
        <v>0</v>
      </c>
      <c r="E82" s="123" t="n">
        <f aca="false">E83+E91+E98</f>
        <v>0</v>
      </c>
      <c r="F82" s="124" t="str">
        <f aca="false">IF(D82&lt;&gt;0,IF(E82/D82&gt;=100,"&gt;&gt;100",E82/D82*100),"-")</f>
        <v>-</v>
      </c>
    </row>
    <row r="83" customFormat="false" ht="12.75" hidden="false" customHeight="true" outlineLevel="0" collapsed="false">
      <c r="A83" s="120" t="n">
        <v>641</v>
      </c>
      <c r="B83" s="121" t="s">
        <v>218</v>
      </c>
      <c r="C83" s="122" t="s">
        <v>219</v>
      </c>
      <c r="D83" s="123" t="n">
        <f aca="false">SUM(D84:D90)</f>
        <v>0</v>
      </c>
      <c r="E83" s="123" t="n">
        <f aca="false">SUM(E84:E90)</f>
        <v>0</v>
      </c>
      <c r="F83" s="124" t="str">
        <f aca="false">IF(D83&lt;&gt;0,IF(E83/D83&gt;=100,"&gt;&gt;100",E83/D83*100),"-")</f>
        <v>-</v>
      </c>
    </row>
    <row r="84" customFormat="false" ht="12.75" hidden="false" customHeight="true" outlineLevel="0" collapsed="false">
      <c r="A84" s="120" t="n">
        <v>6412</v>
      </c>
      <c r="B84" s="121" t="s">
        <v>220</v>
      </c>
      <c r="C84" s="122" t="s">
        <v>221</v>
      </c>
      <c r="D84" s="126" t="n">
        <v>0</v>
      </c>
      <c r="E84" s="126" t="n">
        <v>0</v>
      </c>
      <c r="F84" s="124" t="str">
        <f aca="false">IF(D84&lt;&gt;0,IF(E84/D84&gt;=100,"&gt;&gt;100",E84/D84*100),"-")</f>
        <v>-</v>
      </c>
    </row>
    <row r="85" customFormat="false" ht="12.75" hidden="false" customHeight="true" outlineLevel="0" collapsed="false">
      <c r="A85" s="120" t="n">
        <v>6413</v>
      </c>
      <c r="B85" s="121" t="s">
        <v>222</v>
      </c>
      <c r="C85" s="122" t="s">
        <v>223</v>
      </c>
      <c r="D85" s="126" t="n">
        <v>0</v>
      </c>
      <c r="E85" s="126" t="n">
        <v>0</v>
      </c>
      <c r="F85" s="124" t="str">
        <f aca="false">IF(D85&lt;&gt;0,IF(E85/D85&gt;=100,"&gt;&gt;100",E85/D85*100),"-")</f>
        <v>-</v>
      </c>
    </row>
    <row r="86" customFormat="false" ht="12.75" hidden="false" customHeight="true" outlineLevel="0" collapsed="false">
      <c r="A86" s="120" t="n">
        <v>6414</v>
      </c>
      <c r="B86" s="121" t="s">
        <v>224</v>
      </c>
      <c r="C86" s="122" t="s">
        <v>225</v>
      </c>
      <c r="D86" s="126" t="n">
        <v>0</v>
      </c>
      <c r="E86" s="126" t="n">
        <v>0</v>
      </c>
      <c r="F86" s="124" t="str">
        <f aca="false">IF(D86&lt;&gt;0,IF(E86/D86&gt;=100,"&gt;&gt;100",E86/D86*100),"-")</f>
        <v>-</v>
      </c>
    </row>
    <row r="87" customFormat="false" ht="12.75" hidden="false" customHeight="true" outlineLevel="0" collapsed="false">
      <c r="A87" s="120" t="n">
        <v>6415</v>
      </c>
      <c r="B87" s="121" t="s">
        <v>226</v>
      </c>
      <c r="C87" s="122" t="s">
        <v>227</v>
      </c>
      <c r="D87" s="126" t="n">
        <v>0</v>
      </c>
      <c r="E87" s="126" t="n">
        <v>0</v>
      </c>
      <c r="F87" s="124" t="str">
        <f aca="false">IF(D87&lt;&gt;0,IF(E87/D87&gt;=100,"&gt;&gt;100",E87/D87*100),"-")</f>
        <v>-</v>
      </c>
    </row>
    <row r="88" customFormat="false" ht="12.75" hidden="false" customHeight="true" outlineLevel="0" collapsed="false">
      <c r="A88" s="120" t="n">
        <v>6416</v>
      </c>
      <c r="B88" s="121" t="s">
        <v>228</v>
      </c>
      <c r="C88" s="122" t="s">
        <v>229</v>
      </c>
      <c r="D88" s="126" t="n">
        <v>0</v>
      </c>
      <c r="E88" s="126" t="n">
        <v>0</v>
      </c>
      <c r="F88" s="124" t="str">
        <f aca="false">IF(D88&lt;&gt;0,IF(E88/D88&gt;=100,"&gt;&gt;100",E88/D88*100),"-")</f>
        <v>-</v>
      </c>
    </row>
    <row r="89" customFormat="false" ht="24" hidden="false" customHeight="false" outlineLevel="0" collapsed="false">
      <c r="A89" s="120" t="n">
        <v>6417</v>
      </c>
      <c r="B89" s="121" t="s">
        <v>230</v>
      </c>
      <c r="C89" s="122" t="s">
        <v>231</v>
      </c>
      <c r="D89" s="126" t="n">
        <v>0</v>
      </c>
      <c r="E89" s="126" t="n">
        <v>0</v>
      </c>
      <c r="F89" s="124" t="str">
        <f aca="false">IF(D89&lt;&gt;0,IF(E89/D89&gt;=100,"&gt;&gt;100",E89/D89*100),"-")</f>
        <v>-</v>
      </c>
    </row>
    <row r="90" customFormat="false" ht="12.75" hidden="false" customHeight="true" outlineLevel="0" collapsed="false">
      <c r="A90" s="120" t="n">
        <v>6419</v>
      </c>
      <c r="B90" s="121" t="s">
        <v>232</v>
      </c>
      <c r="C90" s="122" t="s">
        <v>233</v>
      </c>
      <c r="D90" s="126" t="n">
        <v>0</v>
      </c>
      <c r="E90" s="126" t="n">
        <v>0</v>
      </c>
      <c r="F90" s="124" t="str">
        <f aca="false">IF(D90&lt;&gt;0,IF(E90/D90&gt;=100,"&gt;&gt;100",E90/D90*100),"-")</f>
        <v>-</v>
      </c>
    </row>
    <row r="91" customFormat="false" ht="12.75" hidden="false" customHeight="true" outlineLevel="0" collapsed="false">
      <c r="A91" s="120" t="n">
        <v>642</v>
      </c>
      <c r="B91" s="121" t="s">
        <v>234</v>
      </c>
      <c r="C91" s="122" t="s">
        <v>235</v>
      </c>
      <c r="D91" s="123" t="n">
        <f aca="false">SUM(D92:D97)</f>
        <v>0</v>
      </c>
      <c r="E91" s="123" t="n">
        <f aca="false">SUM(E92:E97)</f>
        <v>0</v>
      </c>
      <c r="F91" s="124" t="str">
        <f aca="false">IF(D91&lt;&gt;0,IF(E91/D91&gt;=100,"&gt;&gt;100",E91/D91*100),"-")</f>
        <v>-</v>
      </c>
    </row>
    <row r="92" customFormat="false" ht="12.75" hidden="false" customHeight="true" outlineLevel="0" collapsed="false">
      <c r="A92" s="120" t="n">
        <v>6421</v>
      </c>
      <c r="B92" s="121" t="s">
        <v>236</v>
      </c>
      <c r="C92" s="122" t="s">
        <v>237</v>
      </c>
      <c r="D92" s="126" t="n">
        <v>0</v>
      </c>
      <c r="E92" s="126" t="n">
        <v>0</v>
      </c>
      <c r="F92" s="124" t="str">
        <f aca="false">IF(D92&lt;&gt;0,IF(E92/D92&gt;=100,"&gt;&gt;100",E92/D92*100),"-")</f>
        <v>-</v>
      </c>
    </row>
    <row r="93" customFormat="false" ht="12.75" hidden="false" customHeight="true" outlineLevel="0" collapsed="false">
      <c r="A93" s="120" t="n">
        <v>6422</v>
      </c>
      <c r="B93" s="121" t="s">
        <v>238</v>
      </c>
      <c r="C93" s="122" t="s">
        <v>239</v>
      </c>
      <c r="D93" s="126" t="n">
        <v>0</v>
      </c>
      <c r="E93" s="126" t="n">
        <v>0</v>
      </c>
      <c r="F93" s="124" t="str">
        <f aca="false">IF(D93&lt;&gt;0,IF(E93/D93&gt;=100,"&gt;&gt;100",E93/D93*100),"-")</f>
        <v>-</v>
      </c>
    </row>
    <row r="94" customFormat="false" ht="12.75" hidden="false" customHeight="true" outlineLevel="0" collapsed="false">
      <c r="A94" s="120" t="n">
        <v>6423</v>
      </c>
      <c r="B94" s="121" t="s">
        <v>240</v>
      </c>
      <c r="C94" s="122" t="s">
        <v>241</v>
      </c>
      <c r="D94" s="126" t="n">
        <v>0</v>
      </c>
      <c r="E94" s="126" t="n">
        <v>0</v>
      </c>
      <c r="F94" s="124" t="str">
        <f aca="false">IF(D94&lt;&gt;0,IF(E94/D94&gt;=100,"&gt;&gt;100",E94/D94*100),"-")</f>
        <v>-</v>
      </c>
    </row>
    <row r="95" customFormat="false" ht="12.75" hidden="false" customHeight="true" outlineLevel="0" collapsed="false">
      <c r="A95" s="120" t="n">
        <v>6424</v>
      </c>
      <c r="B95" s="121" t="s">
        <v>242</v>
      </c>
      <c r="C95" s="122" t="s">
        <v>243</v>
      </c>
      <c r="D95" s="126" t="n">
        <v>0</v>
      </c>
      <c r="E95" s="126" t="n">
        <v>0</v>
      </c>
      <c r="F95" s="124" t="str">
        <f aca="false">IF(D95&lt;&gt;0,IF(E95/D95&gt;=100,"&gt;&gt;100",E95/D95*100),"-")</f>
        <v>-</v>
      </c>
    </row>
    <row r="96" customFormat="false" ht="24" hidden="false" customHeight="false" outlineLevel="0" collapsed="false">
      <c r="A96" s="120" t="s">
        <v>244</v>
      </c>
      <c r="B96" s="125" t="s">
        <v>245</v>
      </c>
      <c r="C96" s="122" t="s">
        <v>244</v>
      </c>
      <c r="D96" s="126" t="n">
        <v>0</v>
      </c>
      <c r="E96" s="126" t="n">
        <v>0</v>
      </c>
      <c r="F96" s="124" t="str">
        <f aca="false">IF(D96&lt;&gt;0,IF(E96/D96&gt;=100,"&gt;&gt;100",E96/D96*100),"-")</f>
        <v>-</v>
      </c>
    </row>
    <row r="97" customFormat="false" ht="12.75" hidden="false" customHeight="true" outlineLevel="0" collapsed="false">
      <c r="A97" s="120" t="n">
        <v>6429</v>
      </c>
      <c r="B97" s="125" t="s">
        <v>246</v>
      </c>
      <c r="C97" s="122" t="s">
        <v>247</v>
      </c>
      <c r="D97" s="126" t="n">
        <v>0</v>
      </c>
      <c r="E97" s="126" t="n">
        <v>0</v>
      </c>
      <c r="F97" s="124" t="str">
        <f aca="false">IF(D97&lt;&gt;0,IF(E97/D97&gt;=100,"&gt;&gt;100",E97/D97*100),"-")</f>
        <v>-</v>
      </c>
    </row>
    <row r="98" customFormat="false" ht="12.75" hidden="false" customHeight="true" outlineLevel="0" collapsed="false">
      <c r="A98" s="120" t="n">
        <v>643</v>
      </c>
      <c r="B98" s="125" t="s">
        <v>248</v>
      </c>
      <c r="C98" s="122" t="s">
        <v>249</v>
      </c>
      <c r="D98" s="123" t="n">
        <f aca="false">SUM(D99:D105)</f>
        <v>0</v>
      </c>
      <c r="E98" s="123" t="n">
        <f aca="false">SUM(E99:E105)</f>
        <v>0</v>
      </c>
      <c r="F98" s="124" t="str">
        <f aca="false">IF(D98&lt;&gt;0,IF(E98/D98&gt;=100,"&gt;&gt;100",E98/D98*100),"-")</f>
        <v>-</v>
      </c>
    </row>
    <row r="99" customFormat="false" ht="24" hidden="false" customHeight="false" outlineLevel="0" collapsed="false">
      <c r="A99" s="120" t="n">
        <v>6431</v>
      </c>
      <c r="B99" s="125" t="s">
        <v>250</v>
      </c>
      <c r="C99" s="122" t="s">
        <v>251</v>
      </c>
      <c r="D99" s="126" t="n">
        <v>0</v>
      </c>
      <c r="E99" s="126" t="n">
        <v>0</v>
      </c>
      <c r="F99" s="124" t="str">
        <f aca="false">IF(D99&lt;&gt;0,IF(E99/D99&gt;=100,"&gt;&gt;100",E99/D99*100),"-")</f>
        <v>-</v>
      </c>
    </row>
    <row r="100" customFormat="false" ht="24" hidden="false" customHeight="false" outlineLevel="0" collapsed="false">
      <c r="A100" s="120" t="n">
        <v>6432</v>
      </c>
      <c r="B100" s="132" t="s">
        <v>252</v>
      </c>
      <c r="C100" s="122" t="s">
        <v>253</v>
      </c>
      <c r="D100" s="126" t="n">
        <v>0</v>
      </c>
      <c r="E100" s="126" t="n">
        <v>0</v>
      </c>
      <c r="F100" s="124" t="str">
        <f aca="false">IF(D100&lt;&gt;0,IF(E100/D100&gt;=100,"&gt;&gt;100",E100/D100*100),"-")</f>
        <v>-</v>
      </c>
    </row>
    <row r="101" customFormat="false" ht="24" hidden="false" customHeight="false" outlineLevel="0" collapsed="false">
      <c r="A101" s="120" t="n">
        <v>6433</v>
      </c>
      <c r="B101" s="132" t="s">
        <v>254</v>
      </c>
      <c r="C101" s="122" t="s">
        <v>255</v>
      </c>
      <c r="D101" s="126" t="n">
        <v>0</v>
      </c>
      <c r="E101" s="126" t="n">
        <v>0</v>
      </c>
      <c r="F101" s="124" t="str">
        <f aca="false">IF(D101&lt;&gt;0,IF(E101/D101&gt;=100,"&gt;&gt;100",E101/D101*100),"-")</f>
        <v>-</v>
      </c>
    </row>
    <row r="102" customFormat="false" ht="24" hidden="false" customHeight="false" outlineLevel="0" collapsed="false">
      <c r="A102" s="120" t="n">
        <v>6434</v>
      </c>
      <c r="B102" s="125" t="s">
        <v>256</v>
      </c>
      <c r="C102" s="122" t="s">
        <v>257</v>
      </c>
      <c r="D102" s="126" t="n">
        <v>0</v>
      </c>
      <c r="E102" s="126" t="n">
        <v>0</v>
      </c>
      <c r="F102" s="124" t="str">
        <f aca="false">IF(D102&lt;&gt;0,IF(E102/D102&gt;=100,"&gt;&gt;100",E102/D102*100),"-")</f>
        <v>-</v>
      </c>
    </row>
    <row r="103" customFormat="false" ht="24" hidden="false" customHeight="false" outlineLevel="0" collapsed="false">
      <c r="A103" s="120" t="n">
        <v>6435</v>
      </c>
      <c r="B103" s="132" t="s">
        <v>258</v>
      </c>
      <c r="C103" s="122" t="s">
        <v>259</v>
      </c>
      <c r="D103" s="126" t="n">
        <v>0</v>
      </c>
      <c r="E103" s="126" t="n">
        <v>0</v>
      </c>
      <c r="F103" s="124" t="str">
        <f aca="false">IF(D103&lt;&gt;0,IF(E103/D103&gt;=100,"&gt;&gt;100",E103/D103*100),"-")</f>
        <v>-</v>
      </c>
    </row>
    <row r="104" customFormat="false" ht="24" hidden="false" customHeight="false" outlineLevel="0" collapsed="false">
      <c r="A104" s="120" t="n">
        <v>6436</v>
      </c>
      <c r="B104" s="132" t="s">
        <v>260</v>
      </c>
      <c r="C104" s="122" t="s">
        <v>261</v>
      </c>
      <c r="D104" s="126" t="n">
        <v>0</v>
      </c>
      <c r="E104" s="126" t="n">
        <v>0</v>
      </c>
      <c r="F104" s="124" t="str">
        <f aca="false">IF(D104&lt;&gt;0,IF(E104/D104&gt;=100,"&gt;&gt;100",E104/D104*100),"-")</f>
        <v>-</v>
      </c>
    </row>
    <row r="105" customFormat="false" ht="12.75" hidden="false" customHeight="true" outlineLevel="0" collapsed="false">
      <c r="A105" s="120" t="n">
        <v>6437</v>
      </c>
      <c r="B105" s="121" t="s">
        <v>262</v>
      </c>
      <c r="C105" s="122" t="s">
        <v>263</v>
      </c>
      <c r="D105" s="126" t="n">
        <v>0</v>
      </c>
      <c r="E105" s="126" t="n">
        <v>0</v>
      </c>
      <c r="F105" s="124" t="str">
        <f aca="false">IF(D105&lt;&gt;0,IF(E105/D105&gt;=100,"&gt;&gt;100",E105/D105*100),"-")</f>
        <v>-</v>
      </c>
    </row>
    <row r="106" s="134" customFormat="true" ht="24" hidden="false" customHeight="false" outlineLevel="0" collapsed="false">
      <c r="A106" s="128" t="n">
        <v>65</v>
      </c>
      <c r="B106" s="125" t="s">
        <v>264</v>
      </c>
      <c r="C106" s="129" t="s">
        <v>265</v>
      </c>
      <c r="D106" s="133" t="n">
        <f aca="false">D107+D112+D120+D124</f>
        <v>1802.57</v>
      </c>
      <c r="E106" s="133" t="n">
        <f aca="false">E107+E112+E120+E124</f>
        <v>2721.9</v>
      </c>
      <c r="F106" s="131" t="n">
        <f aca="false">IF(D106&lt;&gt;0,IF(E106/D106&gt;=100,"&gt;&gt;100",E106/D106*100),"-")</f>
        <v>151.00107069351</v>
      </c>
    </row>
    <row r="107" customFormat="false" ht="12.75" hidden="false" customHeight="true" outlineLevel="0" collapsed="false">
      <c r="A107" s="120" t="n">
        <v>651</v>
      </c>
      <c r="B107" s="121" t="s">
        <v>266</v>
      </c>
      <c r="C107" s="122" t="s">
        <v>267</v>
      </c>
      <c r="D107" s="123" t="n">
        <f aca="false">SUM(D108:D111)</f>
        <v>0</v>
      </c>
      <c r="E107" s="123" t="n">
        <f aca="false">SUM(E108:E111)</f>
        <v>0</v>
      </c>
      <c r="F107" s="124" t="str">
        <f aca="false">IF(D107&lt;&gt;0,IF(E107/D107&gt;=100,"&gt;&gt;100",E107/D107*100),"-")</f>
        <v>-</v>
      </c>
    </row>
    <row r="108" customFormat="false" ht="12.75" hidden="false" customHeight="true" outlineLevel="0" collapsed="false">
      <c r="A108" s="120" t="n">
        <v>6511</v>
      </c>
      <c r="B108" s="121" t="s">
        <v>268</v>
      </c>
      <c r="C108" s="122" t="s">
        <v>269</v>
      </c>
      <c r="D108" s="126" t="n">
        <v>0</v>
      </c>
      <c r="E108" s="126" t="n">
        <v>0</v>
      </c>
      <c r="F108" s="124" t="str">
        <f aca="false">IF(D108&lt;&gt;0,IF(E108/D108&gt;=100,"&gt;&gt;100",E108/D108*100),"-")</f>
        <v>-</v>
      </c>
    </row>
    <row r="109" customFormat="false" ht="12.75" hidden="false" customHeight="true" outlineLevel="0" collapsed="false">
      <c r="A109" s="120" t="n">
        <v>6512</v>
      </c>
      <c r="B109" s="121" t="s">
        <v>270</v>
      </c>
      <c r="C109" s="122" t="s">
        <v>271</v>
      </c>
      <c r="D109" s="126" t="n">
        <v>0</v>
      </c>
      <c r="E109" s="126" t="n">
        <v>0</v>
      </c>
      <c r="F109" s="124" t="str">
        <f aca="false">IF(D109&lt;&gt;0,IF(E109/D109&gt;=100,"&gt;&gt;100",E109/D109*100),"-")</f>
        <v>-</v>
      </c>
    </row>
    <row r="110" customFormat="false" ht="12.75" hidden="false" customHeight="true" outlineLevel="0" collapsed="false">
      <c r="A110" s="120" t="n">
        <v>6513</v>
      </c>
      <c r="B110" s="121" t="s">
        <v>272</v>
      </c>
      <c r="C110" s="122" t="s">
        <v>273</v>
      </c>
      <c r="D110" s="126" t="n">
        <v>0</v>
      </c>
      <c r="E110" s="126" t="n">
        <v>0</v>
      </c>
      <c r="F110" s="124" t="str">
        <f aca="false">IF(D110&lt;&gt;0,IF(E110/D110&gt;=100,"&gt;&gt;100",E110/D110*100),"-")</f>
        <v>-</v>
      </c>
    </row>
    <row r="111" customFormat="false" ht="12.75" hidden="false" customHeight="true" outlineLevel="0" collapsed="false">
      <c r="A111" s="120" t="n">
        <v>6514</v>
      </c>
      <c r="B111" s="121" t="s">
        <v>274</v>
      </c>
      <c r="C111" s="122" t="s">
        <v>275</v>
      </c>
      <c r="D111" s="126" t="n">
        <v>0</v>
      </c>
      <c r="E111" s="126" t="n">
        <v>0</v>
      </c>
      <c r="F111" s="124" t="str">
        <f aca="false">IF(D111&lt;&gt;0,IF(E111/D111&gt;=100,"&gt;&gt;100",E111/D111*100),"-")</f>
        <v>-</v>
      </c>
    </row>
    <row r="112" customFormat="false" ht="12.75" hidden="false" customHeight="true" outlineLevel="0" collapsed="false">
      <c r="A112" s="120" t="n">
        <v>652</v>
      </c>
      <c r="B112" s="121" t="s">
        <v>276</v>
      </c>
      <c r="C112" s="122" t="s">
        <v>277</v>
      </c>
      <c r="D112" s="123" t="n">
        <f aca="false">SUM(D113:D119)</f>
        <v>1802.57</v>
      </c>
      <c r="E112" s="123" t="n">
        <f aca="false">SUM(E113:E119)</f>
        <v>2721.9</v>
      </c>
      <c r="F112" s="124" t="n">
        <f aca="false">IF(D112&lt;&gt;0,IF(E112/D112&gt;=100,"&gt;&gt;100",E112/D112*100),"-")</f>
        <v>151.00107069351</v>
      </c>
    </row>
    <row r="113" customFormat="false" ht="12.75" hidden="false" customHeight="true" outlineLevel="0" collapsed="false">
      <c r="A113" s="120" t="n">
        <v>6521</v>
      </c>
      <c r="B113" s="121" t="s">
        <v>278</v>
      </c>
      <c r="C113" s="122" t="s">
        <v>279</v>
      </c>
      <c r="D113" s="126" t="n">
        <v>0</v>
      </c>
      <c r="E113" s="126" t="n">
        <v>0</v>
      </c>
      <c r="F113" s="124" t="str">
        <f aca="false">IF(D113&lt;&gt;0,IF(E113/D113&gt;=100,"&gt;&gt;100",E113/D113*100),"-")</f>
        <v>-</v>
      </c>
    </row>
    <row r="114" customFormat="false" ht="12.75" hidden="false" customHeight="true" outlineLevel="0" collapsed="false">
      <c r="A114" s="120" t="n">
        <v>6522</v>
      </c>
      <c r="B114" s="121" t="s">
        <v>280</v>
      </c>
      <c r="C114" s="122" t="s">
        <v>281</v>
      </c>
      <c r="D114" s="126" t="n">
        <v>0</v>
      </c>
      <c r="E114" s="126" t="n">
        <v>0</v>
      </c>
      <c r="F114" s="124" t="str">
        <f aca="false">IF(D114&lt;&gt;0,IF(E114/D114&gt;=100,"&gt;&gt;100",E114/D114*100),"-")</f>
        <v>-</v>
      </c>
    </row>
    <row r="115" customFormat="false" ht="12.75" hidden="false" customHeight="true" outlineLevel="0" collapsed="false">
      <c r="A115" s="120" t="n">
        <v>6524</v>
      </c>
      <c r="B115" s="121" t="s">
        <v>282</v>
      </c>
      <c r="C115" s="122" t="s">
        <v>283</v>
      </c>
      <c r="D115" s="126" t="n">
        <v>0</v>
      </c>
      <c r="E115" s="126" t="n">
        <v>0</v>
      </c>
      <c r="F115" s="124" t="str">
        <f aca="false">IF(D115&lt;&gt;0,IF(E115/D115&gt;=100,"&gt;&gt;100",E115/D115*100),"-")</f>
        <v>-</v>
      </c>
    </row>
    <row r="116" customFormat="false" ht="12.75" hidden="false" customHeight="true" outlineLevel="0" collapsed="false">
      <c r="A116" s="120" t="n">
        <v>6525</v>
      </c>
      <c r="B116" s="121" t="s">
        <v>284</v>
      </c>
      <c r="C116" s="122" t="s">
        <v>285</v>
      </c>
      <c r="D116" s="126" t="n">
        <v>0</v>
      </c>
      <c r="E116" s="126" t="n">
        <v>0</v>
      </c>
      <c r="F116" s="124" t="str">
        <f aca="false">IF(D116&lt;&gt;0,IF(E116/D116&gt;=100,"&gt;&gt;100",E116/D116*100),"-")</f>
        <v>-</v>
      </c>
    </row>
    <row r="117" customFormat="false" ht="12.75" hidden="false" customHeight="true" outlineLevel="0" collapsed="false">
      <c r="A117" s="120" t="n">
        <v>6526</v>
      </c>
      <c r="B117" s="121" t="s">
        <v>286</v>
      </c>
      <c r="C117" s="122" t="s">
        <v>287</v>
      </c>
      <c r="D117" s="126" t="n">
        <v>1802.57</v>
      </c>
      <c r="E117" s="126" t="n">
        <v>2721.9</v>
      </c>
      <c r="F117" s="124" t="n">
        <f aca="false">IF(D117&lt;&gt;0,IF(E117/D117&gt;=100,"&gt;&gt;100",E117/D117*100),"-")</f>
        <v>151.00107069351</v>
      </c>
    </row>
    <row r="118" customFormat="false" ht="12.75" hidden="false" customHeight="true" outlineLevel="0" collapsed="false">
      <c r="A118" s="120" t="n">
        <v>6527</v>
      </c>
      <c r="B118" s="121" t="s">
        <v>288</v>
      </c>
      <c r="C118" s="122" t="s">
        <v>289</v>
      </c>
      <c r="D118" s="126" t="n">
        <v>0</v>
      </c>
      <c r="E118" s="126" t="n">
        <v>0</v>
      </c>
      <c r="F118" s="124" t="str">
        <f aca="false">IF(D118&lt;&gt;0,IF(E118/D118&gt;=100,"&gt;&gt;100",E118/D118*100),"-")</f>
        <v>-</v>
      </c>
    </row>
    <row r="119" customFormat="false" ht="24" hidden="false" customHeight="false" outlineLevel="0" collapsed="false">
      <c r="A119" s="120" t="s">
        <v>290</v>
      </c>
      <c r="B119" s="127" t="s">
        <v>291</v>
      </c>
      <c r="C119" s="122" t="s">
        <v>290</v>
      </c>
      <c r="D119" s="126" t="n">
        <v>0</v>
      </c>
      <c r="E119" s="126" t="n">
        <v>0</v>
      </c>
      <c r="F119" s="124" t="str">
        <f aca="false">IF(D119&lt;&gt;0,IF(E119/D119&gt;=100,"&gt;&gt;100",E119/D119*100),"-")</f>
        <v>-</v>
      </c>
    </row>
    <row r="120" customFormat="false" ht="12.75" hidden="false" customHeight="true" outlineLevel="0" collapsed="false">
      <c r="A120" s="120" t="n">
        <v>653</v>
      </c>
      <c r="B120" s="121" t="s">
        <v>292</v>
      </c>
      <c r="C120" s="122" t="s">
        <v>293</v>
      </c>
      <c r="D120" s="123" t="n">
        <f aca="false">SUM(D121:D123)</f>
        <v>0</v>
      </c>
      <c r="E120" s="123" t="n">
        <f aca="false">SUM(E121:E123)</f>
        <v>0</v>
      </c>
      <c r="F120" s="124" t="str">
        <f aca="false">IF(D120&lt;&gt;0,IF(E120/D120&gt;=100,"&gt;&gt;100",E120/D120*100),"-")</f>
        <v>-</v>
      </c>
    </row>
    <row r="121" customFormat="false" ht="12.75" hidden="false" customHeight="true" outlineLevel="0" collapsed="false">
      <c r="A121" s="120" t="n">
        <v>6531</v>
      </c>
      <c r="B121" s="121" t="s">
        <v>294</v>
      </c>
      <c r="C121" s="122" t="s">
        <v>295</v>
      </c>
      <c r="D121" s="126" t="n">
        <v>0</v>
      </c>
      <c r="E121" s="126" t="n">
        <v>0</v>
      </c>
      <c r="F121" s="124" t="str">
        <f aca="false">IF(D121&lt;&gt;0,IF(E121/D121&gt;=100,"&gt;&gt;100",E121/D121*100),"-")</f>
        <v>-</v>
      </c>
    </row>
    <row r="122" customFormat="false" ht="12.75" hidden="false" customHeight="true" outlineLevel="0" collapsed="false">
      <c r="A122" s="120" t="n">
        <v>6532</v>
      </c>
      <c r="B122" s="121" t="s">
        <v>296</v>
      </c>
      <c r="C122" s="122" t="s">
        <v>297</v>
      </c>
      <c r="D122" s="126" t="n">
        <v>0</v>
      </c>
      <c r="E122" s="126" t="n">
        <v>0</v>
      </c>
      <c r="F122" s="124" t="str">
        <f aca="false">IF(D122&lt;&gt;0,IF(E122/D122&gt;=100,"&gt;&gt;100",E122/D122*100),"-")</f>
        <v>-</v>
      </c>
    </row>
    <row r="123" customFormat="false" ht="12.75" hidden="false" customHeight="true" outlineLevel="0" collapsed="false">
      <c r="A123" s="120" t="n">
        <v>6533</v>
      </c>
      <c r="B123" s="121" t="s">
        <v>298</v>
      </c>
      <c r="C123" s="122" t="s">
        <v>299</v>
      </c>
      <c r="D123" s="126" t="n">
        <v>0</v>
      </c>
      <c r="E123" s="126" t="n">
        <v>0</v>
      </c>
      <c r="F123" s="124" t="str">
        <f aca="false">IF(D123&lt;&gt;0,IF(E123/D123&gt;=100,"&gt;&gt;100",E123/D123*100),"-")</f>
        <v>-</v>
      </c>
    </row>
    <row r="124" customFormat="false" ht="12.75" hidden="false" customHeight="true" outlineLevel="0" collapsed="false">
      <c r="A124" s="128" t="s">
        <v>300</v>
      </c>
      <c r="B124" s="125" t="s">
        <v>301</v>
      </c>
      <c r="C124" s="129" t="s">
        <v>300</v>
      </c>
      <c r="D124" s="130" t="n">
        <v>0</v>
      </c>
      <c r="E124" s="130" t="n">
        <v>0</v>
      </c>
      <c r="F124" s="131" t="str">
        <f aca="false">IF(D124&lt;&gt;0,IF(E124/D124&gt;=100,"&gt;&gt;100",E124/D124*100),"-")</f>
        <v>-</v>
      </c>
    </row>
    <row r="125" customFormat="false" ht="24" hidden="false" customHeight="false" outlineLevel="0" collapsed="false">
      <c r="A125" s="120" t="n">
        <v>66</v>
      </c>
      <c r="B125" s="132" t="s">
        <v>302</v>
      </c>
      <c r="C125" s="122" t="s">
        <v>303</v>
      </c>
      <c r="D125" s="123" t="n">
        <f aca="false">D126+D129</f>
        <v>2375.64</v>
      </c>
      <c r="E125" s="123" t="n">
        <f aca="false">E126+E129</f>
        <v>1881.37</v>
      </c>
      <c r="F125" s="124" t="n">
        <f aca="false">IF(D125&lt;&gt;0,IF(E125/D125&gt;=100,"&gt;&gt;100",E125/D125*100),"-")</f>
        <v>79.1942381842367</v>
      </c>
    </row>
    <row r="126" customFormat="false" ht="12.75" hidden="false" customHeight="true" outlineLevel="0" collapsed="false">
      <c r="A126" s="120" t="n">
        <v>661</v>
      </c>
      <c r="B126" s="125" t="s">
        <v>304</v>
      </c>
      <c r="C126" s="122" t="s">
        <v>305</v>
      </c>
      <c r="D126" s="123" t="n">
        <f aca="false">SUM(D127:D128)</f>
        <v>0</v>
      </c>
      <c r="E126" s="123" t="n">
        <f aca="false">SUM(E127:E128)</f>
        <v>0</v>
      </c>
      <c r="F126" s="124" t="str">
        <f aca="false">IF(D126&lt;&gt;0,IF(E126/D126&gt;=100,"&gt;&gt;100",E126/D126*100),"-")</f>
        <v>-</v>
      </c>
    </row>
    <row r="127" customFormat="false" ht="12.75" hidden="false" customHeight="true" outlineLevel="0" collapsed="false">
      <c r="A127" s="120" t="n">
        <v>6614</v>
      </c>
      <c r="B127" s="125" t="s">
        <v>306</v>
      </c>
      <c r="C127" s="122" t="s">
        <v>307</v>
      </c>
      <c r="D127" s="126" t="n">
        <v>0</v>
      </c>
      <c r="E127" s="126" t="n">
        <v>0</v>
      </c>
      <c r="F127" s="124" t="str">
        <f aca="false">IF(D127&lt;&gt;0,IF(E127/D127&gt;=100,"&gt;&gt;100",E127/D127*100),"-")</f>
        <v>-</v>
      </c>
    </row>
    <row r="128" customFormat="false" ht="12.75" hidden="false" customHeight="true" outlineLevel="0" collapsed="false">
      <c r="A128" s="120" t="n">
        <v>6615</v>
      </c>
      <c r="B128" s="125" t="s">
        <v>308</v>
      </c>
      <c r="C128" s="122" t="s">
        <v>309</v>
      </c>
      <c r="D128" s="126" t="n">
        <v>0</v>
      </c>
      <c r="E128" s="126" t="n">
        <v>0</v>
      </c>
      <c r="F128" s="124" t="str">
        <f aca="false">IF(D128&lt;&gt;0,IF(E128/D128&gt;=100,"&gt;&gt;100",E128/D128*100),"-")</f>
        <v>-</v>
      </c>
    </row>
    <row r="129" customFormat="false" ht="36" hidden="false" customHeight="false" outlineLevel="0" collapsed="false">
      <c r="A129" s="120" t="n">
        <v>663</v>
      </c>
      <c r="B129" s="132" t="s">
        <v>310</v>
      </c>
      <c r="C129" s="122" t="s">
        <v>311</v>
      </c>
      <c r="D129" s="123" t="n">
        <f aca="false">SUM(D130:D133)</f>
        <v>2375.64</v>
      </c>
      <c r="E129" s="123" t="n">
        <f aca="false">SUM(E130:E133)</f>
        <v>1881.37</v>
      </c>
      <c r="F129" s="124" t="n">
        <f aca="false">IF(D129&lt;&gt;0,IF(E129/D129&gt;=100,"&gt;&gt;100",E129/D129*100),"-")</f>
        <v>79.1942381842367</v>
      </c>
    </row>
    <row r="130" customFormat="false" ht="12.75" hidden="false" customHeight="true" outlineLevel="0" collapsed="false">
      <c r="A130" s="120" t="n">
        <v>6631</v>
      </c>
      <c r="B130" s="125" t="s">
        <v>312</v>
      </c>
      <c r="C130" s="122" t="s">
        <v>313</v>
      </c>
      <c r="D130" s="126" t="n">
        <v>465.47</v>
      </c>
      <c r="E130" s="126"/>
      <c r="F130" s="124" t="n">
        <f aca="false">IF(D130&lt;&gt;0,IF(E130/D130&gt;=100,"&gt;&gt;100",E130/D130*100),"-")</f>
        <v>0</v>
      </c>
    </row>
    <row r="131" customFormat="false" ht="12.75" hidden="false" customHeight="true" outlineLevel="0" collapsed="false">
      <c r="A131" s="120" t="n">
        <v>6632</v>
      </c>
      <c r="B131" s="132" t="s">
        <v>314</v>
      </c>
      <c r="C131" s="122" t="s">
        <v>315</v>
      </c>
      <c r="D131" s="126" t="n">
        <v>1910.17</v>
      </c>
      <c r="E131" s="126" t="n">
        <v>1881.37</v>
      </c>
      <c r="F131" s="124" t="n">
        <f aca="false">IF(D131&lt;&gt;0,IF(E131/D131&gt;=100,"&gt;&gt;100",E131/D131*100),"-")</f>
        <v>98.492280791762</v>
      </c>
    </row>
    <row r="132" customFormat="false" ht="24" hidden="false" customHeight="false" outlineLevel="0" collapsed="false">
      <c r="A132" s="120" t="s">
        <v>316</v>
      </c>
      <c r="B132" s="132" t="s">
        <v>317</v>
      </c>
      <c r="C132" s="122" t="s">
        <v>316</v>
      </c>
      <c r="D132" s="126" t="n">
        <v>0</v>
      </c>
      <c r="E132" s="126" t="n">
        <v>0</v>
      </c>
      <c r="F132" s="124" t="str">
        <f aca="false">IF(D132&lt;&gt;0,IF(E132/D132&gt;=100,"&gt;&gt;100",E132/D132*100),"-")</f>
        <v>-</v>
      </c>
    </row>
    <row r="133" customFormat="false" ht="24" hidden="false" customHeight="false" outlineLevel="0" collapsed="false">
      <c r="A133" s="120" t="s">
        <v>318</v>
      </c>
      <c r="B133" s="132" t="s">
        <v>319</v>
      </c>
      <c r="C133" s="122" t="s">
        <v>318</v>
      </c>
      <c r="D133" s="126" t="n">
        <v>0</v>
      </c>
      <c r="E133" s="126" t="n">
        <v>0</v>
      </c>
      <c r="F133" s="124" t="str">
        <f aca="false">IF(D133&lt;&gt;0,IF(E133/D133&gt;=100,"&gt;&gt;100",E133/D133*100),"-")</f>
        <v>-</v>
      </c>
    </row>
    <row r="134" customFormat="false" ht="24" hidden="false" customHeight="false" outlineLevel="0" collapsed="false">
      <c r="A134" s="120" t="n">
        <v>67</v>
      </c>
      <c r="B134" s="132" t="s">
        <v>320</v>
      </c>
      <c r="C134" s="122" t="s">
        <v>321</v>
      </c>
      <c r="D134" s="123" t="n">
        <f aca="false">D135+D139</f>
        <v>55589.52</v>
      </c>
      <c r="E134" s="123" t="n">
        <f aca="false">E135+E139</f>
        <v>73831.9</v>
      </c>
      <c r="F134" s="124" t="n">
        <f aca="false">IF(D134&lt;&gt;0,IF(E134/D134&gt;=100,"&gt;&gt;100",E134/D134*100),"-")</f>
        <v>132.816221474839</v>
      </c>
    </row>
    <row r="135" customFormat="false" ht="24" hidden="false" customHeight="false" outlineLevel="0" collapsed="false">
      <c r="A135" s="120" t="n">
        <v>671</v>
      </c>
      <c r="B135" s="132" t="s">
        <v>322</v>
      </c>
      <c r="C135" s="122" t="s">
        <v>323</v>
      </c>
      <c r="D135" s="123" t="n">
        <f aca="false">SUM(D136:D138)</f>
        <v>55589.52</v>
      </c>
      <c r="E135" s="123" t="n">
        <f aca="false">SUM(E136:E138)</f>
        <v>73831.9</v>
      </c>
      <c r="F135" s="124" t="n">
        <f aca="false">IF(D135&lt;&gt;0,IF(E135/D135&gt;=100,"&gt;&gt;100",E135/D135*100),"-")</f>
        <v>132.816221474839</v>
      </c>
    </row>
    <row r="136" customFormat="false" ht="12.75" hidden="false" customHeight="true" outlineLevel="0" collapsed="false">
      <c r="A136" s="120" t="n">
        <v>6711</v>
      </c>
      <c r="B136" s="125" t="s">
        <v>324</v>
      </c>
      <c r="C136" s="122" t="s">
        <v>325</v>
      </c>
      <c r="D136" s="126" t="n">
        <v>52434.22</v>
      </c>
      <c r="E136" s="126" t="n">
        <v>64940.8</v>
      </c>
      <c r="F136" s="124" t="n">
        <f aca="false">IF(D136&lt;&gt;0,IF(E136/D136&gt;=100,"&gt;&gt;100",E136/D136*100),"-")</f>
        <v>123.851942490992</v>
      </c>
    </row>
    <row r="137" customFormat="false" ht="24" hidden="false" customHeight="false" outlineLevel="0" collapsed="false">
      <c r="A137" s="120" t="n">
        <v>6712</v>
      </c>
      <c r="B137" s="132" t="s">
        <v>326</v>
      </c>
      <c r="C137" s="122" t="s">
        <v>327</v>
      </c>
      <c r="D137" s="126" t="n">
        <v>3155.3</v>
      </c>
      <c r="E137" s="126" t="n">
        <v>8891.1</v>
      </c>
      <c r="F137" s="124" t="n">
        <f aca="false">IF(D137&lt;&gt;0,IF(E137/D137&gt;=100,"&gt;&gt;100",E137/D137*100),"-")</f>
        <v>281.7830317244</v>
      </c>
    </row>
    <row r="138" customFormat="false" ht="24" hidden="false" customHeight="false" outlineLevel="0" collapsed="false">
      <c r="A138" s="120" t="s">
        <v>328</v>
      </c>
      <c r="B138" s="125" t="s">
        <v>329</v>
      </c>
      <c r="C138" s="122" t="s">
        <v>328</v>
      </c>
      <c r="D138" s="126" t="n">
        <v>0</v>
      </c>
      <c r="E138" s="126" t="n">
        <v>0</v>
      </c>
      <c r="F138" s="124" t="str">
        <f aca="false">IF(D138&lt;&gt;0,IF(E138/D138&gt;=100,"&gt;&gt;100",E138/D138*100),"-")</f>
        <v>-</v>
      </c>
    </row>
    <row r="139" customFormat="false" ht="12.75" hidden="false" customHeight="true" outlineLevel="0" collapsed="false">
      <c r="A139" s="120" t="s">
        <v>330</v>
      </c>
      <c r="B139" s="125" t="s">
        <v>331</v>
      </c>
      <c r="C139" s="122" t="s">
        <v>330</v>
      </c>
      <c r="D139" s="126" t="n">
        <v>0</v>
      </c>
      <c r="E139" s="126" t="n">
        <v>0</v>
      </c>
      <c r="F139" s="124" t="str">
        <f aca="false">IF(D139&lt;&gt;0,IF(E139/D139&gt;=100,"&gt;&gt;100",E139/D139*100),"-")</f>
        <v>-</v>
      </c>
    </row>
    <row r="140" customFormat="false" ht="12.75" hidden="false" customHeight="true" outlineLevel="0" collapsed="false">
      <c r="A140" s="120" t="n">
        <v>68</v>
      </c>
      <c r="B140" s="125" t="s">
        <v>332</v>
      </c>
      <c r="C140" s="122" t="s">
        <v>333</v>
      </c>
      <c r="D140" s="123" t="n">
        <f aca="false">D141+D151</f>
        <v>0</v>
      </c>
      <c r="E140" s="123" t="n">
        <f aca="false">E141+E151</f>
        <v>0</v>
      </c>
      <c r="F140" s="124" t="str">
        <f aca="false">IF(D140&lt;&gt;0,IF(E140/D140&gt;=100,"&gt;&gt;100",E140/D140*100),"-")</f>
        <v>-</v>
      </c>
    </row>
    <row r="141" customFormat="false" ht="12.75" hidden="false" customHeight="true" outlineLevel="0" collapsed="false">
      <c r="A141" s="120" t="n">
        <v>681</v>
      </c>
      <c r="B141" s="125" t="s">
        <v>334</v>
      </c>
      <c r="C141" s="122" t="s">
        <v>335</v>
      </c>
      <c r="D141" s="123" t="n">
        <f aca="false">SUM(D142:D150)</f>
        <v>0</v>
      </c>
      <c r="E141" s="123" t="n">
        <f aca="false">SUM(E142:E150)</f>
        <v>0</v>
      </c>
      <c r="F141" s="124" t="str">
        <f aca="false">IF(D141&lt;&gt;0,IF(E141/D141&gt;=100,"&gt;&gt;100",E141/D141*100),"-")</f>
        <v>-</v>
      </c>
    </row>
    <row r="142" customFormat="false" ht="12.75" hidden="false" customHeight="true" outlineLevel="0" collapsed="false">
      <c r="A142" s="120" t="n">
        <v>6811</v>
      </c>
      <c r="B142" s="125" t="s">
        <v>336</v>
      </c>
      <c r="C142" s="122" t="s">
        <v>337</v>
      </c>
      <c r="D142" s="126" t="n">
        <v>0</v>
      </c>
      <c r="E142" s="126" t="n">
        <v>0</v>
      </c>
      <c r="F142" s="124" t="str">
        <f aca="false">IF(D142&lt;&gt;0,IF(E142/D142&gt;=100,"&gt;&gt;100",E142/D142*100),"-")</f>
        <v>-</v>
      </c>
    </row>
    <row r="143" customFormat="false" ht="12.75" hidden="false" customHeight="true" outlineLevel="0" collapsed="false">
      <c r="A143" s="120" t="n">
        <v>6812</v>
      </c>
      <c r="B143" s="125" t="s">
        <v>338</v>
      </c>
      <c r="C143" s="122" t="s">
        <v>339</v>
      </c>
      <c r="D143" s="126" t="n">
        <v>0</v>
      </c>
      <c r="E143" s="126" t="n">
        <v>0</v>
      </c>
      <c r="F143" s="124" t="str">
        <f aca="false">IF(D143&lt;&gt;0,IF(E143/D143&gt;=100,"&gt;&gt;100",E143/D143*100),"-")</f>
        <v>-</v>
      </c>
    </row>
    <row r="144" customFormat="false" ht="12.75" hidden="false" customHeight="true" outlineLevel="0" collapsed="false">
      <c r="A144" s="120" t="n">
        <v>6813</v>
      </c>
      <c r="B144" s="125" t="s">
        <v>340</v>
      </c>
      <c r="C144" s="122" t="s">
        <v>341</v>
      </c>
      <c r="D144" s="126" t="n">
        <v>0</v>
      </c>
      <c r="E144" s="126" t="n">
        <v>0</v>
      </c>
      <c r="F144" s="124" t="str">
        <f aca="false">IF(D144&lt;&gt;0,IF(E144/D144&gt;=100,"&gt;&gt;100",E144/D144*100),"-")</f>
        <v>-</v>
      </c>
    </row>
    <row r="145" customFormat="false" ht="12.75" hidden="false" customHeight="true" outlineLevel="0" collapsed="false">
      <c r="A145" s="120" t="n">
        <v>6814</v>
      </c>
      <c r="B145" s="125" t="s">
        <v>342</v>
      </c>
      <c r="C145" s="122" t="s">
        <v>343</v>
      </c>
      <c r="D145" s="126" t="n">
        <v>0</v>
      </c>
      <c r="E145" s="126" t="n">
        <v>0</v>
      </c>
      <c r="F145" s="124" t="str">
        <f aca="false">IF(D145&lt;&gt;0,IF(E145/D145&gt;=100,"&gt;&gt;100",E145/D145*100),"-")</f>
        <v>-</v>
      </c>
    </row>
    <row r="146" customFormat="false" ht="12.75" hidden="false" customHeight="true" outlineLevel="0" collapsed="false">
      <c r="A146" s="120" t="n">
        <v>6815</v>
      </c>
      <c r="B146" s="125" t="s">
        <v>344</v>
      </c>
      <c r="C146" s="122" t="s">
        <v>345</v>
      </c>
      <c r="D146" s="126" t="n">
        <v>0</v>
      </c>
      <c r="E146" s="126" t="n">
        <v>0</v>
      </c>
      <c r="F146" s="124" t="str">
        <f aca="false">IF(D146&lt;&gt;0,IF(E146/D146&gt;=100,"&gt;&gt;100",E146/D146*100),"-")</f>
        <v>-</v>
      </c>
    </row>
    <row r="147" customFormat="false" ht="12.75" hidden="false" customHeight="true" outlineLevel="0" collapsed="false">
      <c r="A147" s="120" t="n">
        <v>6816</v>
      </c>
      <c r="B147" s="125" t="s">
        <v>346</v>
      </c>
      <c r="C147" s="122" t="s">
        <v>347</v>
      </c>
      <c r="D147" s="126" t="n">
        <v>0</v>
      </c>
      <c r="E147" s="126" t="n">
        <v>0</v>
      </c>
      <c r="F147" s="124" t="str">
        <f aca="false">IF(D147&lt;&gt;0,IF(E147/D147&gt;=100,"&gt;&gt;100",E147/D147*100),"-")</f>
        <v>-</v>
      </c>
    </row>
    <row r="148" customFormat="false" ht="12.75" hidden="false" customHeight="true" outlineLevel="0" collapsed="false">
      <c r="A148" s="120" t="n">
        <v>6817</v>
      </c>
      <c r="B148" s="125" t="s">
        <v>348</v>
      </c>
      <c r="C148" s="122" t="s">
        <v>349</v>
      </c>
      <c r="D148" s="126" t="n">
        <v>0</v>
      </c>
      <c r="E148" s="126" t="n">
        <v>0</v>
      </c>
      <c r="F148" s="124" t="str">
        <f aca="false">IF(D148&lt;&gt;0,IF(E148/D148&gt;=100,"&gt;&gt;100",E148/D148*100),"-")</f>
        <v>-</v>
      </c>
    </row>
    <row r="149" customFormat="false" ht="12.75" hidden="false" customHeight="true" outlineLevel="0" collapsed="false">
      <c r="A149" s="120" t="n">
        <v>6818</v>
      </c>
      <c r="B149" s="121" t="s">
        <v>350</v>
      </c>
      <c r="C149" s="122" t="s">
        <v>351</v>
      </c>
      <c r="D149" s="126" t="n">
        <v>0</v>
      </c>
      <c r="E149" s="126" t="n">
        <v>0</v>
      </c>
      <c r="F149" s="124" t="str">
        <f aca="false">IF(D149&lt;&gt;0,IF(E149/D149&gt;=100,"&gt;&gt;100",E149/D149*100),"-")</f>
        <v>-</v>
      </c>
    </row>
    <row r="150" customFormat="false" ht="12.75" hidden="false" customHeight="true" outlineLevel="0" collapsed="false">
      <c r="A150" s="120" t="n">
        <v>6819</v>
      </c>
      <c r="B150" s="121" t="s">
        <v>352</v>
      </c>
      <c r="C150" s="122" t="s">
        <v>353</v>
      </c>
      <c r="D150" s="126" t="n">
        <v>0</v>
      </c>
      <c r="E150" s="126" t="n">
        <v>0</v>
      </c>
      <c r="F150" s="124" t="str">
        <f aca="false">IF(D150&lt;&gt;0,IF(E150/D150&gt;=100,"&gt;&gt;100",E150/D150*100),"-")</f>
        <v>-</v>
      </c>
    </row>
    <row r="151" customFormat="false" ht="12.75" hidden="false" customHeight="true" outlineLevel="0" collapsed="false">
      <c r="A151" s="120" t="n">
        <v>683</v>
      </c>
      <c r="B151" s="121" t="s">
        <v>354</v>
      </c>
      <c r="C151" s="122" t="s">
        <v>355</v>
      </c>
      <c r="D151" s="126" t="n">
        <v>0</v>
      </c>
      <c r="E151" s="126" t="n">
        <v>0</v>
      </c>
      <c r="F151" s="124" t="str">
        <f aca="false">IF(D151&lt;&gt;0,IF(E151/D151&gt;=100,"&gt;&gt;100",E151/D151*100),"-")</f>
        <v>-</v>
      </c>
    </row>
    <row r="152" customFormat="false" ht="12.75" hidden="false" customHeight="true" outlineLevel="0" collapsed="false">
      <c r="A152" s="120" t="n">
        <v>3</v>
      </c>
      <c r="B152" s="121" t="s">
        <v>356</v>
      </c>
      <c r="C152" s="122" t="s">
        <v>62</v>
      </c>
      <c r="D152" s="123" t="n">
        <f aca="false">D153+D164+D202+D221+D230+D262+D273</f>
        <v>54702.26</v>
      </c>
      <c r="E152" s="123" t="n">
        <f aca="false">E153+E164+E202+E221+E230+E262+E273</f>
        <v>80906.18</v>
      </c>
      <c r="F152" s="124" t="n">
        <f aca="false">IF(D152&lt;&gt;0,IF(E152/D152&gt;=100,"&gt;&gt;100",E152/D152*100),"-")</f>
        <v>147.902810596856</v>
      </c>
    </row>
    <row r="153" customFormat="false" ht="12.75" hidden="false" customHeight="true" outlineLevel="0" collapsed="false">
      <c r="A153" s="120" t="n">
        <v>31</v>
      </c>
      <c r="B153" s="121" t="s">
        <v>357</v>
      </c>
      <c r="C153" s="122" t="s">
        <v>358</v>
      </c>
      <c r="D153" s="123" t="n">
        <f aca="false">D154+D159+D160</f>
        <v>36697.96</v>
      </c>
      <c r="E153" s="123" t="n">
        <f aca="false">E154+E159+E160</f>
        <v>49033.1</v>
      </c>
      <c r="F153" s="124" t="n">
        <f aca="false">IF(D153&lt;&gt;0,IF(E153/D153&gt;=100,"&gt;&gt;100",E153/D153*100),"-")</f>
        <v>133.612604079355</v>
      </c>
    </row>
    <row r="154" customFormat="false" ht="12.75" hidden="false" customHeight="true" outlineLevel="0" collapsed="false">
      <c r="A154" s="120" t="n">
        <v>311</v>
      </c>
      <c r="B154" s="121" t="s">
        <v>359</v>
      </c>
      <c r="C154" s="122" t="s">
        <v>360</v>
      </c>
      <c r="D154" s="123" t="n">
        <f aca="false">SUM(D155:D158)</f>
        <v>28368.41</v>
      </c>
      <c r="E154" s="123" t="n">
        <f aca="false">SUM(E155:E158)</f>
        <v>39908.39</v>
      </c>
      <c r="F154" s="124" t="n">
        <f aca="false">IF(D154&lt;&gt;0,IF(E154/D154&gt;=100,"&gt;&gt;100",E154/D154*100),"-")</f>
        <v>140.67898059849</v>
      </c>
    </row>
    <row r="155" customFormat="false" ht="12.75" hidden="false" customHeight="true" outlineLevel="0" collapsed="false">
      <c r="A155" s="120" t="n">
        <v>3111</v>
      </c>
      <c r="B155" s="121" t="s">
        <v>361</v>
      </c>
      <c r="C155" s="122" t="s">
        <v>362</v>
      </c>
      <c r="D155" s="126" t="n">
        <v>28368.41</v>
      </c>
      <c r="E155" s="126" t="n">
        <v>39908.39</v>
      </c>
      <c r="F155" s="124" t="n">
        <f aca="false">IF(D155&lt;&gt;0,IF(E155/D155&gt;=100,"&gt;&gt;100",E155/D155*100),"-")</f>
        <v>140.67898059849</v>
      </c>
    </row>
    <row r="156" customFormat="false" ht="12.75" hidden="false" customHeight="true" outlineLevel="0" collapsed="false">
      <c r="A156" s="120" t="n">
        <v>3112</v>
      </c>
      <c r="B156" s="121" t="s">
        <v>363</v>
      </c>
      <c r="C156" s="122" t="s">
        <v>364</v>
      </c>
      <c r="D156" s="126" t="n">
        <v>0</v>
      </c>
      <c r="E156" s="126" t="n">
        <v>0</v>
      </c>
      <c r="F156" s="124" t="str">
        <f aca="false">IF(D156&lt;&gt;0,IF(E156/D156&gt;=100,"&gt;&gt;100",E156/D156*100),"-")</f>
        <v>-</v>
      </c>
    </row>
    <row r="157" customFormat="false" ht="12.75" hidden="false" customHeight="true" outlineLevel="0" collapsed="false">
      <c r="A157" s="120" t="n">
        <v>3113</v>
      </c>
      <c r="B157" s="125" t="s">
        <v>365</v>
      </c>
      <c r="C157" s="122" t="s">
        <v>366</v>
      </c>
      <c r="D157" s="126" t="n">
        <v>0</v>
      </c>
      <c r="E157" s="126" t="n">
        <v>0</v>
      </c>
      <c r="F157" s="124" t="str">
        <f aca="false">IF(D157&lt;&gt;0,IF(E157/D157&gt;=100,"&gt;&gt;100",E157/D157*100),"-")</f>
        <v>-</v>
      </c>
    </row>
    <row r="158" customFormat="false" ht="12.75" hidden="false" customHeight="true" outlineLevel="0" collapsed="false">
      <c r="A158" s="120" t="n">
        <v>3114</v>
      </c>
      <c r="B158" s="125" t="s">
        <v>367</v>
      </c>
      <c r="C158" s="122" t="s">
        <v>368</v>
      </c>
      <c r="D158" s="126" t="n">
        <v>0</v>
      </c>
      <c r="E158" s="126" t="n">
        <v>0</v>
      </c>
      <c r="F158" s="124" t="str">
        <f aca="false">IF(D158&lt;&gt;0,IF(E158/D158&gt;=100,"&gt;&gt;100",E158/D158*100),"-")</f>
        <v>-</v>
      </c>
    </row>
    <row r="159" customFormat="false" ht="12.75" hidden="false" customHeight="true" outlineLevel="0" collapsed="false">
      <c r="A159" s="120" t="n">
        <v>312</v>
      </c>
      <c r="B159" s="125" t="s">
        <v>369</v>
      </c>
      <c r="C159" s="122" t="s">
        <v>370</v>
      </c>
      <c r="D159" s="126" t="n">
        <v>3648.78</v>
      </c>
      <c r="E159" s="126" t="n">
        <v>2539.82</v>
      </c>
      <c r="F159" s="124" t="n">
        <f aca="false">IF(D159&lt;&gt;0,IF(E159/D159&gt;=100,"&gt;&gt;100",E159/D159*100),"-")</f>
        <v>69.6073756159593</v>
      </c>
    </row>
    <row r="160" customFormat="false" ht="12.75" hidden="false" customHeight="true" outlineLevel="0" collapsed="false">
      <c r="A160" s="120" t="n">
        <v>313</v>
      </c>
      <c r="B160" s="125" t="s">
        <v>371</v>
      </c>
      <c r="C160" s="122" t="s">
        <v>372</v>
      </c>
      <c r="D160" s="123" t="n">
        <f aca="false">SUM(D161:D163)</f>
        <v>4680.77</v>
      </c>
      <c r="E160" s="123" t="n">
        <f aca="false">SUM(E161:E163)</f>
        <v>6584.89</v>
      </c>
      <c r="F160" s="124" t="n">
        <f aca="false">IF(D160&lt;&gt;0,IF(E160/D160&gt;=100,"&gt;&gt;100",E160/D160*100),"-")</f>
        <v>140.679631769987</v>
      </c>
    </row>
    <row r="161" customFormat="false" ht="12.75" hidden="false" customHeight="true" outlineLevel="0" collapsed="false">
      <c r="A161" s="120" t="n">
        <v>3131</v>
      </c>
      <c r="B161" s="125" t="s">
        <v>373</v>
      </c>
      <c r="C161" s="122" t="s">
        <v>374</v>
      </c>
      <c r="D161" s="126" t="n">
        <v>0</v>
      </c>
      <c r="E161" s="126" t="n">
        <v>0</v>
      </c>
      <c r="F161" s="124" t="str">
        <f aca="false">IF(D161&lt;&gt;0,IF(E161/D161&gt;=100,"&gt;&gt;100",E161/D161*100),"-")</f>
        <v>-</v>
      </c>
    </row>
    <row r="162" customFormat="false" ht="12.75" hidden="false" customHeight="true" outlineLevel="0" collapsed="false">
      <c r="A162" s="120" t="n">
        <v>3132</v>
      </c>
      <c r="B162" s="125" t="s">
        <v>375</v>
      </c>
      <c r="C162" s="122" t="s">
        <v>376</v>
      </c>
      <c r="D162" s="126" t="n">
        <v>4680.77</v>
      </c>
      <c r="E162" s="126" t="n">
        <v>6584.89</v>
      </c>
      <c r="F162" s="124" t="n">
        <f aca="false">IF(D162&lt;&gt;0,IF(E162/D162&gt;=100,"&gt;&gt;100",E162/D162*100),"-")</f>
        <v>140.679631769987</v>
      </c>
    </row>
    <row r="163" customFormat="false" ht="12.75" hidden="false" customHeight="true" outlineLevel="0" collapsed="false">
      <c r="A163" s="120" t="n">
        <v>3133</v>
      </c>
      <c r="B163" s="121" t="s">
        <v>377</v>
      </c>
      <c r="C163" s="122" t="s">
        <v>378</v>
      </c>
      <c r="D163" s="126" t="n">
        <v>0</v>
      </c>
      <c r="E163" s="126" t="n">
        <v>0</v>
      </c>
      <c r="F163" s="124" t="str">
        <f aca="false">IF(D163&lt;&gt;0,IF(E163/D163&gt;=100,"&gt;&gt;100",E163/D163*100),"-")</f>
        <v>-</v>
      </c>
    </row>
    <row r="164" customFormat="false" ht="12.75" hidden="false" customHeight="true" outlineLevel="0" collapsed="false">
      <c r="A164" s="128" t="n">
        <v>32</v>
      </c>
      <c r="B164" s="125" t="s">
        <v>379</v>
      </c>
      <c r="C164" s="122" t="s">
        <v>380</v>
      </c>
      <c r="D164" s="123" t="n">
        <f aca="false">D165+D170+D178+D188+D189+D194</f>
        <v>17821.06</v>
      </c>
      <c r="E164" s="123" t="n">
        <f aca="false">E165+E170+E178+E188+E189+E194</f>
        <v>31829.72</v>
      </c>
      <c r="F164" s="124" t="n">
        <f aca="false">IF(D164&lt;&gt;0,IF(E164/D164&gt;=100,"&gt;&gt;100",E164/D164*100),"-")</f>
        <v>178.607333121599</v>
      </c>
    </row>
    <row r="165" customFormat="false" ht="12.75" hidden="false" customHeight="true" outlineLevel="0" collapsed="false">
      <c r="A165" s="120" t="n">
        <v>321</v>
      </c>
      <c r="B165" s="121" t="s">
        <v>381</v>
      </c>
      <c r="C165" s="122" t="s">
        <v>382</v>
      </c>
      <c r="D165" s="123" t="n">
        <f aca="false">SUM(D166:D169)</f>
        <v>329.25</v>
      </c>
      <c r="E165" s="123" t="n">
        <f aca="false">SUM(E166:E169)</f>
        <v>1352.59</v>
      </c>
      <c r="F165" s="124" t="n">
        <f aca="false">IF(D165&lt;&gt;0,IF(E165/D165&gt;=100,"&gt;&gt;100",E165/D165*100),"-")</f>
        <v>410.809415337889</v>
      </c>
    </row>
    <row r="166" customFormat="false" ht="12.75" hidden="false" customHeight="true" outlineLevel="0" collapsed="false">
      <c r="A166" s="120" t="n">
        <v>3211</v>
      </c>
      <c r="B166" s="121" t="s">
        <v>383</v>
      </c>
      <c r="C166" s="122" t="s">
        <v>384</v>
      </c>
      <c r="D166" s="126" t="n">
        <v>156</v>
      </c>
      <c r="E166" s="126" t="n">
        <v>356.5</v>
      </c>
      <c r="F166" s="124" t="n">
        <f aca="false">IF(D166&lt;&gt;0,IF(E166/D166&gt;=100,"&gt;&gt;100",E166/D166*100),"-")</f>
        <v>228.525641025641</v>
      </c>
    </row>
    <row r="167" customFormat="false" ht="12.75" hidden="false" customHeight="true" outlineLevel="0" collapsed="false">
      <c r="A167" s="120" t="n">
        <v>3212</v>
      </c>
      <c r="B167" s="121" t="s">
        <v>385</v>
      </c>
      <c r="C167" s="122" t="s">
        <v>386</v>
      </c>
      <c r="D167" s="126" t="n">
        <v>173.25</v>
      </c>
      <c r="E167" s="126" t="n">
        <v>856.09</v>
      </c>
      <c r="F167" s="124" t="n">
        <f aca="false">IF(D167&lt;&gt;0,IF(E167/D167&gt;=100,"&gt;&gt;100",E167/D167*100),"-")</f>
        <v>494.135642135642</v>
      </c>
    </row>
    <row r="168" customFormat="false" ht="12.75" hidden="false" customHeight="true" outlineLevel="0" collapsed="false">
      <c r="A168" s="120" t="n">
        <v>3213</v>
      </c>
      <c r="B168" s="121" t="s">
        <v>387</v>
      </c>
      <c r="C168" s="122" t="s">
        <v>388</v>
      </c>
      <c r="D168" s="126"/>
      <c r="E168" s="126" t="n">
        <v>140</v>
      </c>
      <c r="F168" s="124" t="str">
        <f aca="false">IF(D168&lt;&gt;0,IF(E168/D168&gt;=100,"&gt;&gt;100",E168/D168*100),"-")</f>
        <v>-</v>
      </c>
    </row>
    <row r="169" customFormat="false" ht="12.75" hidden="false" customHeight="true" outlineLevel="0" collapsed="false">
      <c r="A169" s="120" t="n">
        <v>3214</v>
      </c>
      <c r="B169" s="121" t="s">
        <v>389</v>
      </c>
      <c r="C169" s="122" t="s">
        <v>390</v>
      </c>
      <c r="D169" s="126" t="n">
        <v>0</v>
      </c>
      <c r="E169" s="126" t="n">
        <v>0</v>
      </c>
      <c r="F169" s="124" t="str">
        <f aca="false">IF(D169&lt;&gt;0,IF(E169/D169&gt;=100,"&gt;&gt;100",E169/D169*100),"-")</f>
        <v>-</v>
      </c>
    </row>
    <row r="170" customFormat="false" ht="12.75" hidden="false" customHeight="true" outlineLevel="0" collapsed="false">
      <c r="A170" s="120" t="n">
        <v>322</v>
      </c>
      <c r="B170" s="121" t="s">
        <v>391</v>
      </c>
      <c r="C170" s="122" t="s">
        <v>392</v>
      </c>
      <c r="D170" s="123" t="n">
        <f aca="false">SUM(D171:D177)</f>
        <v>2673.19</v>
      </c>
      <c r="E170" s="123" t="n">
        <f aca="false">SUM(E171:E177)</f>
        <v>2804.81</v>
      </c>
      <c r="F170" s="124" t="n">
        <f aca="false">IF(D170&lt;&gt;0,IF(E170/D170&gt;=100,"&gt;&gt;100",E170/D170*100),"-")</f>
        <v>104.9237053857</v>
      </c>
    </row>
    <row r="171" customFormat="false" ht="12.75" hidden="false" customHeight="true" outlineLevel="0" collapsed="false">
      <c r="A171" s="120" t="n">
        <v>3221</v>
      </c>
      <c r="B171" s="121" t="s">
        <v>393</v>
      </c>
      <c r="C171" s="122" t="s">
        <v>394</v>
      </c>
      <c r="D171" s="126" t="n">
        <v>959.47</v>
      </c>
      <c r="E171" s="126" t="n">
        <v>1168.55</v>
      </c>
      <c r="F171" s="124" t="n">
        <f aca="false">IF(D171&lt;&gt;0,IF(E171/D171&gt;=100,"&gt;&gt;100",E171/D171*100),"-")</f>
        <v>121.791197223467</v>
      </c>
    </row>
    <row r="172" customFormat="false" ht="12.75" hidden="false" customHeight="true" outlineLevel="0" collapsed="false">
      <c r="A172" s="120" t="n">
        <v>3222</v>
      </c>
      <c r="B172" s="121" t="s">
        <v>395</v>
      </c>
      <c r="C172" s="122" t="s">
        <v>396</v>
      </c>
      <c r="D172" s="126" t="n">
        <v>0</v>
      </c>
      <c r="E172" s="126" t="n">
        <v>0</v>
      </c>
      <c r="F172" s="124" t="str">
        <f aca="false">IF(D172&lt;&gt;0,IF(E172/D172&gt;=100,"&gt;&gt;100",E172/D172*100),"-")</f>
        <v>-</v>
      </c>
    </row>
    <row r="173" customFormat="false" ht="12.75" hidden="false" customHeight="true" outlineLevel="0" collapsed="false">
      <c r="A173" s="120" t="n">
        <v>3223</v>
      </c>
      <c r="B173" s="125" t="s">
        <v>397</v>
      </c>
      <c r="C173" s="122" t="s">
        <v>398</v>
      </c>
      <c r="D173" s="126" t="n">
        <v>1212.72</v>
      </c>
      <c r="E173" s="126" t="n">
        <v>1473.3</v>
      </c>
      <c r="F173" s="124" t="n">
        <f aca="false">IF(D173&lt;&gt;0,IF(E173/D173&gt;=100,"&gt;&gt;100",E173/D173*100),"-")</f>
        <v>121.487235305759</v>
      </c>
    </row>
    <row r="174" customFormat="false" ht="12.75" hidden="false" customHeight="true" outlineLevel="0" collapsed="false">
      <c r="A174" s="120" t="n">
        <v>3224</v>
      </c>
      <c r="B174" s="125" t="s">
        <v>399</v>
      </c>
      <c r="C174" s="122" t="s">
        <v>400</v>
      </c>
      <c r="D174" s="126" t="n">
        <v>0</v>
      </c>
      <c r="E174" s="126" t="n">
        <v>0</v>
      </c>
      <c r="F174" s="124" t="str">
        <f aca="false">IF(D174&lt;&gt;0,IF(E174/D174&gt;=100,"&gt;&gt;100",E174/D174*100),"-")</f>
        <v>-</v>
      </c>
    </row>
    <row r="175" customFormat="false" ht="12.75" hidden="false" customHeight="true" outlineLevel="0" collapsed="false">
      <c r="A175" s="120" t="n">
        <v>3225</v>
      </c>
      <c r="B175" s="125" t="s">
        <v>401</v>
      </c>
      <c r="C175" s="122" t="s">
        <v>402</v>
      </c>
      <c r="D175" s="126" t="n">
        <v>501</v>
      </c>
      <c r="E175" s="126" t="n">
        <v>162.96</v>
      </c>
      <c r="F175" s="124" t="n">
        <f aca="false">IF(D175&lt;&gt;0,IF(E175/D175&gt;=100,"&gt;&gt;100",E175/D175*100),"-")</f>
        <v>32.5269461077844</v>
      </c>
    </row>
    <row r="176" customFormat="false" ht="12.75" hidden="false" customHeight="true" outlineLevel="0" collapsed="false">
      <c r="A176" s="120" t="n">
        <v>3226</v>
      </c>
      <c r="B176" s="125" t="s">
        <v>403</v>
      </c>
      <c r="C176" s="122" t="s">
        <v>404</v>
      </c>
      <c r="D176" s="126" t="n">
        <v>0</v>
      </c>
      <c r="E176" s="126" t="n">
        <v>0</v>
      </c>
      <c r="F176" s="124" t="str">
        <f aca="false">IF(D176&lt;&gt;0,IF(E176/D176&gt;=100,"&gt;&gt;100",E176/D176*100),"-")</f>
        <v>-</v>
      </c>
    </row>
    <row r="177" customFormat="false" ht="12.75" hidden="false" customHeight="true" outlineLevel="0" collapsed="false">
      <c r="A177" s="120" t="n">
        <v>3227</v>
      </c>
      <c r="B177" s="125" t="s">
        <v>405</v>
      </c>
      <c r="C177" s="122" t="s">
        <v>406</v>
      </c>
      <c r="D177" s="126" t="n">
        <v>0</v>
      </c>
      <c r="E177" s="126" t="n">
        <v>0</v>
      </c>
      <c r="F177" s="124" t="str">
        <f aca="false">IF(D177&lt;&gt;0,IF(E177/D177&gt;=100,"&gt;&gt;100",E177/D177*100),"-")</f>
        <v>-</v>
      </c>
    </row>
    <row r="178" customFormat="false" ht="12.75" hidden="false" customHeight="true" outlineLevel="0" collapsed="false">
      <c r="A178" s="120" t="n">
        <v>323</v>
      </c>
      <c r="B178" s="125" t="s">
        <v>407</v>
      </c>
      <c r="C178" s="122" t="s">
        <v>408</v>
      </c>
      <c r="D178" s="123" t="n">
        <f aca="false">SUM(D179:D187)</f>
        <v>12601.57</v>
      </c>
      <c r="E178" s="123" t="n">
        <f aca="false">SUM(E179:E187)</f>
        <v>24418.77</v>
      </c>
      <c r="F178" s="124" t="n">
        <f aca="false">IF(D178&lt;&gt;0,IF(E178/D178&gt;=100,"&gt;&gt;100",E178/D178*100),"-")</f>
        <v>193.775616847742</v>
      </c>
    </row>
    <row r="179" customFormat="false" ht="12.75" hidden="false" customHeight="true" outlineLevel="0" collapsed="false">
      <c r="A179" s="120" t="n">
        <v>3231</v>
      </c>
      <c r="B179" s="125" t="s">
        <v>409</v>
      </c>
      <c r="C179" s="122" t="s">
        <v>410</v>
      </c>
      <c r="D179" s="126" t="n">
        <v>304.06</v>
      </c>
      <c r="E179" s="126" t="n">
        <v>353.39</v>
      </c>
      <c r="F179" s="124" t="n">
        <f aca="false">IF(D179&lt;&gt;0,IF(E179/D179&gt;=100,"&gt;&gt;100",E179/D179*100),"-")</f>
        <v>116.223771624022</v>
      </c>
    </row>
    <row r="180" customFormat="false" ht="12.75" hidden="false" customHeight="true" outlineLevel="0" collapsed="false">
      <c r="A180" s="120" t="n">
        <v>3232</v>
      </c>
      <c r="B180" s="125" t="s">
        <v>411</v>
      </c>
      <c r="C180" s="122" t="s">
        <v>412</v>
      </c>
      <c r="D180" s="126" t="n">
        <v>86.6</v>
      </c>
      <c r="E180" s="126"/>
      <c r="F180" s="124" t="n">
        <f aca="false">IF(D180&lt;&gt;0,IF(E180/D180&gt;=100,"&gt;&gt;100",E180/D180*100),"-")</f>
        <v>0</v>
      </c>
    </row>
    <row r="181" customFormat="false" ht="12.75" hidden="false" customHeight="true" outlineLevel="0" collapsed="false">
      <c r="A181" s="120" t="n">
        <v>3233</v>
      </c>
      <c r="B181" s="125" t="s">
        <v>413</v>
      </c>
      <c r="C181" s="122" t="s">
        <v>414</v>
      </c>
      <c r="D181" s="126" t="n">
        <v>614.94</v>
      </c>
      <c r="E181" s="126" t="n">
        <v>3373.89</v>
      </c>
      <c r="F181" s="124" t="n">
        <f aca="false">IF(D181&lt;&gt;0,IF(E181/D181&gt;=100,"&gt;&gt;100",E181/D181*100),"-")</f>
        <v>548.653527173383</v>
      </c>
    </row>
    <row r="182" customFormat="false" ht="12.75" hidden="false" customHeight="true" outlineLevel="0" collapsed="false">
      <c r="A182" s="120" t="n">
        <v>3234</v>
      </c>
      <c r="B182" s="125" t="s">
        <v>415</v>
      </c>
      <c r="C182" s="122" t="s">
        <v>416</v>
      </c>
      <c r="D182" s="126" t="n">
        <v>317.97</v>
      </c>
      <c r="E182" s="126" t="n">
        <v>322.71</v>
      </c>
      <c r="F182" s="124" t="n">
        <f aca="false">IF(D182&lt;&gt;0,IF(E182/D182&gt;=100,"&gt;&gt;100",E182/D182*100),"-")</f>
        <v>101.490706670441</v>
      </c>
    </row>
    <row r="183" customFormat="false" ht="12.75" hidden="false" customHeight="true" outlineLevel="0" collapsed="false">
      <c r="A183" s="120" t="n">
        <v>3235</v>
      </c>
      <c r="B183" s="121" t="s">
        <v>417</v>
      </c>
      <c r="C183" s="122" t="s">
        <v>418</v>
      </c>
      <c r="D183" s="126" t="n">
        <v>1777.72</v>
      </c>
      <c r="E183" s="126" t="n">
        <v>2412.22</v>
      </c>
      <c r="F183" s="124" t="n">
        <f aca="false">IF(D183&lt;&gt;0,IF(E183/D183&gt;=100,"&gt;&gt;100",E183/D183*100),"-")</f>
        <v>135.691784983012</v>
      </c>
    </row>
    <row r="184" customFormat="false" ht="12.75" hidden="false" customHeight="true" outlineLevel="0" collapsed="false">
      <c r="A184" s="120" t="n">
        <v>3236</v>
      </c>
      <c r="B184" s="121" t="s">
        <v>419</v>
      </c>
      <c r="C184" s="122" t="s">
        <v>420</v>
      </c>
      <c r="D184" s="126" t="n">
        <v>0</v>
      </c>
      <c r="E184" s="126" t="n">
        <v>0</v>
      </c>
      <c r="F184" s="124" t="str">
        <f aca="false">IF(D184&lt;&gt;0,IF(E184/D184&gt;=100,"&gt;&gt;100",E184/D184*100),"-")</f>
        <v>-</v>
      </c>
    </row>
    <row r="185" customFormat="false" ht="12.75" hidden="false" customHeight="true" outlineLevel="0" collapsed="false">
      <c r="A185" s="120" t="n">
        <v>3237</v>
      </c>
      <c r="B185" s="121" t="s">
        <v>421</v>
      </c>
      <c r="C185" s="122" t="s">
        <v>422</v>
      </c>
      <c r="D185" s="126" t="n">
        <v>5389.04</v>
      </c>
      <c r="E185" s="126" t="n">
        <v>8403.54</v>
      </c>
      <c r="F185" s="124" t="n">
        <f aca="false">IF(D185&lt;&gt;0,IF(E185/D185&gt;=100,"&gt;&gt;100",E185/D185*100),"-")</f>
        <v>155.937606698039</v>
      </c>
    </row>
    <row r="186" customFormat="false" ht="12.75" hidden="false" customHeight="true" outlineLevel="0" collapsed="false">
      <c r="A186" s="120" t="n">
        <v>3238</v>
      </c>
      <c r="B186" s="121" t="s">
        <v>423</v>
      </c>
      <c r="C186" s="122" t="s">
        <v>424</v>
      </c>
      <c r="D186" s="126" t="n">
        <v>2174.86</v>
      </c>
      <c r="E186" s="126" t="n">
        <v>1799.65</v>
      </c>
      <c r="F186" s="124" t="n">
        <f aca="false">IF(D186&lt;&gt;0,IF(E186/D186&gt;=100,"&gt;&gt;100",E186/D186*100),"-")</f>
        <v>82.747855034347</v>
      </c>
    </row>
    <row r="187" customFormat="false" ht="12.75" hidden="false" customHeight="true" outlineLevel="0" collapsed="false">
      <c r="A187" s="120" t="n">
        <v>3239</v>
      </c>
      <c r="B187" s="121" t="s">
        <v>425</v>
      </c>
      <c r="C187" s="122" t="s">
        <v>426</v>
      </c>
      <c r="D187" s="126" t="n">
        <v>1936.38</v>
      </c>
      <c r="E187" s="126" t="n">
        <v>7753.37</v>
      </c>
      <c r="F187" s="124" t="n">
        <f aca="false">IF(D187&lt;&gt;0,IF(E187/D187&gt;=100,"&gt;&gt;100",E187/D187*100),"-")</f>
        <v>400.405395635154</v>
      </c>
    </row>
    <row r="188" customFormat="false" ht="12.75" hidden="false" customHeight="true" outlineLevel="0" collapsed="false">
      <c r="A188" s="120" t="n">
        <v>324</v>
      </c>
      <c r="B188" s="121" t="s">
        <v>427</v>
      </c>
      <c r="C188" s="122" t="s">
        <v>428</v>
      </c>
      <c r="D188" s="126" t="n">
        <v>0</v>
      </c>
      <c r="E188" s="126" t="n">
        <v>0</v>
      </c>
      <c r="F188" s="124" t="str">
        <f aca="false">IF(D188&lt;&gt;0,IF(E188/D188&gt;=100,"&gt;&gt;100",E188/D188*100),"-")</f>
        <v>-</v>
      </c>
    </row>
    <row r="189" customFormat="false" ht="24" hidden="false" customHeight="false" outlineLevel="0" collapsed="false">
      <c r="A189" s="128" t="s">
        <v>429</v>
      </c>
      <c r="B189" s="125" t="s">
        <v>430</v>
      </c>
      <c r="C189" s="129" t="s">
        <v>429</v>
      </c>
      <c r="D189" s="123" t="n">
        <f aca="false">SUM(D190:D193)</f>
        <v>0</v>
      </c>
      <c r="E189" s="123" t="n">
        <f aca="false">SUM(E190:E193)</f>
        <v>0</v>
      </c>
      <c r="F189" s="124" t="str">
        <f aca="false">IF(D189&lt;&gt;0,IF(E189/D189&gt;=100,"&gt;&gt;100",E189/D189*100),"-")</f>
        <v>-</v>
      </c>
    </row>
    <row r="190" customFormat="false" ht="12.75" hidden="false" customHeight="true" outlineLevel="0" collapsed="false">
      <c r="A190" s="128" t="s">
        <v>431</v>
      </c>
      <c r="B190" s="125" t="s">
        <v>432</v>
      </c>
      <c r="C190" s="129" t="s">
        <v>431</v>
      </c>
      <c r="D190" s="130" t="n">
        <v>0</v>
      </c>
      <c r="E190" s="130" t="n">
        <v>0</v>
      </c>
      <c r="F190" s="131" t="str">
        <f aca="false">IF(D190&lt;&gt;0,IF(E190/D190&gt;=100,"&gt;&gt;100",E190/D190*100),"-")</f>
        <v>-</v>
      </c>
    </row>
    <row r="191" customFormat="false" ht="12.75" hidden="false" customHeight="true" outlineLevel="0" collapsed="false">
      <c r="A191" s="128" t="s">
        <v>433</v>
      </c>
      <c r="B191" s="125" t="s">
        <v>434</v>
      </c>
      <c r="C191" s="129" t="s">
        <v>433</v>
      </c>
      <c r="D191" s="130" t="n">
        <v>0</v>
      </c>
      <c r="E191" s="130" t="n">
        <v>0</v>
      </c>
      <c r="F191" s="131" t="str">
        <f aca="false">IF(D191&lt;&gt;0,IF(E191/D191&gt;=100,"&gt;&gt;100",E191/D191*100),"-")</f>
        <v>-</v>
      </c>
    </row>
    <row r="192" customFormat="false" ht="12.75" hidden="false" customHeight="true" outlineLevel="0" collapsed="false">
      <c r="A192" s="128" t="s">
        <v>435</v>
      </c>
      <c r="B192" s="125" t="s">
        <v>436</v>
      </c>
      <c r="C192" s="129" t="s">
        <v>435</v>
      </c>
      <c r="D192" s="130" t="n">
        <v>0</v>
      </c>
      <c r="E192" s="130" t="n">
        <v>0</v>
      </c>
      <c r="F192" s="131" t="str">
        <f aca="false">IF(D192&lt;&gt;0,IF(E192/D192&gt;=100,"&gt;&gt;100",E192/D192*100),"-")</f>
        <v>-</v>
      </c>
    </row>
    <row r="193" customFormat="false" ht="12.75" hidden="false" customHeight="true" outlineLevel="0" collapsed="false">
      <c r="A193" s="128" t="s">
        <v>437</v>
      </c>
      <c r="B193" s="125" t="s">
        <v>438</v>
      </c>
      <c r="C193" s="129" t="s">
        <v>437</v>
      </c>
      <c r="D193" s="130" t="n">
        <v>0</v>
      </c>
      <c r="E193" s="130" t="n">
        <v>0</v>
      </c>
      <c r="F193" s="131" t="str">
        <f aca="false">IF(D193&lt;&gt;0,IF(E193/D193&gt;=100,"&gt;&gt;100",E193/D193*100),"-")</f>
        <v>-</v>
      </c>
    </row>
    <row r="194" customFormat="false" ht="12.75" hidden="false" customHeight="true" outlineLevel="0" collapsed="false">
      <c r="A194" s="120" t="n">
        <v>329</v>
      </c>
      <c r="B194" s="121" t="s">
        <v>439</v>
      </c>
      <c r="C194" s="122" t="s">
        <v>440</v>
      </c>
      <c r="D194" s="123" t="n">
        <f aca="false">SUM(D195:D201)</f>
        <v>2217.05</v>
      </c>
      <c r="E194" s="123" t="n">
        <f aca="false">SUM(E195:E201)</f>
        <v>3253.55</v>
      </c>
      <c r="F194" s="124" t="n">
        <f aca="false">IF(D194&lt;&gt;0,IF(E194/D194&gt;=100,"&gt;&gt;100",E194/D194*100),"-")</f>
        <v>146.751313682596</v>
      </c>
    </row>
    <row r="195" customFormat="false" ht="12.75" hidden="false" customHeight="true" outlineLevel="0" collapsed="false">
      <c r="A195" s="120" t="n">
        <v>3291</v>
      </c>
      <c r="B195" s="127" t="s">
        <v>441</v>
      </c>
      <c r="C195" s="122" t="s">
        <v>442</v>
      </c>
      <c r="D195" s="126" t="n">
        <v>0</v>
      </c>
      <c r="E195" s="126" t="n">
        <v>0</v>
      </c>
      <c r="F195" s="124" t="str">
        <f aca="false">IF(D195&lt;&gt;0,IF(E195/D195&gt;=100,"&gt;&gt;100",E195/D195*100),"-")</f>
        <v>-</v>
      </c>
    </row>
    <row r="196" customFormat="false" ht="12.75" hidden="false" customHeight="true" outlineLevel="0" collapsed="false">
      <c r="A196" s="120" t="n">
        <v>3292</v>
      </c>
      <c r="B196" s="121" t="s">
        <v>443</v>
      </c>
      <c r="C196" s="122" t="s">
        <v>444</v>
      </c>
      <c r="D196" s="126" t="n">
        <v>1473.12</v>
      </c>
      <c r="E196" s="126" t="n">
        <v>1466.9</v>
      </c>
      <c r="F196" s="124" t="n">
        <f aca="false">IF(D196&lt;&gt;0,IF(E196/D196&gt;=100,"&gt;&gt;100",E196/D196*100),"-")</f>
        <v>99.5777669164766</v>
      </c>
    </row>
    <row r="197" customFormat="false" ht="12.75" hidden="false" customHeight="true" outlineLevel="0" collapsed="false">
      <c r="A197" s="120" t="n">
        <v>3293</v>
      </c>
      <c r="B197" s="121" t="s">
        <v>445</v>
      </c>
      <c r="C197" s="122" t="s">
        <v>446</v>
      </c>
      <c r="D197" s="126" t="n">
        <v>584.42</v>
      </c>
      <c r="E197" s="126" t="n">
        <v>1151.01</v>
      </c>
      <c r="F197" s="124" t="n">
        <f aca="false">IF(D197&lt;&gt;0,IF(E197/D197&gt;=100,"&gt;&gt;100",E197/D197*100),"-")</f>
        <v>196.949111940043</v>
      </c>
    </row>
    <row r="198" customFormat="false" ht="12.75" hidden="false" customHeight="true" outlineLevel="0" collapsed="false">
      <c r="A198" s="120" t="n">
        <v>3294</v>
      </c>
      <c r="B198" s="121" t="s">
        <v>447</v>
      </c>
      <c r="C198" s="122" t="s">
        <v>448</v>
      </c>
      <c r="D198" s="126" t="n">
        <v>0</v>
      </c>
      <c r="E198" s="126" t="n">
        <v>0</v>
      </c>
      <c r="F198" s="124" t="str">
        <f aca="false">IF(D198&lt;&gt;0,IF(E198/D198&gt;=100,"&gt;&gt;100",E198/D198*100),"-")</f>
        <v>-</v>
      </c>
    </row>
    <row r="199" customFormat="false" ht="12.75" hidden="false" customHeight="true" outlineLevel="0" collapsed="false">
      <c r="A199" s="120" t="n">
        <v>3295</v>
      </c>
      <c r="B199" s="121" t="s">
        <v>449</v>
      </c>
      <c r="C199" s="122" t="s">
        <v>450</v>
      </c>
      <c r="D199" s="126" t="n">
        <v>0</v>
      </c>
      <c r="E199" s="126" t="n">
        <v>0</v>
      </c>
      <c r="F199" s="124" t="str">
        <f aca="false">IF(D199&lt;&gt;0,IF(E199/D199&gt;=100,"&gt;&gt;100",E199/D199*100),"-")</f>
        <v>-</v>
      </c>
    </row>
    <row r="200" customFormat="false" ht="12.75" hidden="false" customHeight="true" outlineLevel="0" collapsed="false">
      <c r="A200" s="120" t="s">
        <v>451</v>
      </c>
      <c r="B200" s="121" t="s">
        <v>452</v>
      </c>
      <c r="C200" s="122" t="s">
        <v>451</v>
      </c>
      <c r="D200" s="126" t="n">
        <v>0</v>
      </c>
      <c r="E200" s="126" t="n">
        <v>0</v>
      </c>
      <c r="F200" s="124" t="str">
        <f aca="false">IF(D200&lt;&gt;0,IF(E200/D200&gt;=100,"&gt;&gt;100",E200/D200*100),"-")</f>
        <v>-</v>
      </c>
    </row>
    <row r="201" customFormat="false" ht="12.75" hidden="false" customHeight="true" outlineLevel="0" collapsed="false">
      <c r="A201" s="120" t="n">
        <v>3299</v>
      </c>
      <c r="B201" s="121" t="s">
        <v>453</v>
      </c>
      <c r="C201" s="122" t="s">
        <v>454</v>
      </c>
      <c r="D201" s="126" t="n">
        <v>159.51</v>
      </c>
      <c r="E201" s="126" t="n">
        <v>635.64</v>
      </c>
      <c r="F201" s="124" t="n">
        <f aca="false">IF(D201&lt;&gt;0,IF(E201/D201&gt;=100,"&gt;&gt;100",E201/D201*100),"-")</f>
        <v>398.495392138424</v>
      </c>
    </row>
    <row r="202" customFormat="false" ht="12.75" hidden="false" customHeight="true" outlineLevel="0" collapsed="false">
      <c r="A202" s="120" t="n">
        <v>34</v>
      </c>
      <c r="B202" s="127" t="s">
        <v>455</v>
      </c>
      <c r="C202" s="122" t="s">
        <v>456</v>
      </c>
      <c r="D202" s="123" t="n">
        <f aca="false">D203+D208+D216</f>
        <v>183.24</v>
      </c>
      <c r="E202" s="123" t="n">
        <f aca="false">E203+E208+E216</f>
        <v>43.36</v>
      </c>
      <c r="F202" s="124" t="n">
        <f aca="false">IF(D202&lt;&gt;0,IF(E202/D202&gt;=100,"&gt;&gt;100",E202/D202*100),"-")</f>
        <v>23.6629556865313</v>
      </c>
    </row>
    <row r="203" customFormat="false" ht="12.75" hidden="false" customHeight="true" outlineLevel="0" collapsed="false">
      <c r="A203" s="120" t="n">
        <v>341</v>
      </c>
      <c r="B203" s="121" t="s">
        <v>457</v>
      </c>
      <c r="C203" s="122" t="s">
        <v>458</v>
      </c>
      <c r="D203" s="123" t="n">
        <f aca="false">SUM(D204:D207)</f>
        <v>0</v>
      </c>
      <c r="E203" s="123" t="n">
        <f aca="false">SUM(E204:E207)</f>
        <v>0</v>
      </c>
      <c r="F203" s="124" t="str">
        <f aca="false">IF(D203&lt;&gt;0,IF(E203/D203&gt;=100,"&gt;&gt;100",E203/D203*100),"-")</f>
        <v>-</v>
      </c>
    </row>
    <row r="204" customFormat="false" ht="12.75" hidden="false" customHeight="true" outlineLevel="0" collapsed="false">
      <c r="A204" s="120" t="n">
        <v>3411</v>
      </c>
      <c r="B204" s="121" t="s">
        <v>459</v>
      </c>
      <c r="C204" s="122" t="s">
        <v>460</v>
      </c>
      <c r="D204" s="126" t="n">
        <v>0</v>
      </c>
      <c r="E204" s="126" t="n">
        <v>0</v>
      </c>
      <c r="F204" s="124" t="str">
        <f aca="false">IF(D204&lt;&gt;0,IF(E204/D204&gt;=100,"&gt;&gt;100",E204/D204*100),"-")</f>
        <v>-</v>
      </c>
    </row>
    <row r="205" customFormat="false" ht="12.75" hidden="false" customHeight="true" outlineLevel="0" collapsed="false">
      <c r="A205" s="120" t="n">
        <v>3412</v>
      </c>
      <c r="B205" s="121" t="s">
        <v>461</v>
      </c>
      <c r="C205" s="122" t="s">
        <v>462</v>
      </c>
      <c r="D205" s="126" t="n">
        <v>0</v>
      </c>
      <c r="E205" s="126" t="n">
        <v>0</v>
      </c>
      <c r="F205" s="124" t="str">
        <f aca="false">IF(D205&lt;&gt;0,IF(E205/D205&gt;=100,"&gt;&gt;100",E205/D205*100),"-")</f>
        <v>-</v>
      </c>
    </row>
    <row r="206" customFormat="false" ht="12.75" hidden="false" customHeight="true" outlineLevel="0" collapsed="false">
      <c r="A206" s="120" t="n">
        <v>3413</v>
      </c>
      <c r="B206" s="121" t="s">
        <v>463</v>
      </c>
      <c r="C206" s="122" t="s">
        <v>464</v>
      </c>
      <c r="D206" s="126" t="n">
        <v>0</v>
      </c>
      <c r="E206" s="126" t="n">
        <v>0</v>
      </c>
      <c r="F206" s="124" t="str">
        <f aca="false">IF(D206&lt;&gt;0,IF(E206/D206&gt;=100,"&gt;&gt;100",E206/D206*100),"-")</f>
        <v>-</v>
      </c>
    </row>
    <row r="207" customFormat="false" ht="12.75" hidden="false" customHeight="true" outlineLevel="0" collapsed="false">
      <c r="A207" s="120" t="n">
        <v>3419</v>
      </c>
      <c r="B207" s="121" t="s">
        <v>465</v>
      </c>
      <c r="C207" s="122" t="s">
        <v>466</v>
      </c>
      <c r="D207" s="126" t="n">
        <v>0</v>
      </c>
      <c r="E207" s="126" t="n">
        <v>0</v>
      </c>
      <c r="F207" s="124" t="str">
        <f aca="false">IF(D207&lt;&gt;0,IF(E207/D207&gt;=100,"&gt;&gt;100",E207/D207*100),"-")</f>
        <v>-</v>
      </c>
    </row>
    <row r="208" customFormat="false" ht="12.75" hidden="false" customHeight="true" outlineLevel="0" collapsed="false">
      <c r="A208" s="120" t="n">
        <v>342</v>
      </c>
      <c r="B208" s="121" t="s">
        <v>467</v>
      </c>
      <c r="C208" s="122" t="s">
        <v>468</v>
      </c>
      <c r="D208" s="123" t="n">
        <f aca="false">SUM(D209:D215)</f>
        <v>0</v>
      </c>
      <c r="E208" s="123" t="n">
        <f aca="false">SUM(E209:E215)</f>
        <v>0</v>
      </c>
      <c r="F208" s="124" t="str">
        <f aca="false">IF(D208&lt;&gt;0,IF(E208/D208&gt;=100,"&gt;&gt;100",E208/D208*100),"-")</f>
        <v>-</v>
      </c>
    </row>
    <row r="209" customFormat="false" ht="24" hidden="false" customHeight="false" outlineLevel="0" collapsed="false">
      <c r="A209" s="120" t="n">
        <v>3421</v>
      </c>
      <c r="B209" s="121" t="s">
        <v>469</v>
      </c>
      <c r="C209" s="122" t="s">
        <v>470</v>
      </c>
      <c r="D209" s="126" t="n">
        <v>0</v>
      </c>
      <c r="E209" s="126" t="n">
        <v>0</v>
      </c>
      <c r="F209" s="124" t="str">
        <f aca="false">IF(D209&lt;&gt;0,IF(E209/D209&gt;=100,"&gt;&gt;100",E209/D209*100),"-")</f>
        <v>-</v>
      </c>
    </row>
    <row r="210" customFormat="false" ht="24" hidden="false" customHeight="false" outlineLevel="0" collapsed="false">
      <c r="A210" s="120" t="n">
        <v>3422</v>
      </c>
      <c r="B210" s="127" t="s">
        <v>471</v>
      </c>
      <c r="C210" s="122" t="s">
        <v>472</v>
      </c>
      <c r="D210" s="126" t="n">
        <v>0</v>
      </c>
      <c r="E210" s="126" t="n">
        <v>0</v>
      </c>
      <c r="F210" s="124" t="str">
        <f aca="false">IF(D210&lt;&gt;0,IF(E210/D210&gt;=100,"&gt;&gt;100",E210/D210*100),"-")</f>
        <v>-</v>
      </c>
    </row>
    <row r="211" customFormat="false" ht="24" hidden="false" customHeight="false" outlineLevel="0" collapsed="false">
      <c r="A211" s="120" t="n">
        <v>3423</v>
      </c>
      <c r="B211" s="127" t="s">
        <v>473</v>
      </c>
      <c r="C211" s="122" t="s">
        <v>474</v>
      </c>
      <c r="D211" s="126" t="n">
        <v>0</v>
      </c>
      <c r="E211" s="126" t="n">
        <v>0</v>
      </c>
      <c r="F211" s="124" t="str">
        <f aca="false">IF(D211&lt;&gt;0,IF(E211/D211&gt;=100,"&gt;&gt;100",E211/D211*100),"-")</f>
        <v>-</v>
      </c>
    </row>
    <row r="212" customFormat="false" ht="12.75" hidden="false" customHeight="true" outlineLevel="0" collapsed="false">
      <c r="A212" s="120" t="n">
        <v>3425</v>
      </c>
      <c r="B212" s="121" t="s">
        <v>475</v>
      </c>
      <c r="C212" s="122" t="s">
        <v>476</v>
      </c>
      <c r="D212" s="126" t="n">
        <v>0</v>
      </c>
      <c r="E212" s="126" t="n">
        <v>0</v>
      </c>
      <c r="F212" s="124" t="str">
        <f aca="false">IF(D212&lt;&gt;0,IF(E212/D212&gt;=100,"&gt;&gt;100",E212/D212*100),"-")</f>
        <v>-</v>
      </c>
    </row>
    <row r="213" customFormat="false" ht="12.75" hidden="false" customHeight="true" outlineLevel="0" collapsed="false">
      <c r="A213" s="120" t="n">
        <v>3426</v>
      </c>
      <c r="B213" s="121" t="s">
        <v>477</v>
      </c>
      <c r="C213" s="122" t="s">
        <v>478</v>
      </c>
      <c r="D213" s="126" t="n">
        <v>0</v>
      </c>
      <c r="E213" s="126" t="n">
        <v>0</v>
      </c>
      <c r="F213" s="124" t="str">
        <f aca="false">IF(D213&lt;&gt;0,IF(E213/D213&gt;=100,"&gt;&gt;100",E213/D213*100),"-")</f>
        <v>-</v>
      </c>
    </row>
    <row r="214" customFormat="false" ht="24" hidden="false" customHeight="false" outlineLevel="0" collapsed="false">
      <c r="A214" s="120" t="n">
        <v>3427</v>
      </c>
      <c r="B214" s="121" t="s">
        <v>479</v>
      </c>
      <c r="C214" s="122" t="s">
        <v>480</v>
      </c>
      <c r="D214" s="126" t="n">
        <v>0</v>
      </c>
      <c r="E214" s="126" t="n">
        <v>0</v>
      </c>
      <c r="F214" s="124" t="str">
        <f aca="false">IF(D214&lt;&gt;0,IF(E214/D214&gt;=100,"&gt;&gt;100",E214/D214*100),"-")</f>
        <v>-</v>
      </c>
    </row>
    <row r="215" customFormat="false" ht="12.75" hidden="false" customHeight="true" outlineLevel="0" collapsed="false">
      <c r="A215" s="120" t="n">
        <v>3428</v>
      </c>
      <c r="B215" s="121" t="s">
        <v>481</v>
      </c>
      <c r="C215" s="122" t="s">
        <v>482</v>
      </c>
      <c r="D215" s="126" t="n">
        <v>0</v>
      </c>
      <c r="E215" s="126" t="n">
        <v>0</v>
      </c>
      <c r="F215" s="124" t="str">
        <f aca="false">IF(D215&lt;&gt;0,IF(E215/D215&gt;=100,"&gt;&gt;100",E215/D215*100),"-")</f>
        <v>-</v>
      </c>
    </row>
    <row r="216" customFormat="false" ht="12.75" hidden="false" customHeight="true" outlineLevel="0" collapsed="false">
      <c r="A216" s="120" t="n">
        <v>343</v>
      </c>
      <c r="B216" s="125" t="s">
        <v>483</v>
      </c>
      <c r="C216" s="122" t="s">
        <v>484</v>
      </c>
      <c r="D216" s="123" t="n">
        <f aca="false">SUM(D217:D220)</f>
        <v>183.24</v>
      </c>
      <c r="E216" s="123" t="n">
        <f aca="false">SUM(E217:E220)</f>
        <v>43.36</v>
      </c>
      <c r="F216" s="124" t="n">
        <f aca="false">IF(D216&lt;&gt;0,IF(E216/D216&gt;=100,"&gt;&gt;100",E216/D216*100),"-")</f>
        <v>23.6629556865313</v>
      </c>
    </row>
    <row r="217" customFormat="false" ht="12.75" hidden="false" customHeight="true" outlineLevel="0" collapsed="false">
      <c r="A217" s="120" t="n">
        <v>3431</v>
      </c>
      <c r="B217" s="132" t="s">
        <v>485</v>
      </c>
      <c r="C217" s="122" t="s">
        <v>486</v>
      </c>
      <c r="D217" s="126" t="n">
        <v>183.24</v>
      </c>
      <c r="E217" s="126" t="n">
        <v>43.36</v>
      </c>
      <c r="F217" s="124" t="n">
        <f aca="false">IF(D217&lt;&gt;0,IF(E217/D217&gt;=100,"&gt;&gt;100",E217/D217*100),"-")</f>
        <v>23.6629556865313</v>
      </c>
    </row>
    <row r="218" customFormat="false" ht="12.75" hidden="false" customHeight="true" outlineLevel="0" collapsed="false">
      <c r="A218" s="120" t="n">
        <v>3432</v>
      </c>
      <c r="B218" s="125" t="s">
        <v>487</v>
      </c>
      <c r="C218" s="122" t="s">
        <v>488</v>
      </c>
      <c r="D218" s="126" t="n">
        <v>0</v>
      </c>
      <c r="E218" s="126" t="n">
        <v>0</v>
      </c>
      <c r="F218" s="124" t="str">
        <f aca="false">IF(D218&lt;&gt;0,IF(E218/D218&gt;=100,"&gt;&gt;100",E218/D218*100),"-")</f>
        <v>-</v>
      </c>
    </row>
    <row r="219" customFormat="false" ht="12.75" hidden="false" customHeight="true" outlineLevel="0" collapsed="false">
      <c r="A219" s="120" t="n">
        <v>3433</v>
      </c>
      <c r="B219" s="125" t="s">
        <v>489</v>
      </c>
      <c r="C219" s="122" t="s">
        <v>490</v>
      </c>
      <c r="D219" s="126" t="n">
        <v>0</v>
      </c>
      <c r="E219" s="126" t="n">
        <v>0</v>
      </c>
      <c r="F219" s="124" t="str">
        <f aca="false">IF(D219&lt;&gt;0,IF(E219/D219&gt;=100,"&gt;&gt;100",E219/D219*100),"-")</f>
        <v>-</v>
      </c>
    </row>
    <row r="220" customFormat="false" ht="12.75" hidden="false" customHeight="true" outlineLevel="0" collapsed="false">
      <c r="A220" s="120" t="n">
        <v>3434</v>
      </c>
      <c r="B220" s="125" t="s">
        <v>491</v>
      </c>
      <c r="C220" s="122" t="s">
        <v>492</v>
      </c>
      <c r="D220" s="126" t="n">
        <v>0</v>
      </c>
      <c r="E220" s="126" t="n">
        <v>0</v>
      </c>
      <c r="F220" s="124" t="str">
        <f aca="false">IF(D220&lt;&gt;0,IF(E220/D220&gt;=100,"&gt;&gt;100",E220/D220*100),"-")</f>
        <v>-</v>
      </c>
    </row>
    <row r="221" customFormat="false" ht="12.75" hidden="false" customHeight="true" outlineLevel="0" collapsed="false">
      <c r="A221" s="120" t="n">
        <v>35</v>
      </c>
      <c r="B221" s="125" t="s">
        <v>493</v>
      </c>
      <c r="C221" s="122" t="s">
        <v>494</v>
      </c>
      <c r="D221" s="123" t="n">
        <f aca="false">D222+D225+D229</f>
        <v>0</v>
      </c>
      <c r="E221" s="123" t="n">
        <f aca="false">E222+E225+E229</f>
        <v>0</v>
      </c>
      <c r="F221" s="124" t="str">
        <f aca="false">IF(D221&lt;&gt;0,IF(E221/D221&gt;=100,"&gt;&gt;100",E221/D221*100),"-")</f>
        <v>-</v>
      </c>
    </row>
    <row r="222" customFormat="false" ht="24" hidden="false" customHeight="false" outlineLevel="0" collapsed="false">
      <c r="A222" s="120" t="n">
        <v>351</v>
      </c>
      <c r="B222" s="125" t="s">
        <v>495</v>
      </c>
      <c r="C222" s="122" t="s">
        <v>496</v>
      </c>
      <c r="D222" s="123" t="n">
        <f aca="false">SUM(D223:D224)</f>
        <v>0</v>
      </c>
      <c r="E222" s="123" t="n">
        <f aca="false">SUM(E223:E224)</f>
        <v>0</v>
      </c>
      <c r="F222" s="124" t="str">
        <f aca="false">IF(D222&lt;&gt;0,IF(E222/D222&gt;=100,"&gt;&gt;100",E222/D222*100),"-")</f>
        <v>-</v>
      </c>
    </row>
    <row r="223" customFormat="false" ht="12.75" hidden="false" customHeight="true" outlineLevel="0" collapsed="false">
      <c r="A223" s="120" t="n">
        <v>3511</v>
      </c>
      <c r="B223" s="125" t="s">
        <v>497</v>
      </c>
      <c r="C223" s="122" t="s">
        <v>498</v>
      </c>
      <c r="D223" s="126" t="n">
        <v>0</v>
      </c>
      <c r="E223" s="126" t="n">
        <v>0</v>
      </c>
      <c r="F223" s="124" t="str">
        <f aca="false">IF(D223&lt;&gt;0,IF(E223/D223&gt;=100,"&gt;&gt;100",E223/D223*100),"-")</f>
        <v>-</v>
      </c>
    </row>
    <row r="224" customFormat="false" ht="12.75" hidden="false" customHeight="true" outlineLevel="0" collapsed="false">
      <c r="A224" s="120" t="n">
        <v>3512</v>
      </c>
      <c r="B224" s="125" t="s">
        <v>499</v>
      </c>
      <c r="C224" s="122" t="s">
        <v>500</v>
      </c>
      <c r="D224" s="126" t="n">
        <v>0</v>
      </c>
      <c r="E224" s="126" t="n">
        <v>0</v>
      </c>
      <c r="F224" s="124" t="str">
        <f aca="false">IF(D224&lt;&gt;0,IF(E224/D224&gt;=100,"&gt;&gt;100",E224/D224*100),"-")</f>
        <v>-</v>
      </c>
    </row>
    <row r="225" customFormat="false" ht="36" hidden="false" customHeight="false" outlineLevel="0" collapsed="false">
      <c r="A225" s="120" t="n">
        <v>352</v>
      </c>
      <c r="B225" s="125" t="s">
        <v>501</v>
      </c>
      <c r="C225" s="122" t="s">
        <v>502</v>
      </c>
      <c r="D225" s="123" t="n">
        <f aca="false">SUM(D226:D228)</f>
        <v>0</v>
      </c>
      <c r="E225" s="123" t="n">
        <f aca="false">SUM(E226:E228)</f>
        <v>0</v>
      </c>
      <c r="F225" s="124" t="str">
        <f aca="false">IF(D225&lt;&gt;0,IF(E225/D225&gt;=100,"&gt;&gt;100",E225/D225*100),"-")</f>
        <v>-</v>
      </c>
    </row>
    <row r="226" customFormat="false" ht="12.75" hidden="false" customHeight="true" outlineLevel="0" collapsed="false">
      <c r="A226" s="120" t="n">
        <v>3521</v>
      </c>
      <c r="B226" s="125" t="s">
        <v>503</v>
      </c>
      <c r="C226" s="122" t="s">
        <v>504</v>
      </c>
      <c r="D226" s="126" t="n">
        <v>0</v>
      </c>
      <c r="E226" s="126" t="n">
        <v>0</v>
      </c>
      <c r="F226" s="124" t="str">
        <f aca="false">IF(D226&lt;&gt;0,IF(E226/D226&gt;=100,"&gt;&gt;100",E226/D226*100),"-")</f>
        <v>-</v>
      </c>
    </row>
    <row r="227" customFormat="false" ht="12.75" hidden="false" customHeight="true" outlineLevel="0" collapsed="false">
      <c r="A227" s="120" t="n">
        <v>3522</v>
      </c>
      <c r="B227" s="125" t="s">
        <v>505</v>
      </c>
      <c r="C227" s="122" t="s">
        <v>506</v>
      </c>
      <c r="D227" s="126" t="n">
        <v>0</v>
      </c>
      <c r="E227" s="126" t="n">
        <v>0</v>
      </c>
      <c r="F227" s="124" t="str">
        <f aca="false">IF(D227&lt;&gt;0,IF(E227/D227&gt;=100,"&gt;&gt;100",E227/D227*100),"-")</f>
        <v>-</v>
      </c>
    </row>
    <row r="228" customFormat="false" ht="12.75" hidden="false" customHeight="true" outlineLevel="0" collapsed="false">
      <c r="A228" s="120" t="n">
        <v>3523</v>
      </c>
      <c r="B228" s="121" t="s">
        <v>507</v>
      </c>
      <c r="C228" s="122" t="s">
        <v>508</v>
      </c>
      <c r="D228" s="126" t="n">
        <v>0</v>
      </c>
      <c r="E228" s="126" t="n">
        <v>0</v>
      </c>
      <c r="F228" s="124" t="str">
        <f aca="false">IF(D228&lt;&gt;0,IF(E228/D228&gt;=100,"&gt;&gt;100",E228/D228*100),"-")</f>
        <v>-</v>
      </c>
    </row>
    <row r="229" customFormat="false" ht="24" hidden="false" customHeight="false" outlineLevel="0" collapsed="false">
      <c r="A229" s="120" t="s">
        <v>509</v>
      </c>
      <c r="B229" s="121" t="s">
        <v>510</v>
      </c>
      <c r="C229" s="122" t="s">
        <v>509</v>
      </c>
      <c r="D229" s="126" t="n">
        <v>0</v>
      </c>
      <c r="E229" s="126" t="n">
        <v>0</v>
      </c>
      <c r="F229" s="124" t="str">
        <f aca="false">IF(D229&lt;&gt;0,IF(E229/D229&gt;=100,"&gt;&gt;100",E229/D229*100),"-")</f>
        <v>-</v>
      </c>
    </row>
    <row r="230" customFormat="false" ht="24" hidden="false" customHeight="false" outlineLevel="0" collapsed="false">
      <c r="A230" s="120" t="n">
        <v>36</v>
      </c>
      <c r="B230" s="125" t="s">
        <v>511</v>
      </c>
      <c r="C230" s="122" t="s">
        <v>512</v>
      </c>
      <c r="D230" s="123" t="n">
        <f aca="false">D231+D234+D237+D242+D246+D250+D254+D257</f>
        <v>0</v>
      </c>
      <c r="E230" s="123" t="n">
        <f aca="false">E231+E234+E237+E242+E246+E250+E254+E257</f>
        <v>0</v>
      </c>
      <c r="F230" s="124" t="str">
        <f aca="false">IF(D230&lt;&gt;0,IF(E230/D230&gt;=100,"&gt;&gt;100",E230/D230*100),"-")</f>
        <v>-</v>
      </c>
    </row>
    <row r="231" customFormat="false" ht="12.75" hidden="false" customHeight="true" outlineLevel="0" collapsed="false">
      <c r="A231" s="120" t="n">
        <v>361</v>
      </c>
      <c r="B231" s="121" t="s">
        <v>513</v>
      </c>
      <c r="C231" s="122" t="s">
        <v>514</v>
      </c>
      <c r="D231" s="123" t="n">
        <f aca="false">SUM(D232:D233)</f>
        <v>0</v>
      </c>
      <c r="E231" s="123" t="n">
        <f aca="false">SUM(E232:E233)</f>
        <v>0</v>
      </c>
      <c r="F231" s="124" t="str">
        <f aca="false">IF(D231&lt;&gt;0,IF(E231/D231&gt;=100,"&gt;&gt;100",E231/D231*100),"-")</f>
        <v>-</v>
      </c>
    </row>
    <row r="232" customFormat="false" ht="12.75" hidden="false" customHeight="true" outlineLevel="0" collapsed="false">
      <c r="A232" s="120" t="n">
        <v>3611</v>
      </c>
      <c r="B232" s="121" t="s">
        <v>515</v>
      </c>
      <c r="C232" s="122" t="s">
        <v>516</v>
      </c>
      <c r="D232" s="126" t="n">
        <v>0</v>
      </c>
      <c r="E232" s="126" t="n">
        <v>0</v>
      </c>
      <c r="F232" s="124" t="str">
        <f aca="false">IF(D232&lt;&gt;0,IF(E232/D232&gt;=100,"&gt;&gt;100",E232/D232*100),"-")</f>
        <v>-</v>
      </c>
    </row>
    <row r="233" customFormat="false" ht="12.75" hidden="false" customHeight="true" outlineLevel="0" collapsed="false">
      <c r="A233" s="120" t="n">
        <v>3612</v>
      </c>
      <c r="B233" s="121" t="s">
        <v>517</v>
      </c>
      <c r="C233" s="122" t="s">
        <v>518</v>
      </c>
      <c r="D233" s="126" t="n">
        <v>0</v>
      </c>
      <c r="E233" s="126" t="n">
        <v>0</v>
      </c>
      <c r="F233" s="124" t="str">
        <f aca="false">IF(D233&lt;&gt;0,IF(E233/D233&gt;=100,"&gt;&gt;100",E233/D233*100),"-")</f>
        <v>-</v>
      </c>
    </row>
    <row r="234" customFormat="false" ht="24" hidden="false" customHeight="false" outlineLevel="0" collapsed="false">
      <c r="A234" s="120" t="n">
        <v>362</v>
      </c>
      <c r="B234" s="121" t="s">
        <v>519</v>
      </c>
      <c r="C234" s="122" t="s">
        <v>520</v>
      </c>
      <c r="D234" s="123" t="n">
        <f aca="false">SUM(D235:D236)</f>
        <v>0</v>
      </c>
      <c r="E234" s="123" t="n">
        <f aca="false">SUM(E235:E236)</f>
        <v>0</v>
      </c>
      <c r="F234" s="124" t="str">
        <f aca="false">IF(D234&lt;&gt;0,IF(E234/D234&gt;=100,"&gt;&gt;100",E234/D234*100),"-")</f>
        <v>-</v>
      </c>
    </row>
    <row r="235" customFormat="false" ht="12.75" hidden="false" customHeight="true" outlineLevel="0" collapsed="false">
      <c r="A235" s="120" t="n">
        <v>3621</v>
      </c>
      <c r="B235" s="125" t="s">
        <v>521</v>
      </c>
      <c r="C235" s="122" t="s">
        <v>522</v>
      </c>
      <c r="D235" s="126" t="n">
        <v>0</v>
      </c>
      <c r="E235" s="126" t="n">
        <v>0</v>
      </c>
      <c r="F235" s="124" t="str">
        <f aca="false">IF(D235&lt;&gt;0,IF(E235/D235&gt;=100,"&gt;&gt;100",E235/D235*100),"-")</f>
        <v>-</v>
      </c>
    </row>
    <row r="236" customFormat="false" ht="24" hidden="false" customHeight="false" outlineLevel="0" collapsed="false">
      <c r="A236" s="120" t="n">
        <v>3622</v>
      </c>
      <c r="B236" s="125" t="s">
        <v>523</v>
      </c>
      <c r="C236" s="122" t="s">
        <v>524</v>
      </c>
      <c r="D236" s="126" t="n">
        <v>0</v>
      </c>
      <c r="E236" s="126" t="n">
        <v>0</v>
      </c>
      <c r="F236" s="124" t="str">
        <f aca="false">IF(D236&lt;&gt;0,IF(E236/D236&gt;=100,"&gt;&gt;100",E236/D236*100),"-")</f>
        <v>-</v>
      </c>
    </row>
    <row r="237" customFormat="false" ht="24" hidden="false" customHeight="false" outlineLevel="0" collapsed="false">
      <c r="A237" s="120" t="n">
        <v>363</v>
      </c>
      <c r="B237" s="125" t="s">
        <v>525</v>
      </c>
      <c r="C237" s="122" t="s">
        <v>526</v>
      </c>
      <c r="D237" s="123" t="n">
        <f aca="false">SUM(D238:D241)</f>
        <v>0</v>
      </c>
      <c r="E237" s="123" t="n">
        <f aca="false">SUM(E238:E241)</f>
        <v>0</v>
      </c>
      <c r="F237" s="124" t="str">
        <f aca="false">IF(D237&lt;&gt;0,IF(E237/D237&gt;=100,"&gt;&gt;100",E237/D237*100),"-")</f>
        <v>-</v>
      </c>
    </row>
    <row r="238" customFormat="false" ht="12" hidden="false" customHeight="false" outlineLevel="0" collapsed="false">
      <c r="A238" s="120" t="n">
        <v>3631</v>
      </c>
      <c r="B238" s="125" t="s">
        <v>527</v>
      </c>
      <c r="C238" s="122" t="s">
        <v>528</v>
      </c>
      <c r="D238" s="126" t="n">
        <v>0</v>
      </c>
      <c r="E238" s="126" t="n">
        <v>0</v>
      </c>
      <c r="F238" s="124" t="str">
        <f aca="false">IF(D238&lt;&gt;0,IF(E238/D238&gt;=100,"&gt;&gt;100",E238/D238*100),"-")</f>
        <v>-</v>
      </c>
    </row>
    <row r="239" customFormat="false" ht="12" hidden="false" customHeight="false" outlineLevel="0" collapsed="false">
      <c r="A239" s="120" t="n">
        <v>3632</v>
      </c>
      <c r="B239" s="125" t="s">
        <v>529</v>
      </c>
      <c r="C239" s="122" t="s">
        <v>530</v>
      </c>
      <c r="D239" s="126" t="n">
        <v>0</v>
      </c>
      <c r="E239" s="126" t="n">
        <v>0</v>
      </c>
      <c r="F239" s="124" t="str">
        <f aca="false">IF(D239&lt;&gt;0,IF(E239/D239&gt;=100,"&gt;&gt;100",E239/D239*100),"-")</f>
        <v>-</v>
      </c>
    </row>
    <row r="240" customFormat="false" ht="24" hidden="false" customHeight="false" outlineLevel="0" collapsed="false">
      <c r="A240" s="120" t="s">
        <v>531</v>
      </c>
      <c r="B240" s="125" t="s">
        <v>532</v>
      </c>
      <c r="C240" s="122" t="s">
        <v>531</v>
      </c>
      <c r="D240" s="126" t="n">
        <v>0</v>
      </c>
      <c r="E240" s="126" t="n">
        <v>0</v>
      </c>
      <c r="F240" s="124" t="str">
        <f aca="false">IF(D240&lt;&gt;0,IF(E240/D240&gt;=100,"&gt;&gt;100",E240/D240*100),"-")</f>
        <v>-</v>
      </c>
    </row>
    <row r="241" customFormat="false" ht="24" hidden="false" customHeight="false" outlineLevel="0" collapsed="false">
      <c r="A241" s="120" t="s">
        <v>533</v>
      </c>
      <c r="B241" s="125" t="s">
        <v>534</v>
      </c>
      <c r="C241" s="122" t="s">
        <v>533</v>
      </c>
      <c r="D241" s="126" t="n">
        <v>0</v>
      </c>
      <c r="E241" s="126" t="n">
        <v>0</v>
      </c>
      <c r="F241" s="124" t="str">
        <f aca="false">IF(D241&lt;&gt;0,IF(E241/D241&gt;=100,"&gt;&gt;100",E241/D241*100),"-")</f>
        <v>-</v>
      </c>
    </row>
    <row r="242" customFormat="false" ht="24" hidden="false" customHeight="false" outlineLevel="0" collapsed="false">
      <c r="A242" s="128" t="s">
        <v>535</v>
      </c>
      <c r="B242" s="125" t="s">
        <v>536</v>
      </c>
      <c r="C242" s="129" t="s">
        <v>535</v>
      </c>
      <c r="D242" s="123" t="n">
        <f aca="false">SUM(D243:D245)</f>
        <v>0</v>
      </c>
      <c r="E242" s="123" t="n">
        <f aca="false">SUM(E243:E245)</f>
        <v>0</v>
      </c>
      <c r="F242" s="135" t="str">
        <f aca="false">IF(D242&lt;&gt;0,IF(E242/D242&gt;=100,"&gt;&gt;100",E242/D242*100),"-")</f>
        <v>-</v>
      </c>
    </row>
    <row r="243" customFormat="false" ht="12" hidden="false" customHeight="false" outlineLevel="0" collapsed="false">
      <c r="A243" s="128" t="s">
        <v>537</v>
      </c>
      <c r="B243" s="125" t="s">
        <v>182</v>
      </c>
      <c r="C243" s="129" t="s">
        <v>537</v>
      </c>
      <c r="D243" s="130" t="n">
        <v>0</v>
      </c>
      <c r="E243" s="130" t="n">
        <v>0</v>
      </c>
      <c r="F243" s="131" t="str">
        <f aca="false">IF(D243&lt;&gt;0,IF(E243/D243&gt;=100,"&gt;&gt;100",E243/D243*100),"-")</f>
        <v>-</v>
      </c>
    </row>
    <row r="244" customFormat="false" ht="12" hidden="false" customHeight="false" outlineLevel="0" collapsed="false">
      <c r="A244" s="128" t="s">
        <v>538</v>
      </c>
      <c r="B244" s="125" t="s">
        <v>184</v>
      </c>
      <c r="C244" s="129" t="s">
        <v>538</v>
      </c>
      <c r="D244" s="130" t="n">
        <v>0</v>
      </c>
      <c r="E244" s="130" t="n">
        <v>0</v>
      </c>
      <c r="F244" s="131" t="str">
        <f aca="false">IF(D244&lt;&gt;0,IF(E244/D244&gt;=100,"&gt;&gt;100",E244/D244*100),"-")</f>
        <v>-</v>
      </c>
    </row>
    <row r="245" customFormat="false" ht="12" hidden="false" customHeight="false" outlineLevel="0" collapsed="false">
      <c r="A245" s="128" t="s">
        <v>539</v>
      </c>
      <c r="B245" s="125" t="s">
        <v>187</v>
      </c>
      <c r="C245" s="129" t="s">
        <v>539</v>
      </c>
      <c r="D245" s="130" t="n">
        <v>0</v>
      </c>
      <c r="E245" s="130" t="n">
        <v>0</v>
      </c>
      <c r="F245" s="131" t="str">
        <f aca="false">IF(D245&lt;&gt;0,IF(E245/D245&gt;=100,"&gt;&gt;100",E245/D245*100),"-")</f>
        <v>-</v>
      </c>
    </row>
    <row r="246" customFormat="false" ht="12.75" hidden="false" customHeight="true" outlineLevel="0" collapsed="false">
      <c r="A246" s="120" t="s">
        <v>540</v>
      </c>
      <c r="B246" s="125" t="s">
        <v>541</v>
      </c>
      <c r="C246" s="122" t="s">
        <v>540</v>
      </c>
      <c r="D246" s="123" t="n">
        <f aca="false">SUM(D247:D249)</f>
        <v>0</v>
      </c>
      <c r="E246" s="123" t="n">
        <f aca="false">SUM(E247:E249)</f>
        <v>0</v>
      </c>
      <c r="F246" s="124" t="str">
        <f aca="false">IF(D246&lt;&gt;0,IF(E246/D246&gt;=100,"&gt;&gt;100",E246/D246*100),"-")</f>
        <v>-</v>
      </c>
    </row>
    <row r="247" customFormat="false" ht="12.75" hidden="false" customHeight="true" outlineLevel="0" collapsed="false">
      <c r="A247" s="120" t="s">
        <v>542</v>
      </c>
      <c r="B247" s="121" t="s">
        <v>543</v>
      </c>
      <c r="C247" s="122" t="s">
        <v>542</v>
      </c>
      <c r="D247" s="126" t="n">
        <v>0</v>
      </c>
      <c r="E247" s="126" t="n">
        <v>0</v>
      </c>
      <c r="F247" s="124" t="str">
        <f aca="false">IF(D247&lt;&gt;0,IF(E247/D247&gt;=100,"&gt;&gt;100",E247/D247*100),"-")</f>
        <v>-</v>
      </c>
    </row>
    <row r="248" customFormat="false" ht="12.75" hidden="false" customHeight="true" outlineLevel="0" collapsed="false">
      <c r="A248" s="120" t="s">
        <v>544</v>
      </c>
      <c r="B248" s="121" t="s">
        <v>545</v>
      </c>
      <c r="C248" s="122" t="s">
        <v>544</v>
      </c>
      <c r="D248" s="126" t="n">
        <v>0</v>
      </c>
      <c r="E248" s="126" t="n">
        <v>0</v>
      </c>
      <c r="F248" s="124" t="str">
        <f aca="false">IF(D248&lt;&gt;0,IF(E248/D248&gt;=100,"&gt;&gt;100",E248/D248*100),"-")</f>
        <v>-</v>
      </c>
    </row>
    <row r="249" customFormat="false" ht="12.75" hidden="false" customHeight="true" outlineLevel="0" collapsed="false">
      <c r="A249" s="120" t="s">
        <v>546</v>
      </c>
      <c r="B249" s="121" t="s">
        <v>547</v>
      </c>
      <c r="C249" s="122" t="s">
        <v>546</v>
      </c>
      <c r="D249" s="126" t="n">
        <v>0</v>
      </c>
      <c r="E249" s="126" t="n">
        <v>0</v>
      </c>
      <c r="F249" s="124" t="str">
        <f aca="false">IF(D249&lt;&gt;0,IF(E249/D249&gt;=100,"&gt;&gt;100",E249/D249*100),"-")</f>
        <v>-</v>
      </c>
    </row>
    <row r="250" customFormat="false" ht="24" hidden="false" customHeight="false" outlineLevel="0" collapsed="false">
      <c r="A250" s="120" t="s">
        <v>548</v>
      </c>
      <c r="B250" s="121" t="s">
        <v>549</v>
      </c>
      <c r="C250" s="122" t="s">
        <v>548</v>
      </c>
      <c r="D250" s="123" t="n">
        <f aca="false">SUM(D251:D253)</f>
        <v>0</v>
      </c>
      <c r="E250" s="123" t="n">
        <f aca="false">SUM(E251:E253)</f>
        <v>0</v>
      </c>
      <c r="F250" s="124" t="str">
        <f aca="false">IF(D250&lt;&gt;0,IF(E250/D250&gt;=100,"&gt;&gt;100",E250/D250*100),"-")</f>
        <v>-</v>
      </c>
    </row>
    <row r="251" customFormat="false" ht="24" hidden="false" customHeight="false" outlineLevel="0" collapsed="false">
      <c r="A251" s="120" t="n">
        <v>3672</v>
      </c>
      <c r="B251" s="121" t="s">
        <v>550</v>
      </c>
      <c r="C251" s="122" t="s">
        <v>551</v>
      </c>
      <c r="D251" s="126" t="n">
        <v>0</v>
      </c>
      <c r="E251" s="126" t="n">
        <v>0</v>
      </c>
      <c r="F251" s="124" t="str">
        <f aca="false">IF(D251&lt;&gt;0,IF(E251/D251&gt;=100,"&gt;&gt;100",E251/D251*100),"-")</f>
        <v>-</v>
      </c>
    </row>
    <row r="252" customFormat="false" ht="24" hidden="false" customHeight="false" outlineLevel="0" collapsed="false">
      <c r="A252" s="120" t="n">
        <v>3673</v>
      </c>
      <c r="B252" s="121" t="s">
        <v>552</v>
      </c>
      <c r="C252" s="122" t="s">
        <v>553</v>
      </c>
      <c r="D252" s="126" t="n">
        <v>0</v>
      </c>
      <c r="E252" s="126" t="n">
        <v>0</v>
      </c>
      <c r="F252" s="124" t="str">
        <f aca="false">IF(D252&lt;&gt;0,IF(E252/D252&gt;=100,"&gt;&gt;100",E252/D252*100),"-")</f>
        <v>-</v>
      </c>
    </row>
    <row r="253" customFormat="false" ht="24" hidden="false" customHeight="false" outlineLevel="0" collapsed="false">
      <c r="A253" s="120" t="n">
        <v>3674</v>
      </c>
      <c r="B253" s="121" t="s">
        <v>554</v>
      </c>
      <c r="C253" s="122" t="s">
        <v>555</v>
      </c>
      <c r="D253" s="126" t="n">
        <v>0</v>
      </c>
      <c r="E253" s="126" t="n">
        <v>0</v>
      </c>
      <c r="F253" s="124" t="str">
        <f aca="false">IF(D253&lt;&gt;0,IF(E253/D253&gt;=100,"&gt;&gt;100",E253/D253*100),"-")</f>
        <v>-</v>
      </c>
    </row>
    <row r="254" customFormat="false" ht="12.75" hidden="false" customHeight="true" outlineLevel="0" collapsed="false">
      <c r="A254" s="120" t="s">
        <v>556</v>
      </c>
      <c r="B254" s="121" t="s">
        <v>557</v>
      </c>
      <c r="C254" s="122" t="s">
        <v>556</v>
      </c>
      <c r="D254" s="123" t="n">
        <f aca="false">SUM(D255:D256)</f>
        <v>0</v>
      </c>
      <c r="E254" s="123" t="n">
        <f aca="false">SUM(E255:E256)</f>
        <v>0</v>
      </c>
      <c r="F254" s="124" t="str">
        <f aca="false">IF(D254&lt;&gt;0,IF(E254/D254&gt;=100,"&gt;&gt;100",E254/D254*100),"-")</f>
        <v>-</v>
      </c>
    </row>
    <row r="255" customFormat="false" ht="12.75" hidden="false" customHeight="true" outlineLevel="0" collapsed="false">
      <c r="A255" s="120" t="s">
        <v>558</v>
      </c>
      <c r="B255" s="121" t="s">
        <v>203</v>
      </c>
      <c r="C255" s="122" t="s">
        <v>558</v>
      </c>
      <c r="D255" s="126" t="n">
        <v>0</v>
      </c>
      <c r="E255" s="126" t="n">
        <v>0</v>
      </c>
      <c r="F255" s="124" t="str">
        <f aca="false">IF(D255&lt;&gt;0,IF(E255/D255&gt;=100,"&gt;&gt;100",E255/D255*100),"-")</f>
        <v>-</v>
      </c>
    </row>
    <row r="256" customFormat="false" ht="12.75" hidden="false" customHeight="true" outlineLevel="0" collapsed="false">
      <c r="A256" s="120" t="s">
        <v>559</v>
      </c>
      <c r="B256" s="121" t="s">
        <v>205</v>
      </c>
      <c r="C256" s="122" t="s">
        <v>559</v>
      </c>
      <c r="D256" s="126" t="n">
        <v>0</v>
      </c>
      <c r="E256" s="126" t="n">
        <v>0</v>
      </c>
      <c r="F256" s="124" t="str">
        <f aca="false">IF(D256&lt;&gt;0,IF(E256/D256&gt;=100,"&gt;&gt;100",E256/D256*100),"-")</f>
        <v>-</v>
      </c>
    </row>
    <row r="257" customFormat="false" ht="24" hidden="false" customHeight="false" outlineLevel="0" collapsed="false">
      <c r="A257" s="120" t="s">
        <v>560</v>
      </c>
      <c r="B257" s="121" t="s">
        <v>561</v>
      </c>
      <c r="C257" s="122" t="s">
        <v>560</v>
      </c>
      <c r="D257" s="123" t="n">
        <f aca="false">SUM(D258:D261)</f>
        <v>0</v>
      </c>
      <c r="E257" s="123" t="n">
        <f aca="false">SUM(E258:E261)</f>
        <v>0</v>
      </c>
      <c r="F257" s="124" t="str">
        <f aca="false">IF(D257&lt;&gt;0,IF(E257/D257&gt;=100,"&gt;&gt;100",E257/D257*100),"-")</f>
        <v>-</v>
      </c>
    </row>
    <row r="258" customFormat="false" ht="12.75" hidden="false" customHeight="true" outlineLevel="0" collapsed="false">
      <c r="A258" s="120" t="s">
        <v>562</v>
      </c>
      <c r="B258" s="121" t="s">
        <v>208</v>
      </c>
      <c r="C258" s="122" t="s">
        <v>562</v>
      </c>
      <c r="D258" s="126" t="n">
        <v>0</v>
      </c>
      <c r="E258" s="126" t="n">
        <v>0</v>
      </c>
      <c r="F258" s="124" t="str">
        <f aca="false">IF(D258&lt;&gt;0,IF(E258/D258&gt;=100,"&gt;&gt;100",E258/D258*100),"-")</f>
        <v>-</v>
      </c>
    </row>
    <row r="259" customFormat="false" ht="12.75" hidden="false" customHeight="true" outlineLevel="0" collapsed="false">
      <c r="A259" s="120" t="s">
        <v>563</v>
      </c>
      <c r="B259" s="121" t="s">
        <v>210</v>
      </c>
      <c r="C259" s="122" t="s">
        <v>563</v>
      </c>
      <c r="D259" s="126" t="n">
        <v>0</v>
      </c>
      <c r="E259" s="126" t="n">
        <v>0</v>
      </c>
      <c r="F259" s="124" t="str">
        <f aca="false">IF(D259&lt;&gt;0,IF(E259/D259&gt;=100,"&gt;&gt;100",E259/D259*100),"-")</f>
        <v>-</v>
      </c>
    </row>
    <row r="260" customFormat="false" ht="24" hidden="false" customHeight="false" outlineLevel="0" collapsed="false">
      <c r="A260" s="120" t="s">
        <v>564</v>
      </c>
      <c r="B260" s="121" t="s">
        <v>212</v>
      </c>
      <c r="C260" s="122" t="s">
        <v>564</v>
      </c>
      <c r="D260" s="126" t="n">
        <v>0</v>
      </c>
      <c r="E260" s="126" t="n">
        <v>0</v>
      </c>
      <c r="F260" s="124" t="str">
        <f aca="false">IF(D260&lt;&gt;0,IF(E260/D260&gt;=100,"&gt;&gt;100",E260/D260*100),"-")</f>
        <v>-</v>
      </c>
    </row>
    <row r="261" customFormat="false" ht="24" hidden="false" customHeight="false" outlineLevel="0" collapsed="false">
      <c r="A261" s="120" t="s">
        <v>565</v>
      </c>
      <c r="B261" s="121" t="s">
        <v>214</v>
      </c>
      <c r="C261" s="122" t="s">
        <v>565</v>
      </c>
      <c r="D261" s="126" t="n">
        <v>0</v>
      </c>
      <c r="E261" s="126" t="n">
        <v>0</v>
      </c>
      <c r="F261" s="124" t="str">
        <f aca="false">IF(D261&lt;&gt;0,IF(E261/D261&gt;=100,"&gt;&gt;100",E261/D261*100),"-")</f>
        <v>-</v>
      </c>
    </row>
    <row r="262" customFormat="false" ht="24" hidden="false" customHeight="false" outlineLevel="0" collapsed="false">
      <c r="A262" s="120" t="n">
        <v>37</v>
      </c>
      <c r="B262" s="121" t="s">
        <v>566</v>
      </c>
      <c r="C262" s="122" t="s">
        <v>567</v>
      </c>
      <c r="D262" s="123" t="n">
        <f aca="false">D263+D269</f>
        <v>0</v>
      </c>
      <c r="E262" s="123" t="n">
        <f aca="false">E263+E269</f>
        <v>0</v>
      </c>
      <c r="F262" s="124" t="str">
        <f aca="false">IF(D262&lt;&gt;0,IF(E262/D262&gt;=100,"&gt;&gt;100",E262/D262*100),"-")</f>
        <v>-</v>
      </c>
    </row>
    <row r="263" customFormat="false" ht="24" hidden="false" customHeight="false" outlineLevel="0" collapsed="false">
      <c r="A263" s="120" t="n">
        <v>371</v>
      </c>
      <c r="B263" s="121" t="s">
        <v>568</v>
      </c>
      <c r="C263" s="122" t="s">
        <v>569</v>
      </c>
      <c r="D263" s="123" t="n">
        <f aca="false">SUM(D264:D268)</f>
        <v>0</v>
      </c>
      <c r="E263" s="123" t="n">
        <f aca="false">SUM(E264:E268)</f>
        <v>0</v>
      </c>
      <c r="F263" s="124" t="str">
        <f aca="false">IF(D263&lt;&gt;0,IF(E263/D263&gt;=100,"&gt;&gt;100",E263/D263*100),"-")</f>
        <v>-</v>
      </c>
    </row>
    <row r="264" customFormat="false" ht="24" hidden="false" customHeight="false" outlineLevel="0" collapsed="false">
      <c r="A264" s="120" t="n">
        <v>3711</v>
      </c>
      <c r="B264" s="121" t="s">
        <v>570</v>
      </c>
      <c r="C264" s="122" t="s">
        <v>571</v>
      </c>
      <c r="D264" s="126" t="n">
        <v>0</v>
      </c>
      <c r="E264" s="126" t="n">
        <v>0</v>
      </c>
      <c r="F264" s="124" t="str">
        <f aca="false">IF(D264&lt;&gt;0,IF(E264/D264&gt;=100,"&gt;&gt;100",E264/D264*100),"-")</f>
        <v>-</v>
      </c>
    </row>
    <row r="265" customFormat="false" ht="24" hidden="false" customHeight="false" outlineLevel="0" collapsed="false">
      <c r="A265" s="120" t="n">
        <v>3712</v>
      </c>
      <c r="B265" s="121" t="s">
        <v>572</v>
      </c>
      <c r="C265" s="122" t="s">
        <v>573</v>
      </c>
      <c r="D265" s="126" t="n">
        <v>0</v>
      </c>
      <c r="E265" s="126" t="n">
        <v>0</v>
      </c>
      <c r="F265" s="124" t="str">
        <f aca="false">IF(D265&lt;&gt;0,IF(E265/D265&gt;=100,"&gt;&gt;100",E265/D265*100),"-")</f>
        <v>-</v>
      </c>
    </row>
    <row r="266" customFormat="false" ht="24" hidden="false" customHeight="false" outlineLevel="0" collapsed="false">
      <c r="A266" s="120" t="s">
        <v>574</v>
      </c>
      <c r="B266" s="121" t="s">
        <v>575</v>
      </c>
      <c r="C266" s="122" t="s">
        <v>574</v>
      </c>
      <c r="D266" s="126" t="n">
        <v>0</v>
      </c>
      <c r="E266" s="126" t="n">
        <v>0</v>
      </c>
      <c r="F266" s="124" t="str">
        <f aca="false">IF(D266&lt;&gt;0,IF(E266/D266&gt;=100,"&gt;&gt;100",E266/D266*100),"-")</f>
        <v>-</v>
      </c>
    </row>
    <row r="267" customFormat="false" ht="24" hidden="false" customHeight="false" outlineLevel="0" collapsed="false">
      <c r="A267" s="120" t="s">
        <v>576</v>
      </c>
      <c r="B267" s="121" t="s">
        <v>577</v>
      </c>
      <c r="C267" s="122" t="s">
        <v>576</v>
      </c>
      <c r="D267" s="126" t="n">
        <v>0</v>
      </c>
      <c r="E267" s="126" t="n">
        <v>0</v>
      </c>
      <c r="F267" s="124" t="str">
        <f aca="false">IF(D267&lt;&gt;0,IF(E267/D267&gt;=100,"&gt;&gt;100",E267/D267*100),"-")</f>
        <v>-</v>
      </c>
    </row>
    <row r="268" customFormat="false" ht="12.75" hidden="false" customHeight="true" outlineLevel="0" collapsed="false">
      <c r="A268" s="120" t="s">
        <v>578</v>
      </c>
      <c r="B268" s="125" t="s">
        <v>579</v>
      </c>
      <c r="C268" s="122" t="s">
        <v>578</v>
      </c>
      <c r="D268" s="126" t="n">
        <v>0</v>
      </c>
      <c r="E268" s="126" t="n">
        <v>0</v>
      </c>
      <c r="F268" s="124" t="str">
        <f aca="false">IF(D268&lt;&gt;0,IF(E268/D268&gt;=100,"&gt;&gt;100",E268/D268*100),"-")</f>
        <v>-</v>
      </c>
    </row>
    <row r="269" customFormat="false" ht="12.75" hidden="false" customHeight="true" outlineLevel="0" collapsed="false">
      <c r="A269" s="120" t="n">
        <v>372</v>
      </c>
      <c r="B269" s="132" t="s">
        <v>580</v>
      </c>
      <c r="C269" s="122" t="s">
        <v>581</v>
      </c>
      <c r="D269" s="123" t="n">
        <f aca="false">SUM(D270:D272)</f>
        <v>0</v>
      </c>
      <c r="E269" s="123" t="n">
        <f aca="false">SUM(E270:E272)</f>
        <v>0</v>
      </c>
      <c r="F269" s="124" t="str">
        <f aca="false">IF(D269&lt;&gt;0,IF(E269/D269&gt;=100,"&gt;&gt;100",E269/D269*100),"-")</f>
        <v>-</v>
      </c>
    </row>
    <row r="270" customFormat="false" ht="12.75" hidden="false" customHeight="true" outlineLevel="0" collapsed="false">
      <c r="A270" s="120" t="n">
        <v>3721</v>
      </c>
      <c r="B270" s="125" t="s">
        <v>582</v>
      </c>
      <c r="C270" s="122" t="s">
        <v>583</v>
      </c>
      <c r="D270" s="126" t="n">
        <v>0</v>
      </c>
      <c r="E270" s="126" t="n">
        <v>0</v>
      </c>
      <c r="F270" s="124" t="str">
        <f aca="false">IF(D270&lt;&gt;0,IF(E270/D270&gt;=100,"&gt;&gt;100",E270/D270*100),"-")</f>
        <v>-</v>
      </c>
    </row>
    <row r="271" customFormat="false" ht="12.75" hidden="false" customHeight="true" outlineLevel="0" collapsed="false">
      <c r="A271" s="120" t="n">
        <v>3722</v>
      </c>
      <c r="B271" s="125" t="s">
        <v>584</v>
      </c>
      <c r="C271" s="122" t="s">
        <v>585</v>
      </c>
      <c r="D271" s="126" t="n">
        <v>0</v>
      </c>
      <c r="E271" s="126" t="n">
        <v>0</v>
      </c>
      <c r="F271" s="124" t="str">
        <f aca="false">IF(D271&lt;&gt;0,IF(E271/D271&gt;=100,"&gt;&gt;100",E271/D271*100),"-")</f>
        <v>-</v>
      </c>
    </row>
    <row r="272" customFormat="false" ht="12.75" hidden="false" customHeight="true" outlineLevel="0" collapsed="false">
      <c r="A272" s="120" t="s">
        <v>586</v>
      </c>
      <c r="B272" s="125" t="s">
        <v>587</v>
      </c>
      <c r="C272" s="122" t="s">
        <v>586</v>
      </c>
      <c r="D272" s="126" t="n">
        <v>0</v>
      </c>
      <c r="E272" s="126" t="n">
        <v>0</v>
      </c>
      <c r="F272" s="124" t="str">
        <f aca="false">IF(D272&lt;&gt;0,IF(E272/D272&gt;=100,"&gt;&gt;100",E272/D272*100),"-")</f>
        <v>-</v>
      </c>
    </row>
    <row r="273" customFormat="false" ht="24" hidden="false" customHeight="false" outlineLevel="0" collapsed="false">
      <c r="A273" s="120" t="n">
        <v>38</v>
      </c>
      <c r="B273" s="125" t="s">
        <v>588</v>
      </c>
      <c r="C273" s="122" t="s">
        <v>589</v>
      </c>
      <c r="D273" s="123" t="n">
        <f aca="false">D274+D278+D283+D289</f>
        <v>0</v>
      </c>
      <c r="E273" s="123" t="n">
        <f aca="false">E274+E278+E283+E289</f>
        <v>0</v>
      </c>
      <c r="F273" s="124" t="str">
        <f aca="false">IF(D273&lt;&gt;0,IF(E273/D273&gt;=100,"&gt;&gt;100",E273/D273*100),"-")</f>
        <v>-</v>
      </c>
    </row>
    <row r="274" customFormat="false" ht="12.75" hidden="false" customHeight="true" outlineLevel="0" collapsed="false">
      <c r="A274" s="120" t="n">
        <v>381</v>
      </c>
      <c r="B274" s="121" t="s">
        <v>590</v>
      </c>
      <c r="C274" s="122" t="s">
        <v>591</v>
      </c>
      <c r="D274" s="123" t="n">
        <f aca="false">SUM(D275:D277)</f>
        <v>0</v>
      </c>
      <c r="E274" s="123" t="n">
        <f aca="false">SUM(E275:E277)</f>
        <v>0</v>
      </c>
      <c r="F274" s="124" t="str">
        <f aca="false">IF(D274&lt;&gt;0,IF(E274/D274&gt;=100,"&gt;&gt;100",E274/D274*100),"-")</f>
        <v>-</v>
      </c>
    </row>
    <row r="275" customFormat="false" ht="12.75" hidden="false" customHeight="true" outlineLevel="0" collapsed="false">
      <c r="A275" s="120" t="n">
        <v>3811</v>
      </c>
      <c r="B275" s="121" t="s">
        <v>592</v>
      </c>
      <c r="C275" s="122" t="s">
        <v>593</v>
      </c>
      <c r="D275" s="126" t="n">
        <v>0</v>
      </c>
      <c r="E275" s="126" t="n">
        <v>0</v>
      </c>
      <c r="F275" s="124" t="str">
        <f aca="false">IF(D275&lt;&gt;0,IF(E275/D275&gt;=100,"&gt;&gt;100",E275/D275*100),"-")</f>
        <v>-</v>
      </c>
    </row>
    <row r="276" customFormat="false" ht="12.75" hidden="false" customHeight="true" outlineLevel="0" collapsed="false">
      <c r="A276" s="120" t="n">
        <v>3812</v>
      </c>
      <c r="B276" s="121" t="s">
        <v>594</v>
      </c>
      <c r="C276" s="122" t="s">
        <v>595</v>
      </c>
      <c r="D276" s="126" t="n">
        <v>0</v>
      </c>
      <c r="E276" s="126" t="n">
        <v>0</v>
      </c>
      <c r="F276" s="124" t="str">
        <f aca="false">IF(D276&lt;&gt;0,IF(E276/D276&gt;=100,"&gt;&gt;100",E276/D276*100),"-")</f>
        <v>-</v>
      </c>
    </row>
    <row r="277" customFormat="false" ht="12.75" hidden="false" customHeight="true" outlineLevel="0" collapsed="false">
      <c r="A277" s="120" t="s">
        <v>596</v>
      </c>
      <c r="B277" s="121" t="s">
        <v>597</v>
      </c>
      <c r="C277" s="122" t="s">
        <v>596</v>
      </c>
      <c r="D277" s="126" t="n">
        <v>0</v>
      </c>
      <c r="E277" s="126" t="n">
        <v>0</v>
      </c>
      <c r="F277" s="124" t="str">
        <f aca="false">IF(D277&lt;&gt;0,IF(E277/D277&gt;=100,"&gt;&gt;100",E277/D277*100),"-")</f>
        <v>-</v>
      </c>
    </row>
    <row r="278" customFormat="false" ht="12.75" hidden="false" customHeight="true" outlineLevel="0" collapsed="false">
      <c r="A278" s="120" t="n">
        <v>382</v>
      </c>
      <c r="B278" s="125" t="s">
        <v>598</v>
      </c>
      <c r="C278" s="122" t="s">
        <v>599</v>
      </c>
      <c r="D278" s="123" t="n">
        <f aca="false">SUM(D279:D282)</f>
        <v>0</v>
      </c>
      <c r="E278" s="123" t="n">
        <f aca="false">SUM(E279:E282)</f>
        <v>0</v>
      </c>
      <c r="F278" s="124" t="str">
        <f aca="false">IF(D278&lt;&gt;0,IF(E278/D278&gt;=100,"&gt;&gt;100",E278/D278*100),"-")</f>
        <v>-</v>
      </c>
    </row>
    <row r="279" customFormat="false" ht="12.75" hidden="false" customHeight="true" outlineLevel="0" collapsed="false">
      <c r="A279" s="120" t="n">
        <v>3821</v>
      </c>
      <c r="B279" s="121" t="s">
        <v>600</v>
      </c>
      <c r="C279" s="122" t="s">
        <v>601</v>
      </c>
      <c r="D279" s="126" t="n">
        <v>0</v>
      </c>
      <c r="E279" s="126" t="n">
        <v>0</v>
      </c>
      <c r="F279" s="124" t="str">
        <f aca="false">IF(D279&lt;&gt;0,IF(E279/D279&gt;=100,"&gt;&gt;100",E279/D279*100),"-")</f>
        <v>-</v>
      </c>
    </row>
    <row r="280" customFormat="false" ht="12.75" hidden="false" customHeight="true" outlineLevel="0" collapsed="false">
      <c r="A280" s="120" t="n">
        <v>3822</v>
      </c>
      <c r="B280" s="121" t="s">
        <v>602</v>
      </c>
      <c r="C280" s="122" t="s">
        <v>603</v>
      </c>
      <c r="D280" s="126" t="n">
        <v>0</v>
      </c>
      <c r="E280" s="126" t="n">
        <v>0</v>
      </c>
      <c r="F280" s="124" t="str">
        <f aca="false">IF(D280&lt;&gt;0,IF(E280/D280&gt;=100,"&gt;&gt;100",E280/D280*100),"-")</f>
        <v>-</v>
      </c>
    </row>
    <row r="281" customFormat="false" ht="12.75" hidden="false" customHeight="true" outlineLevel="0" collapsed="false">
      <c r="A281" s="120" t="s">
        <v>604</v>
      </c>
      <c r="B281" s="121" t="s">
        <v>605</v>
      </c>
      <c r="C281" s="122" t="s">
        <v>604</v>
      </c>
      <c r="D281" s="126" t="n">
        <v>0</v>
      </c>
      <c r="E281" s="126" t="n">
        <v>0</v>
      </c>
      <c r="F281" s="124" t="str">
        <f aca="false">IF(D281&lt;&gt;0,IF(E281/D281&gt;=100,"&gt;&gt;100",E281/D281*100),"-")</f>
        <v>-</v>
      </c>
    </row>
    <row r="282" customFormat="false" ht="24" hidden="false" customHeight="false" outlineLevel="0" collapsed="false">
      <c r="A282" s="120" t="s">
        <v>606</v>
      </c>
      <c r="B282" s="121" t="s">
        <v>607</v>
      </c>
      <c r="C282" s="122" t="s">
        <v>606</v>
      </c>
      <c r="D282" s="126" t="n">
        <v>0</v>
      </c>
      <c r="E282" s="126" t="n">
        <v>0</v>
      </c>
      <c r="F282" s="124" t="str">
        <f aca="false">IF(D282&lt;&gt;0,IF(E282/D282&gt;=100,"&gt;&gt;100",E282/D282*100),"-")</f>
        <v>-</v>
      </c>
    </row>
    <row r="283" customFormat="false" ht="12.75" hidden="false" customHeight="true" outlineLevel="0" collapsed="false">
      <c r="A283" s="120" t="n">
        <v>383</v>
      </c>
      <c r="B283" s="121" t="s">
        <v>608</v>
      </c>
      <c r="C283" s="122" t="s">
        <v>609</v>
      </c>
      <c r="D283" s="123" t="n">
        <f aca="false">SUM(D284:D288)</f>
        <v>0</v>
      </c>
      <c r="E283" s="123" t="n">
        <f aca="false">SUM(E284:E288)</f>
        <v>0</v>
      </c>
      <c r="F283" s="124" t="str">
        <f aca="false">IF(D283&lt;&gt;0,IF(E283/D283&gt;=100,"&gt;&gt;100",E283/D283*100),"-")</f>
        <v>-</v>
      </c>
    </row>
    <row r="284" customFormat="false" ht="12.75" hidden="false" customHeight="true" outlineLevel="0" collapsed="false">
      <c r="A284" s="120" t="n">
        <v>3831</v>
      </c>
      <c r="B284" s="121" t="s">
        <v>610</v>
      </c>
      <c r="C284" s="122" t="s">
        <v>611</v>
      </c>
      <c r="D284" s="126" t="n">
        <v>0</v>
      </c>
      <c r="E284" s="126" t="n">
        <v>0</v>
      </c>
      <c r="F284" s="124" t="str">
        <f aca="false">IF(D284&lt;&gt;0,IF(E284/D284&gt;=100,"&gt;&gt;100",E284/D284*100),"-")</f>
        <v>-</v>
      </c>
    </row>
    <row r="285" customFormat="false" ht="12.75" hidden="false" customHeight="true" outlineLevel="0" collapsed="false">
      <c r="A285" s="120" t="n">
        <v>3832</v>
      </c>
      <c r="B285" s="121" t="s">
        <v>612</v>
      </c>
      <c r="C285" s="122" t="s">
        <v>613</v>
      </c>
      <c r="D285" s="126" t="n">
        <v>0</v>
      </c>
      <c r="E285" s="126" t="n">
        <v>0</v>
      </c>
      <c r="F285" s="124" t="str">
        <f aca="false">IF(D285&lt;&gt;0,IF(E285/D285&gt;=100,"&gt;&gt;100",E285/D285*100),"-")</f>
        <v>-</v>
      </c>
    </row>
    <row r="286" customFormat="false" ht="12.75" hidden="false" customHeight="true" outlineLevel="0" collapsed="false">
      <c r="A286" s="120" t="n">
        <v>3833</v>
      </c>
      <c r="B286" s="121" t="s">
        <v>614</v>
      </c>
      <c r="C286" s="122" t="s">
        <v>615</v>
      </c>
      <c r="D286" s="126" t="n">
        <v>0</v>
      </c>
      <c r="E286" s="126" t="n">
        <v>0</v>
      </c>
      <c r="F286" s="124" t="str">
        <f aca="false">IF(D286&lt;&gt;0,IF(E286/D286&gt;=100,"&gt;&gt;100",E286/D286*100),"-")</f>
        <v>-</v>
      </c>
    </row>
    <row r="287" customFormat="false" ht="12.75" hidden="false" customHeight="true" outlineLevel="0" collapsed="false">
      <c r="A287" s="120" t="n">
        <v>3834</v>
      </c>
      <c r="B287" s="121" t="s">
        <v>616</v>
      </c>
      <c r="C287" s="122" t="s">
        <v>617</v>
      </c>
      <c r="D287" s="126" t="n">
        <v>0</v>
      </c>
      <c r="E287" s="126" t="n">
        <v>0</v>
      </c>
      <c r="F287" s="124" t="str">
        <f aca="false">IF(D287&lt;&gt;0,IF(E287/D287&gt;=100,"&gt;&gt;100",E287/D287*100),"-")</f>
        <v>-</v>
      </c>
    </row>
    <row r="288" customFormat="false" ht="12.75" hidden="false" customHeight="true" outlineLevel="0" collapsed="false">
      <c r="A288" s="120" t="s">
        <v>618</v>
      </c>
      <c r="B288" s="121" t="s">
        <v>352</v>
      </c>
      <c r="C288" s="122" t="s">
        <v>618</v>
      </c>
      <c r="D288" s="126" t="n">
        <v>0</v>
      </c>
      <c r="E288" s="126" t="n">
        <v>0</v>
      </c>
      <c r="F288" s="124" t="str">
        <f aca="false">IF(D288&lt;&gt;0,IF(E288/D288&gt;=100,"&gt;&gt;100",E288/D288*100),"-")</f>
        <v>-</v>
      </c>
    </row>
    <row r="289" customFormat="false" ht="12.75" hidden="false" customHeight="true" outlineLevel="0" collapsed="false">
      <c r="A289" s="120" t="n">
        <v>386</v>
      </c>
      <c r="B289" s="125" t="s">
        <v>619</v>
      </c>
      <c r="C289" s="122" t="s">
        <v>620</v>
      </c>
      <c r="D289" s="123" t="n">
        <f aca="false">SUM(D290:D294)</f>
        <v>0</v>
      </c>
      <c r="E289" s="123" t="n">
        <f aca="false">SUM(E290:E294)</f>
        <v>0</v>
      </c>
      <c r="F289" s="124" t="str">
        <f aca="false">IF(D289&lt;&gt;0,IF(E289/D289&gt;=100,"&gt;&gt;100",E289/D289*100),"-")</f>
        <v>-</v>
      </c>
    </row>
    <row r="290" customFormat="false" ht="24" hidden="false" customHeight="false" outlineLevel="0" collapsed="false">
      <c r="A290" s="120" t="n">
        <v>3861</v>
      </c>
      <c r="B290" s="121" t="s">
        <v>621</v>
      </c>
      <c r="C290" s="122" t="s">
        <v>622</v>
      </c>
      <c r="D290" s="126" t="n">
        <v>0</v>
      </c>
      <c r="E290" s="126" t="n">
        <v>0</v>
      </c>
      <c r="F290" s="124" t="str">
        <f aca="false">IF(D290&lt;&gt;0,IF(E290/D290&gt;=100,"&gt;&gt;100",E290/D290*100),"-")</f>
        <v>-</v>
      </c>
    </row>
    <row r="291" customFormat="false" ht="24" hidden="false" customHeight="false" outlineLevel="0" collapsed="false">
      <c r="A291" s="120" t="n">
        <v>3862</v>
      </c>
      <c r="B291" s="125" t="s">
        <v>623</v>
      </c>
      <c r="C291" s="122" t="s">
        <v>624</v>
      </c>
      <c r="D291" s="126" t="n">
        <v>0</v>
      </c>
      <c r="E291" s="126" t="n">
        <v>0</v>
      </c>
      <c r="F291" s="124" t="str">
        <f aca="false">IF(D291&lt;&gt;0,IF(E291/D291&gt;=100,"&gt;&gt;100",E291/D291*100),"-")</f>
        <v>-</v>
      </c>
    </row>
    <row r="292" customFormat="false" ht="12.75" hidden="false" customHeight="true" outlineLevel="0" collapsed="false">
      <c r="A292" s="120" t="n">
        <v>3863</v>
      </c>
      <c r="B292" s="125" t="s">
        <v>625</v>
      </c>
      <c r="C292" s="122" t="s">
        <v>626</v>
      </c>
      <c r="D292" s="126" t="n">
        <v>0</v>
      </c>
      <c r="E292" s="126" t="n">
        <v>0</v>
      </c>
      <c r="F292" s="124" t="str">
        <f aca="false">IF(D292&lt;&gt;0,IF(E292/D292&gt;=100,"&gt;&gt;100",E292/D292*100),"-")</f>
        <v>-</v>
      </c>
    </row>
    <row r="293" customFormat="false" ht="12.75" hidden="false" customHeight="true" outlineLevel="0" collapsed="false">
      <c r="A293" s="120" t="s">
        <v>627</v>
      </c>
      <c r="B293" s="125" t="s">
        <v>628</v>
      </c>
      <c r="C293" s="122" t="s">
        <v>627</v>
      </c>
      <c r="D293" s="126" t="n">
        <v>0</v>
      </c>
      <c r="E293" s="126" t="n">
        <v>0</v>
      </c>
      <c r="F293" s="124" t="str">
        <f aca="false">IF(D293&lt;&gt;0,IF(E293/D293&gt;=100,"&gt;&gt;100",E293/D293*100),"-")</f>
        <v>-</v>
      </c>
    </row>
    <row r="294" customFormat="false" ht="24" hidden="false" customHeight="false" outlineLevel="0" collapsed="false">
      <c r="A294" s="120" t="s">
        <v>629</v>
      </c>
      <c r="B294" s="125" t="s">
        <v>630</v>
      </c>
      <c r="C294" s="122" t="s">
        <v>629</v>
      </c>
      <c r="D294" s="126" t="n">
        <v>0</v>
      </c>
      <c r="E294" s="126" t="n">
        <v>0</v>
      </c>
      <c r="F294" s="124" t="str">
        <f aca="false">IF(D294&lt;&gt;0,IF(E294/D294&gt;=100,"&gt;&gt;100",E294/D294*100),"-")</f>
        <v>-</v>
      </c>
    </row>
    <row r="295" customFormat="false" ht="12.75" hidden="false" customHeight="true" outlineLevel="0" collapsed="false">
      <c r="A295" s="120" t="s">
        <v>631</v>
      </c>
      <c r="B295" s="121" t="s">
        <v>632</v>
      </c>
      <c r="C295" s="122" t="s">
        <v>633</v>
      </c>
      <c r="D295" s="126" t="n">
        <v>0</v>
      </c>
      <c r="E295" s="126" t="n">
        <v>0</v>
      </c>
      <c r="F295" s="124" t="str">
        <f aca="false">IF(D295&lt;&gt;0,IF(E295/D295&gt;=100,"&gt;&gt;100",E295/D295*100),"-")</f>
        <v>-</v>
      </c>
    </row>
    <row r="296" customFormat="false" ht="12.75" hidden="false" customHeight="true" outlineLevel="0" collapsed="false">
      <c r="A296" s="120" t="s">
        <v>631</v>
      </c>
      <c r="B296" s="121" t="s">
        <v>634</v>
      </c>
      <c r="C296" s="122" t="s">
        <v>635</v>
      </c>
      <c r="D296" s="126" t="n">
        <v>0</v>
      </c>
      <c r="E296" s="126" t="n">
        <v>0</v>
      </c>
      <c r="F296" s="124" t="str">
        <f aca="false">IF(D296&lt;&gt;0,IF(E296/D296&gt;=100,"&gt;&gt;100",E296/D296*100),"-")</f>
        <v>-</v>
      </c>
    </row>
    <row r="297" customFormat="false" ht="12.75" hidden="false" customHeight="true" outlineLevel="0" collapsed="false">
      <c r="A297" s="120" t="s">
        <v>631</v>
      </c>
      <c r="B297" s="121" t="s">
        <v>636</v>
      </c>
      <c r="C297" s="122" t="s">
        <v>637</v>
      </c>
      <c r="D297" s="123" t="n">
        <f aca="false">IF(D296&gt;=D295,D296-D295,0)</f>
        <v>0</v>
      </c>
      <c r="E297" s="123" t="n">
        <f aca="false">IF(E296&gt;=E295,E296-E295,0)</f>
        <v>0</v>
      </c>
      <c r="F297" s="124" t="str">
        <f aca="false">IF(D297&lt;&gt;0,IF(E297/D297&gt;=100,"&gt;&gt;100",E297/D297*100),"-")</f>
        <v>-</v>
      </c>
    </row>
    <row r="298" customFormat="false" ht="12.75" hidden="false" customHeight="true" outlineLevel="0" collapsed="false">
      <c r="A298" s="120" t="s">
        <v>631</v>
      </c>
      <c r="B298" s="121" t="s">
        <v>638</v>
      </c>
      <c r="C298" s="122" t="s">
        <v>639</v>
      </c>
      <c r="D298" s="123" t="n">
        <f aca="false">IF(D295&gt;=D296,D295-D296,0)</f>
        <v>0</v>
      </c>
      <c r="E298" s="123" t="n">
        <f aca="false">IF(E295&gt;=E296,E295-E296,0)</f>
        <v>0</v>
      </c>
      <c r="F298" s="124" t="str">
        <f aca="false">IF(D298&lt;&gt;0,IF(E298/D298&gt;=100,"&gt;&gt;100",E298/D298*100),"-")</f>
        <v>-</v>
      </c>
    </row>
    <row r="299" customFormat="false" ht="12.75" hidden="false" customHeight="true" outlineLevel="0" collapsed="false">
      <c r="A299" s="120" t="s">
        <v>631</v>
      </c>
      <c r="B299" s="121" t="s">
        <v>640</v>
      </c>
      <c r="C299" s="122" t="s">
        <v>641</v>
      </c>
      <c r="D299" s="123" t="n">
        <f aca="false">D152-D297+D298</f>
        <v>54702.26</v>
      </c>
      <c r="E299" s="123" t="n">
        <f aca="false">E152-E297+E298</f>
        <v>80906.18</v>
      </c>
      <c r="F299" s="124" t="n">
        <f aca="false">IF(D299&lt;&gt;0,IF(E299/D299&gt;=100,"&gt;&gt;100",E299/D299*100),"-")</f>
        <v>147.902810596856</v>
      </c>
    </row>
    <row r="300" customFormat="false" ht="12.75" hidden="false" customHeight="true" outlineLevel="0" collapsed="false">
      <c r="A300" s="120" t="s">
        <v>631</v>
      </c>
      <c r="B300" s="121" t="s">
        <v>642</v>
      </c>
      <c r="C300" s="122" t="s">
        <v>643</v>
      </c>
      <c r="D300" s="123" t="n">
        <f aca="false">IF(D6&gt;=D299,D6-D299,0)</f>
        <v>13595.49</v>
      </c>
      <c r="E300" s="123" t="n">
        <f aca="false">IF(E6&gt;=E299,E6-E299,0)</f>
        <v>11128.99</v>
      </c>
      <c r="F300" s="124" t="n">
        <f aca="false">IF(D300&lt;&gt;0,IF(E300/D300&gt;=100,"&gt;&gt;100",E300/D300*100),"-")</f>
        <v>81.8579543657494</v>
      </c>
    </row>
    <row r="301" customFormat="false" ht="12.75" hidden="false" customHeight="true" outlineLevel="0" collapsed="false">
      <c r="A301" s="120" t="s">
        <v>631</v>
      </c>
      <c r="B301" s="121" t="s">
        <v>644</v>
      </c>
      <c r="C301" s="122" t="s">
        <v>645</v>
      </c>
      <c r="D301" s="123" t="n">
        <f aca="false">IF(D299&gt;=D6,D299-D6,0)</f>
        <v>0</v>
      </c>
      <c r="E301" s="123" t="n">
        <f aca="false">IF(E299&gt;=E6,E299-E6,0)</f>
        <v>0</v>
      </c>
      <c r="F301" s="124" t="str">
        <f aca="false">IF(D301&lt;&gt;0,IF(E301/D301&gt;=100,"&gt;&gt;100",E301/D301*100),"-")</f>
        <v>-</v>
      </c>
    </row>
    <row r="302" customFormat="false" ht="12.75" hidden="false" customHeight="true" outlineLevel="0" collapsed="false">
      <c r="A302" s="120" t="n">
        <v>92211</v>
      </c>
      <c r="B302" s="121" t="s">
        <v>646</v>
      </c>
      <c r="C302" s="122" t="s">
        <v>647</v>
      </c>
      <c r="D302" s="126" t="n">
        <v>0</v>
      </c>
      <c r="E302" s="126" t="n">
        <v>0</v>
      </c>
      <c r="F302" s="124" t="str">
        <f aca="false">IF(D302&lt;&gt;0,IF(E302/D302&gt;=100,"&gt;&gt;100",E302/D302*100),"-")</f>
        <v>-</v>
      </c>
    </row>
    <row r="303" customFormat="false" ht="12.75" hidden="false" customHeight="true" outlineLevel="0" collapsed="false">
      <c r="A303" s="120" t="n">
        <v>92221</v>
      </c>
      <c r="B303" s="121" t="s">
        <v>648</v>
      </c>
      <c r="C303" s="122" t="s">
        <v>649</v>
      </c>
      <c r="D303" s="126" t="n">
        <v>0</v>
      </c>
      <c r="E303" s="126" t="n">
        <v>0</v>
      </c>
      <c r="F303" s="124" t="str">
        <f aca="false">IF(D303&lt;&gt;0,IF(E303/D303&gt;=100,"&gt;&gt;100",E303/D303*100),"-")</f>
        <v>-</v>
      </c>
    </row>
    <row r="304" customFormat="false" ht="12.75" hidden="false" customHeight="true" outlineLevel="0" collapsed="false">
      <c r="A304" s="120" t="n">
        <v>96</v>
      </c>
      <c r="B304" s="121" t="s">
        <v>650</v>
      </c>
      <c r="C304" s="122" t="s">
        <v>651</v>
      </c>
      <c r="D304" s="126" t="n">
        <v>0</v>
      </c>
      <c r="E304" s="126" t="n">
        <v>2400</v>
      </c>
      <c r="F304" s="124" t="str">
        <f aca="false">IF(D304&lt;&gt;0,IF(E304/D304&gt;=100,"&gt;&gt;100",E304/D304*100),"-")</f>
        <v>-</v>
      </c>
    </row>
    <row r="305" customFormat="false" ht="12" hidden="false" customHeight="false" outlineLevel="0" collapsed="false">
      <c r="A305" s="120" t="n">
        <v>9661</v>
      </c>
      <c r="B305" s="121" t="s">
        <v>652</v>
      </c>
      <c r="C305" s="122" t="s">
        <v>653</v>
      </c>
      <c r="D305" s="126" t="n">
        <v>0</v>
      </c>
      <c r="E305" s="126" t="n">
        <v>0</v>
      </c>
      <c r="F305" s="124" t="str">
        <f aca="false">IF(D305&lt;&gt;0,IF(E305/D305&gt;=100,"&gt;&gt;100",E305/D305*100),"-")</f>
        <v>-</v>
      </c>
    </row>
    <row r="306" customFormat="false" ht="12.75" hidden="false" customHeight="true" outlineLevel="0" collapsed="false">
      <c r="A306" s="136" t="s">
        <v>654</v>
      </c>
      <c r="B306" s="137" t="s">
        <v>655</v>
      </c>
      <c r="C306" s="138" t="s">
        <v>654</v>
      </c>
      <c r="D306" s="139" t="n">
        <v>0</v>
      </c>
      <c r="E306" s="139" t="n">
        <v>0</v>
      </c>
      <c r="F306" s="140" t="str">
        <f aca="false">IF(D306&lt;&gt;0,IF(E306/D306&gt;=100,"&gt;&gt;100",E306/D306*100),"-")</f>
        <v>-</v>
      </c>
    </row>
    <row r="307" s="143" customFormat="true" ht="20.1" hidden="false" customHeight="true" outlineLevel="0" collapsed="false">
      <c r="A307" s="116" t="s">
        <v>656</v>
      </c>
      <c r="B307" s="116"/>
      <c r="C307" s="141"/>
      <c r="D307" s="142"/>
      <c r="E307" s="142"/>
      <c r="F307" s="119"/>
    </row>
    <row r="308" customFormat="false" ht="12.75" hidden="false" customHeight="true" outlineLevel="0" collapsed="false">
      <c r="A308" s="120" t="n">
        <v>7</v>
      </c>
      <c r="B308" s="121" t="s">
        <v>657</v>
      </c>
      <c r="C308" s="122" t="s">
        <v>658</v>
      </c>
      <c r="D308" s="123" t="n">
        <f aca="false">D309+D321+D354+D358</f>
        <v>0</v>
      </c>
      <c r="E308" s="123" t="n">
        <f aca="false">E309+E321+E354+E358</f>
        <v>0</v>
      </c>
      <c r="F308" s="124" t="str">
        <f aca="false">IF(D308&lt;&gt;0,IF(E308/D308&gt;=100,"&gt;&gt;100",E308/D308*100),"-")</f>
        <v>-</v>
      </c>
    </row>
    <row r="309" customFormat="false" ht="12.75" hidden="false" customHeight="true" outlineLevel="0" collapsed="false">
      <c r="A309" s="120" t="n">
        <v>71</v>
      </c>
      <c r="B309" s="121" t="s">
        <v>659</v>
      </c>
      <c r="C309" s="122" t="s">
        <v>660</v>
      </c>
      <c r="D309" s="123" t="n">
        <f aca="false">D310+D314</f>
        <v>0</v>
      </c>
      <c r="E309" s="123" t="n">
        <f aca="false">E310+E314</f>
        <v>0</v>
      </c>
      <c r="F309" s="124" t="str">
        <f aca="false">IF(D309&lt;&gt;0,IF(E309/D309&gt;=100,"&gt;&gt;100",E309/D309*100),"-")</f>
        <v>-</v>
      </c>
    </row>
    <row r="310" customFormat="false" ht="24" hidden="false" customHeight="false" outlineLevel="0" collapsed="false">
      <c r="A310" s="120" t="n">
        <v>711</v>
      </c>
      <c r="B310" s="121" t="s">
        <v>661</v>
      </c>
      <c r="C310" s="122" t="s">
        <v>662</v>
      </c>
      <c r="D310" s="123" t="n">
        <f aca="false">SUM(D311:D313)</f>
        <v>0</v>
      </c>
      <c r="E310" s="123" t="n">
        <f aca="false">SUM(E311:E313)</f>
        <v>0</v>
      </c>
      <c r="F310" s="124" t="str">
        <f aca="false">IF(D310&lt;&gt;0,IF(E310/D310&gt;=100,"&gt;&gt;100",E310/D310*100),"-")</f>
        <v>-</v>
      </c>
    </row>
    <row r="311" customFormat="false" ht="12.75" hidden="false" customHeight="true" outlineLevel="0" collapsed="false">
      <c r="A311" s="120" t="n">
        <v>7111</v>
      </c>
      <c r="B311" s="121" t="s">
        <v>663</v>
      </c>
      <c r="C311" s="122" t="s">
        <v>664</v>
      </c>
      <c r="D311" s="126" t="n">
        <v>0</v>
      </c>
      <c r="E311" s="126" t="n">
        <v>0</v>
      </c>
      <c r="F311" s="124" t="str">
        <f aca="false">IF(D311&lt;&gt;0,IF(E311/D311&gt;=100,"&gt;&gt;100",E311/D311*100),"-")</f>
        <v>-</v>
      </c>
    </row>
    <row r="312" customFormat="false" ht="12.75" hidden="false" customHeight="true" outlineLevel="0" collapsed="false">
      <c r="A312" s="120" t="n">
        <v>7112</v>
      </c>
      <c r="B312" s="121" t="s">
        <v>665</v>
      </c>
      <c r="C312" s="122" t="s">
        <v>666</v>
      </c>
      <c r="D312" s="126" t="n">
        <v>0</v>
      </c>
      <c r="E312" s="126" t="n">
        <v>0</v>
      </c>
      <c r="F312" s="124" t="str">
        <f aca="false">IF(D312&lt;&gt;0,IF(E312/D312&gt;=100,"&gt;&gt;100",E312/D312*100),"-")</f>
        <v>-</v>
      </c>
    </row>
    <row r="313" customFormat="false" ht="12.75" hidden="false" customHeight="true" outlineLevel="0" collapsed="false">
      <c r="A313" s="120" t="n">
        <v>7113</v>
      </c>
      <c r="B313" s="121" t="s">
        <v>667</v>
      </c>
      <c r="C313" s="122" t="s">
        <v>668</v>
      </c>
      <c r="D313" s="126" t="n">
        <v>0</v>
      </c>
      <c r="E313" s="126" t="n">
        <v>0</v>
      </c>
      <c r="F313" s="124" t="str">
        <f aca="false">IF(D313&lt;&gt;0,IF(E313/D313&gt;=100,"&gt;&gt;100",E313/D313*100),"-")</f>
        <v>-</v>
      </c>
    </row>
    <row r="314" customFormat="false" ht="12.75" hidden="false" customHeight="true" outlineLevel="0" collapsed="false">
      <c r="A314" s="120" t="n">
        <v>712</v>
      </c>
      <c r="B314" s="121" t="s">
        <v>669</v>
      </c>
      <c r="C314" s="122" t="s">
        <v>670</v>
      </c>
      <c r="D314" s="123" t="n">
        <f aca="false">SUM(D315:D320)</f>
        <v>0</v>
      </c>
      <c r="E314" s="123" t="n">
        <f aca="false">SUM(E315:E320)</f>
        <v>0</v>
      </c>
      <c r="F314" s="124" t="str">
        <f aca="false">IF(D314&lt;&gt;0,IF(E314/D314&gt;=100,"&gt;&gt;100",E314/D314*100),"-")</f>
        <v>-</v>
      </c>
    </row>
    <row r="315" customFormat="false" ht="12.75" hidden="false" customHeight="true" outlineLevel="0" collapsed="false">
      <c r="A315" s="120" t="n">
        <v>7121</v>
      </c>
      <c r="B315" s="121" t="s">
        <v>671</v>
      </c>
      <c r="C315" s="122" t="s">
        <v>672</v>
      </c>
      <c r="D315" s="126" t="n">
        <v>0</v>
      </c>
      <c r="E315" s="126" t="n">
        <v>0</v>
      </c>
      <c r="F315" s="124" t="str">
        <f aca="false">IF(D315&lt;&gt;0,IF(E315/D315&gt;=100,"&gt;&gt;100",E315/D315*100),"-")</f>
        <v>-</v>
      </c>
    </row>
    <row r="316" customFormat="false" ht="12.75" hidden="false" customHeight="true" outlineLevel="0" collapsed="false">
      <c r="A316" s="120" t="n">
        <v>7122</v>
      </c>
      <c r="B316" s="121" t="s">
        <v>673</v>
      </c>
      <c r="C316" s="122" t="s">
        <v>674</v>
      </c>
      <c r="D316" s="126" t="n">
        <v>0</v>
      </c>
      <c r="E316" s="126" t="n">
        <v>0</v>
      </c>
      <c r="F316" s="124" t="str">
        <f aca="false">IF(D316&lt;&gt;0,IF(E316/D316&gt;=100,"&gt;&gt;100",E316/D316*100),"-")</f>
        <v>-</v>
      </c>
    </row>
    <row r="317" customFormat="false" ht="12.75" hidden="false" customHeight="true" outlineLevel="0" collapsed="false">
      <c r="A317" s="120" t="n">
        <v>7123</v>
      </c>
      <c r="B317" s="121" t="s">
        <v>675</v>
      </c>
      <c r="C317" s="122" t="s">
        <v>676</v>
      </c>
      <c r="D317" s="126" t="n">
        <v>0</v>
      </c>
      <c r="E317" s="126" t="n">
        <v>0</v>
      </c>
      <c r="F317" s="124" t="str">
        <f aca="false">IF(D317&lt;&gt;0,IF(E317/D317&gt;=100,"&gt;&gt;100",E317/D317*100),"-")</f>
        <v>-</v>
      </c>
    </row>
    <row r="318" customFormat="false" ht="12.75" hidden="false" customHeight="true" outlineLevel="0" collapsed="false">
      <c r="A318" s="120" t="n">
        <v>7124</v>
      </c>
      <c r="B318" s="121" t="s">
        <v>677</v>
      </c>
      <c r="C318" s="122" t="s">
        <v>678</v>
      </c>
      <c r="D318" s="126" t="n">
        <v>0</v>
      </c>
      <c r="E318" s="126" t="n">
        <v>0</v>
      </c>
      <c r="F318" s="124" t="str">
        <f aca="false">IF(D318&lt;&gt;0,IF(E318/D318&gt;=100,"&gt;&gt;100",E318/D318*100),"-")</f>
        <v>-</v>
      </c>
    </row>
    <row r="319" customFormat="false" ht="12.75" hidden="false" customHeight="true" outlineLevel="0" collapsed="false">
      <c r="A319" s="120" t="n">
        <v>7125</v>
      </c>
      <c r="B319" s="121" t="s">
        <v>679</v>
      </c>
      <c r="C319" s="122" t="s">
        <v>680</v>
      </c>
      <c r="D319" s="126" t="n">
        <v>0</v>
      </c>
      <c r="E319" s="126" t="n">
        <v>0</v>
      </c>
      <c r="F319" s="124" t="str">
        <f aca="false">IF(D319&lt;&gt;0,IF(E319/D319&gt;=100,"&gt;&gt;100",E319/D319*100),"-")</f>
        <v>-</v>
      </c>
    </row>
    <row r="320" customFormat="false" ht="12.75" hidden="false" customHeight="true" outlineLevel="0" collapsed="false">
      <c r="A320" s="120" t="n">
        <v>7126</v>
      </c>
      <c r="B320" s="121" t="s">
        <v>681</v>
      </c>
      <c r="C320" s="122" t="s">
        <v>682</v>
      </c>
      <c r="D320" s="126" t="n">
        <v>0</v>
      </c>
      <c r="E320" s="126" t="n">
        <v>0</v>
      </c>
      <c r="F320" s="124" t="str">
        <f aca="false">IF(D320&lt;&gt;0,IF(E320/D320&gt;=100,"&gt;&gt;100",E320/D320*100),"-")</f>
        <v>-</v>
      </c>
    </row>
    <row r="321" customFormat="false" ht="24" hidden="false" customHeight="false" outlineLevel="0" collapsed="false">
      <c r="A321" s="120" t="n">
        <v>72</v>
      </c>
      <c r="B321" s="127" t="s">
        <v>683</v>
      </c>
      <c r="C321" s="122" t="s">
        <v>684</v>
      </c>
      <c r="D321" s="123" t="n">
        <f aca="false">D322+D327+D336+D341+D346+D349</f>
        <v>0</v>
      </c>
      <c r="E321" s="123" t="n">
        <f aca="false">E322+E327+E336+E341+E346+E349</f>
        <v>0</v>
      </c>
      <c r="F321" s="124" t="str">
        <f aca="false">IF(D321&lt;&gt;0,IF(E321/D321&gt;=100,"&gt;&gt;100",E321/D321*100),"-")</f>
        <v>-</v>
      </c>
    </row>
    <row r="322" customFormat="false" ht="12.75" hidden="false" customHeight="true" outlineLevel="0" collapsed="false">
      <c r="A322" s="120" t="n">
        <v>721</v>
      </c>
      <c r="B322" s="121" t="s">
        <v>685</v>
      </c>
      <c r="C322" s="122" t="s">
        <v>686</v>
      </c>
      <c r="D322" s="123" t="n">
        <f aca="false">SUM(D323:D326)</f>
        <v>0</v>
      </c>
      <c r="E322" s="123" t="n">
        <f aca="false">SUM(E323:E326)</f>
        <v>0</v>
      </c>
      <c r="F322" s="124" t="str">
        <f aca="false">IF(D322&lt;&gt;0,IF(E322/D322&gt;=100,"&gt;&gt;100",E322/D322*100),"-")</f>
        <v>-</v>
      </c>
    </row>
    <row r="323" customFormat="false" ht="12.75" hidden="false" customHeight="true" outlineLevel="0" collapsed="false">
      <c r="A323" s="120" t="n">
        <v>7211</v>
      </c>
      <c r="B323" s="121" t="s">
        <v>687</v>
      </c>
      <c r="C323" s="122" t="s">
        <v>688</v>
      </c>
      <c r="D323" s="126" t="n">
        <v>0</v>
      </c>
      <c r="E323" s="126" t="n">
        <v>0</v>
      </c>
      <c r="F323" s="124" t="str">
        <f aca="false">IF(D323&lt;&gt;0,IF(E323/D323&gt;=100,"&gt;&gt;100",E323/D323*100),"-")</f>
        <v>-</v>
      </c>
    </row>
    <row r="324" customFormat="false" ht="12.75" hidden="false" customHeight="true" outlineLevel="0" collapsed="false">
      <c r="A324" s="120" t="n">
        <v>7212</v>
      </c>
      <c r="B324" s="121" t="s">
        <v>689</v>
      </c>
      <c r="C324" s="122" t="s">
        <v>690</v>
      </c>
      <c r="D324" s="126" t="n">
        <v>0</v>
      </c>
      <c r="E324" s="126" t="n">
        <v>0</v>
      </c>
      <c r="F324" s="124" t="str">
        <f aca="false">IF(D324&lt;&gt;0,IF(E324/D324&gt;=100,"&gt;&gt;100",E324/D324*100),"-")</f>
        <v>-</v>
      </c>
    </row>
    <row r="325" customFormat="false" ht="12.75" hidden="false" customHeight="true" outlineLevel="0" collapsed="false">
      <c r="A325" s="120" t="n">
        <v>7213</v>
      </c>
      <c r="B325" s="121" t="s">
        <v>691</v>
      </c>
      <c r="C325" s="122" t="s">
        <v>692</v>
      </c>
      <c r="D325" s="126" t="n">
        <v>0</v>
      </c>
      <c r="E325" s="126" t="n">
        <v>0</v>
      </c>
      <c r="F325" s="124" t="str">
        <f aca="false">IF(D325&lt;&gt;0,IF(E325/D325&gt;=100,"&gt;&gt;100",E325/D325*100),"-")</f>
        <v>-</v>
      </c>
    </row>
    <row r="326" customFormat="false" ht="12.75" hidden="false" customHeight="true" outlineLevel="0" collapsed="false">
      <c r="A326" s="120" t="n">
        <v>7214</v>
      </c>
      <c r="B326" s="121" t="s">
        <v>693</v>
      </c>
      <c r="C326" s="122" t="s">
        <v>694</v>
      </c>
      <c r="D326" s="126" t="n">
        <v>0</v>
      </c>
      <c r="E326" s="126" t="n">
        <v>0</v>
      </c>
      <c r="F326" s="124" t="str">
        <f aca="false">IF(D326&lt;&gt;0,IF(E326/D326&gt;=100,"&gt;&gt;100",E326/D326*100),"-")</f>
        <v>-</v>
      </c>
    </row>
    <row r="327" customFormat="false" ht="12.75" hidden="false" customHeight="true" outlineLevel="0" collapsed="false">
      <c r="A327" s="120" t="n">
        <v>722</v>
      </c>
      <c r="B327" s="121" t="s">
        <v>695</v>
      </c>
      <c r="C327" s="122" t="s">
        <v>696</v>
      </c>
      <c r="D327" s="123" t="n">
        <f aca="false">SUM(D328:D335)</f>
        <v>0</v>
      </c>
      <c r="E327" s="123" t="n">
        <f aca="false">SUM(E328:E335)</f>
        <v>0</v>
      </c>
      <c r="F327" s="124" t="str">
        <f aca="false">IF(D327&lt;&gt;0,IF(E327/D327&gt;=100,"&gt;&gt;100",E327/D327*100),"-")</f>
        <v>-</v>
      </c>
    </row>
    <row r="328" customFormat="false" ht="12.75" hidden="false" customHeight="true" outlineLevel="0" collapsed="false">
      <c r="A328" s="120" t="n">
        <v>7221</v>
      </c>
      <c r="B328" s="121" t="s">
        <v>697</v>
      </c>
      <c r="C328" s="122" t="s">
        <v>698</v>
      </c>
      <c r="D328" s="126" t="n">
        <v>0</v>
      </c>
      <c r="E328" s="126" t="n">
        <v>0</v>
      </c>
      <c r="F328" s="124" t="str">
        <f aca="false">IF(D328&lt;&gt;0,IF(E328/D328&gt;=100,"&gt;&gt;100",E328/D328*100),"-")</f>
        <v>-</v>
      </c>
    </row>
    <row r="329" customFormat="false" ht="12.75" hidden="false" customHeight="true" outlineLevel="0" collapsed="false">
      <c r="A329" s="120" t="n">
        <v>7222</v>
      </c>
      <c r="B329" s="121" t="s">
        <v>699</v>
      </c>
      <c r="C329" s="122" t="s">
        <v>700</v>
      </c>
      <c r="D329" s="126" t="n">
        <v>0</v>
      </c>
      <c r="E329" s="126" t="n">
        <v>0</v>
      </c>
      <c r="F329" s="124" t="str">
        <f aca="false">IF(D329&lt;&gt;0,IF(E329/D329&gt;=100,"&gt;&gt;100",E329/D329*100),"-")</f>
        <v>-</v>
      </c>
    </row>
    <row r="330" customFormat="false" ht="12.75" hidden="false" customHeight="true" outlineLevel="0" collapsed="false">
      <c r="A330" s="120" t="n">
        <v>7223</v>
      </c>
      <c r="B330" s="121" t="s">
        <v>701</v>
      </c>
      <c r="C330" s="122" t="s">
        <v>702</v>
      </c>
      <c r="D330" s="126" t="n">
        <v>0</v>
      </c>
      <c r="E330" s="126" t="n">
        <v>0</v>
      </c>
      <c r="F330" s="124" t="str">
        <f aca="false">IF(D330&lt;&gt;0,IF(E330/D330&gt;=100,"&gt;&gt;100",E330/D330*100),"-")</f>
        <v>-</v>
      </c>
    </row>
    <row r="331" customFormat="false" ht="12.75" hidden="false" customHeight="true" outlineLevel="0" collapsed="false">
      <c r="A331" s="120" t="n">
        <v>7224</v>
      </c>
      <c r="B331" s="121" t="s">
        <v>703</v>
      </c>
      <c r="C331" s="122" t="s">
        <v>704</v>
      </c>
      <c r="D331" s="126" t="n">
        <v>0</v>
      </c>
      <c r="E331" s="126" t="n">
        <v>0</v>
      </c>
      <c r="F331" s="124" t="str">
        <f aca="false">IF(D331&lt;&gt;0,IF(E331/D331&gt;=100,"&gt;&gt;100",E331/D331*100),"-")</f>
        <v>-</v>
      </c>
    </row>
    <row r="332" customFormat="false" ht="12.75" hidden="false" customHeight="true" outlineLevel="0" collapsed="false">
      <c r="A332" s="128" t="n">
        <v>7225</v>
      </c>
      <c r="B332" s="125" t="s">
        <v>705</v>
      </c>
      <c r="C332" s="129" t="s">
        <v>706</v>
      </c>
      <c r="D332" s="130" t="n">
        <v>0</v>
      </c>
      <c r="E332" s="130" t="n">
        <v>0</v>
      </c>
      <c r="F332" s="124" t="str">
        <f aca="false">IF(D332&lt;&gt;0,IF(E332/D332&gt;=100,"&gt;&gt;100",E332/D332*100),"-")</f>
        <v>-</v>
      </c>
    </row>
    <row r="333" customFormat="false" ht="12.75" hidden="false" customHeight="true" outlineLevel="0" collapsed="false">
      <c r="A333" s="120" t="n">
        <v>7226</v>
      </c>
      <c r="B333" s="121" t="s">
        <v>707</v>
      </c>
      <c r="C333" s="122" t="s">
        <v>708</v>
      </c>
      <c r="D333" s="126" t="n">
        <v>0</v>
      </c>
      <c r="E333" s="126" t="n">
        <v>0</v>
      </c>
      <c r="F333" s="124" t="str">
        <f aca="false">IF(D333&lt;&gt;0,IF(E333/D333&gt;=100,"&gt;&gt;100",E333/D333*100),"-")</f>
        <v>-</v>
      </c>
    </row>
    <row r="334" customFormat="false" ht="12.75" hidden="false" customHeight="true" outlineLevel="0" collapsed="false">
      <c r="A334" s="120" t="n">
        <v>7227</v>
      </c>
      <c r="B334" s="121" t="s">
        <v>709</v>
      </c>
      <c r="C334" s="122" t="s">
        <v>710</v>
      </c>
      <c r="D334" s="126" t="n">
        <v>0</v>
      </c>
      <c r="E334" s="126" t="n">
        <v>0</v>
      </c>
      <c r="F334" s="124" t="str">
        <f aca="false">IF(D334&lt;&gt;0,IF(E334/D334&gt;=100,"&gt;&gt;100",E334/D334*100),"-")</f>
        <v>-</v>
      </c>
    </row>
    <row r="335" customFormat="false" ht="12.75" hidden="false" customHeight="true" outlineLevel="0" collapsed="false">
      <c r="A335" s="120" t="s">
        <v>711</v>
      </c>
      <c r="B335" s="121" t="s">
        <v>712</v>
      </c>
      <c r="C335" s="122" t="s">
        <v>711</v>
      </c>
      <c r="D335" s="126" t="n">
        <v>0</v>
      </c>
      <c r="E335" s="126" t="n">
        <v>0</v>
      </c>
      <c r="F335" s="124" t="str">
        <f aca="false">IF(D335&lt;&gt;0,IF(E335/D335&gt;=100,"&gt;&gt;100",E335/D335*100),"-")</f>
        <v>-</v>
      </c>
    </row>
    <row r="336" customFormat="false" ht="12.75" hidden="false" customHeight="true" outlineLevel="0" collapsed="false">
      <c r="A336" s="120" t="n">
        <v>723</v>
      </c>
      <c r="B336" s="127" t="s">
        <v>713</v>
      </c>
      <c r="C336" s="122" t="s">
        <v>714</v>
      </c>
      <c r="D336" s="123" t="n">
        <f aca="false">SUM(D337:D340)</f>
        <v>0</v>
      </c>
      <c r="E336" s="123" t="n">
        <f aca="false">SUM(E337:E340)</f>
        <v>0</v>
      </c>
      <c r="F336" s="124" t="str">
        <f aca="false">IF(D336&lt;&gt;0,IF(E336/D336&gt;=100,"&gt;&gt;100",E336/D336*100),"-")</f>
        <v>-</v>
      </c>
    </row>
    <row r="337" customFormat="false" ht="12.75" hidden="false" customHeight="true" outlineLevel="0" collapsed="false">
      <c r="A337" s="120" t="n">
        <v>7231</v>
      </c>
      <c r="B337" s="121" t="s">
        <v>715</v>
      </c>
      <c r="C337" s="122" t="s">
        <v>716</v>
      </c>
      <c r="D337" s="126" t="n">
        <v>0</v>
      </c>
      <c r="E337" s="126" t="n">
        <v>0</v>
      </c>
      <c r="F337" s="124" t="str">
        <f aca="false">IF(D337&lt;&gt;0,IF(E337/D337&gt;=100,"&gt;&gt;100",E337/D337*100),"-")</f>
        <v>-</v>
      </c>
    </row>
    <row r="338" customFormat="false" ht="12.75" hidden="false" customHeight="true" outlineLevel="0" collapsed="false">
      <c r="A338" s="120" t="n">
        <v>7232</v>
      </c>
      <c r="B338" s="121" t="s">
        <v>717</v>
      </c>
      <c r="C338" s="122" t="s">
        <v>718</v>
      </c>
      <c r="D338" s="126" t="n">
        <v>0</v>
      </c>
      <c r="E338" s="126" t="n">
        <v>0</v>
      </c>
      <c r="F338" s="124" t="str">
        <f aca="false">IF(D338&lt;&gt;0,IF(E338/D338&gt;=100,"&gt;&gt;100",E338/D338*100),"-")</f>
        <v>-</v>
      </c>
    </row>
    <row r="339" customFormat="false" ht="12.75" hidden="false" customHeight="true" outlineLevel="0" collapsed="false">
      <c r="A339" s="120" t="n">
        <v>7233</v>
      </c>
      <c r="B339" s="121" t="s">
        <v>719</v>
      </c>
      <c r="C339" s="122" t="s">
        <v>720</v>
      </c>
      <c r="D339" s="126" t="n">
        <v>0</v>
      </c>
      <c r="E339" s="126" t="n">
        <v>0</v>
      </c>
      <c r="F339" s="124" t="str">
        <f aca="false">IF(D339&lt;&gt;0,IF(E339/D339&gt;=100,"&gt;&gt;100",E339/D339*100),"-")</f>
        <v>-</v>
      </c>
    </row>
    <row r="340" customFormat="false" ht="12.75" hidden="false" customHeight="true" outlineLevel="0" collapsed="false">
      <c r="A340" s="120" t="n">
        <v>7234</v>
      </c>
      <c r="B340" s="127" t="s">
        <v>721</v>
      </c>
      <c r="C340" s="122" t="s">
        <v>722</v>
      </c>
      <c r="D340" s="126" t="n">
        <v>0</v>
      </c>
      <c r="E340" s="126" t="n">
        <v>0</v>
      </c>
      <c r="F340" s="124" t="str">
        <f aca="false">IF(D340&lt;&gt;0,IF(E340/D340&gt;=100,"&gt;&gt;100",E340/D340*100),"-")</f>
        <v>-</v>
      </c>
    </row>
    <row r="341" customFormat="false" ht="24" hidden="false" customHeight="false" outlineLevel="0" collapsed="false">
      <c r="A341" s="120" t="n">
        <v>724</v>
      </c>
      <c r="B341" s="127" t="s">
        <v>723</v>
      </c>
      <c r="C341" s="122" t="s">
        <v>724</v>
      </c>
      <c r="D341" s="123" t="n">
        <f aca="false">SUM(D342:D345)</f>
        <v>0</v>
      </c>
      <c r="E341" s="123" t="n">
        <f aca="false">SUM(E342:E345)</f>
        <v>0</v>
      </c>
      <c r="F341" s="124" t="str">
        <f aca="false">IF(D341&lt;&gt;0,IF(E341/D341&gt;=100,"&gt;&gt;100",E341/D341*100),"-")</f>
        <v>-</v>
      </c>
    </row>
    <row r="342" customFormat="false" ht="12.75" hidden="false" customHeight="true" outlineLevel="0" collapsed="false">
      <c r="A342" s="120" t="n">
        <v>7241</v>
      </c>
      <c r="B342" s="121" t="s">
        <v>725</v>
      </c>
      <c r="C342" s="122" t="s">
        <v>726</v>
      </c>
      <c r="D342" s="126" t="n">
        <v>0</v>
      </c>
      <c r="E342" s="126" t="n">
        <v>0</v>
      </c>
      <c r="F342" s="124" t="str">
        <f aca="false">IF(D342&lt;&gt;0,IF(E342/D342&gt;=100,"&gt;&gt;100",E342/D342*100),"-")</f>
        <v>-</v>
      </c>
    </row>
    <row r="343" customFormat="false" ht="12.75" hidden="false" customHeight="true" outlineLevel="0" collapsed="false">
      <c r="A343" s="120" t="n">
        <v>7242</v>
      </c>
      <c r="B343" s="121" t="s">
        <v>727</v>
      </c>
      <c r="C343" s="122" t="s">
        <v>728</v>
      </c>
      <c r="D343" s="126" t="n">
        <v>0</v>
      </c>
      <c r="E343" s="126" t="n">
        <v>0</v>
      </c>
      <c r="F343" s="124" t="str">
        <f aca="false">IF(D343&lt;&gt;0,IF(E343/D343&gt;=100,"&gt;&gt;100",E343/D343*100),"-")</f>
        <v>-</v>
      </c>
    </row>
    <row r="344" customFormat="false" ht="12.75" hidden="false" customHeight="true" outlineLevel="0" collapsed="false">
      <c r="A344" s="120" t="n">
        <v>7243</v>
      </c>
      <c r="B344" s="121" t="s">
        <v>729</v>
      </c>
      <c r="C344" s="122" t="s">
        <v>730</v>
      </c>
      <c r="D344" s="126" t="n">
        <v>0</v>
      </c>
      <c r="E344" s="126" t="n">
        <v>0</v>
      </c>
      <c r="F344" s="124" t="str">
        <f aca="false">IF(D344&lt;&gt;0,IF(E344/D344&gt;=100,"&gt;&gt;100",E344/D344*100),"-")</f>
        <v>-</v>
      </c>
    </row>
    <row r="345" customFormat="false" ht="12.75" hidden="false" customHeight="true" outlineLevel="0" collapsed="false">
      <c r="A345" s="120" t="n">
        <v>7244</v>
      </c>
      <c r="B345" s="121" t="s">
        <v>731</v>
      </c>
      <c r="C345" s="122" t="s">
        <v>732</v>
      </c>
      <c r="D345" s="126" t="n">
        <v>0</v>
      </c>
      <c r="E345" s="126" t="n">
        <v>0</v>
      </c>
      <c r="F345" s="124" t="str">
        <f aca="false">IF(D345&lt;&gt;0,IF(E345/D345&gt;=100,"&gt;&gt;100",E345/D345*100),"-")</f>
        <v>-</v>
      </c>
    </row>
    <row r="346" customFormat="false" ht="12.75" hidden="false" customHeight="true" outlineLevel="0" collapsed="false">
      <c r="A346" s="120" t="n">
        <v>725</v>
      </c>
      <c r="B346" s="121" t="s">
        <v>733</v>
      </c>
      <c r="C346" s="122" t="s">
        <v>734</v>
      </c>
      <c r="D346" s="123" t="n">
        <f aca="false">SUM(D347:D348)</f>
        <v>0</v>
      </c>
      <c r="E346" s="123" t="n">
        <f aca="false">SUM(E347:E348)</f>
        <v>0</v>
      </c>
      <c r="F346" s="124" t="str">
        <f aca="false">IF(D346&lt;&gt;0,IF(E346/D346&gt;=100,"&gt;&gt;100",E346/D346*100),"-")</f>
        <v>-</v>
      </c>
    </row>
    <row r="347" customFormat="false" ht="12.75" hidden="false" customHeight="true" outlineLevel="0" collapsed="false">
      <c r="A347" s="120" t="n">
        <v>7251</v>
      </c>
      <c r="B347" s="121" t="s">
        <v>735</v>
      </c>
      <c r="C347" s="122" t="s">
        <v>736</v>
      </c>
      <c r="D347" s="126" t="n">
        <v>0</v>
      </c>
      <c r="E347" s="126" t="n">
        <v>0</v>
      </c>
      <c r="F347" s="124" t="str">
        <f aca="false">IF(D347&lt;&gt;0,IF(E347/D347&gt;=100,"&gt;&gt;100",E347/D347*100),"-")</f>
        <v>-</v>
      </c>
    </row>
    <row r="348" customFormat="false" ht="12.75" hidden="false" customHeight="true" outlineLevel="0" collapsed="false">
      <c r="A348" s="120" t="n">
        <v>7252</v>
      </c>
      <c r="B348" s="121" t="s">
        <v>737</v>
      </c>
      <c r="C348" s="122" t="s">
        <v>738</v>
      </c>
      <c r="D348" s="126" t="n">
        <v>0</v>
      </c>
      <c r="E348" s="126" t="n">
        <v>0</v>
      </c>
      <c r="F348" s="124" t="str">
        <f aca="false">IF(D348&lt;&gt;0,IF(E348/D348&gt;=100,"&gt;&gt;100",E348/D348*100),"-")</f>
        <v>-</v>
      </c>
    </row>
    <row r="349" customFormat="false" ht="12.75" hidden="false" customHeight="true" outlineLevel="0" collapsed="false">
      <c r="A349" s="120" t="n">
        <v>726</v>
      </c>
      <c r="B349" s="121" t="s">
        <v>739</v>
      </c>
      <c r="C349" s="122" t="s">
        <v>740</v>
      </c>
      <c r="D349" s="123" t="n">
        <f aca="false">SUM(D350:D353)</f>
        <v>0</v>
      </c>
      <c r="E349" s="123" t="n">
        <f aca="false">SUM(E350:E353)</f>
        <v>0</v>
      </c>
      <c r="F349" s="124" t="str">
        <f aca="false">IF(D349&lt;&gt;0,IF(E349/D349&gt;=100,"&gt;&gt;100",E349/D349*100),"-")</f>
        <v>-</v>
      </c>
    </row>
    <row r="350" customFormat="false" ht="12.75" hidden="false" customHeight="true" outlineLevel="0" collapsed="false">
      <c r="A350" s="120" t="n">
        <v>7261</v>
      </c>
      <c r="B350" s="121" t="s">
        <v>741</v>
      </c>
      <c r="C350" s="122" t="s">
        <v>742</v>
      </c>
      <c r="D350" s="126" t="n">
        <v>0</v>
      </c>
      <c r="E350" s="126" t="n">
        <v>0</v>
      </c>
      <c r="F350" s="124" t="str">
        <f aca="false">IF(D350&lt;&gt;0,IF(E350/D350&gt;=100,"&gt;&gt;100",E350/D350*100),"-")</f>
        <v>-</v>
      </c>
    </row>
    <row r="351" customFormat="false" ht="12.75" hidden="false" customHeight="true" outlineLevel="0" collapsed="false">
      <c r="A351" s="120" t="n">
        <v>7262</v>
      </c>
      <c r="B351" s="121" t="s">
        <v>743</v>
      </c>
      <c r="C351" s="122" t="s">
        <v>744</v>
      </c>
      <c r="D351" s="126" t="n">
        <v>0</v>
      </c>
      <c r="E351" s="126" t="n">
        <v>0</v>
      </c>
      <c r="F351" s="124" t="str">
        <f aca="false">IF(D351&lt;&gt;0,IF(E351/D351&gt;=100,"&gt;&gt;100",E351/D351*100),"-")</f>
        <v>-</v>
      </c>
    </row>
    <row r="352" customFormat="false" ht="12.75" hidden="false" customHeight="true" outlineLevel="0" collapsed="false">
      <c r="A352" s="120" t="n">
        <v>7263</v>
      </c>
      <c r="B352" s="121" t="s">
        <v>745</v>
      </c>
      <c r="C352" s="122" t="s">
        <v>746</v>
      </c>
      <c r="D352" s="126" t="n">
        <v>0</v>
      </c>
      <c r="E352" s="126" t="n">
        <v>0</v>
      </c>
      <c r="F352" s="124" t="str">
        <f aca="false">IF(D352&lt;&gt;0,IF(E352/D352&gt;=100,"&gt;&gt;100",E352/D352*100),"-")</f>
        <v>-</v>
      </c>
    </row>
    <row r="353" customFormat="false" ht="12.75" hidden="false" customHeight="true" outlineLevel="0" collapsed="false">
      <c r="A353" s="120" t="n">
        <v>7264</v>
      </c>
      <c r="B353" s="121" t="s">
        <v>747</v>
      </c>
      <c r="C353" s="122" t="s">
        <v>748</v>
      </c>
      <c r="D353" s="126" t="n">
        <v>0</v>
      </c>
      <c r="E353" s="126" t="n">
        <v>0</v>
      </c>
      <c r="F353" s="124" t="str">
        <f aca="false">IF(D353&lt;&gt;0,IF(E353/D353&gt;=100,"&gt;&gt;100",E353/D353*100),"-")</f>
        <v>-</v>
      </c>
    </row>
    <row r="354" customFormat="false" ht="24" hidden="false" customHeight="false" outlineLevel="0" collapsed="false">
      <c r="A354" s="120" t="n">
        <v>73</v>
      </c>
      <c r="B354" s="121" t="s">
        <v>749</v>
      </c>
      <c r="C354" s="122" t="s">
        <v>750</v>
      </c>
      <c r="D354" s="123" t="n">
        <f aca="false">D355</f>
        <v>0</v>
      </c>
      <c r="E354" s="123" t="n">
        <f aca="false">E355</f>
        <v>0</v>
      </c>
      <c r="F354" s="124" t="str">
        <f aca="false">IF(D354&lt;&gt;0,IF(E354/D354&gt;=100,"&gt;&gt;100",E354/D354*100),"-")</f>
        <v>-</v>
      </c>
    </row>
    <row r="355" customFormat="false" ht="24" hidden="false" customHeight="false" outlineLevel="0" collapsed="false">
      <c r="A355" s="120" t="n">
        <v>731</v>
      </c>
      <c r="B355" s="121" t="s">
        <v>751</v>
      </c>
      <c r="C355" s="122" t="s">
        <v>752</v>
      </c>
      <c r="D355" s="123" t="n">
        <f aca="false">SUM(D356:D357)</f>
        <v>0</v>
      </c>
      <c r="E355" s="123" t="n">
        <f aca="false">SUM(E356:E357)</f>
        <v>0</v>
      </c>
      <c r="F355" s="124" t="str">
        <f aca="false">IF(D355&lt;&gt;0,IF(E355/D355&gt;=100,"&gt;&gt;100",E355/D355*100),"-")</f>
        <v>-</v>
      </c>
    </row>
    <row r="356" customFormat="false" ht="12.75" hidden="false" customHeight="true" outlineLevel="0" collapsed="false">
      <c r="A356" s="120" t="n">
        <v>7311</v>
      </c>
      <c r="B356" s="121" t="s">
        <v>753</v>
      </c>
      <c r="C356" s="122" t="s">
        <v>754</v>
      </c>
      <c r="D356" s="126" t="n">
        <v>0</v>
      </c>
      <c r="E356" s="126" t="n">
        <v>0</v>
      </c>
      <c r="F356" s="124" t="str">
        <f aca="false">IF(D356&lt;&gt;0,IF(E356/D356&gt;=100,"&gt;&gt;100",E356/D356*100),"-")</f>
        <v>-</v>
      </c>
    </row>
    <row r="357" customFormat="false" ht="12.75" hidden="false" customHeight="true" outlineLevel="0" collapsed="false">
      <c r="A357" s="120" t="n">
        <v>7312</v>
      </c>
      <c r="B357" s="121" t="s">
        <v>755</v>
      </c>
      <c r="C357" s="122" t="s">
        <v>756</v>
      </c>
      <c r="D357" s="126" t="n">
        <v>0</v>
      </c>
      <c r="E357" s="126" t="n">
        <v>0</v>
      </c>
      <c r="F357" s="124" t="str">
        <f aca="false">IF(D357&lt;&gt;0,IF(E357/D357&gt;=100,"&gt;&gt;100",E357/D357*100),"-")</f>
        <v>-</v>
      </c>
    </row>
    <row r="358" customFormat="false" ht="12.75" hidden="false" customHeight="true" outlineLevel="0" collapsed="false">
      <c r="A358" s="120" t="n">
        <v>74</v>
      </c>
      <c r="B358" s="121" t="s">
        <v>757</v>
      </c>
      <c r="C358" s="122" t="s">
        <v>758</v>
      </c>
      <c r="D358" s="123" t="n">
        <f aca="false">D359</f>
        <v>0</v>
      </c>
      <c r="E358" s="123" t="n">
        <f aca="false">E359</f>
        <v>0</v>
      </c>
      <c r="F358" s="124" t="str">
        <f aca="false">IF(D358&lt;&gt;0,IF(E358/D358&gt;=100,"&gt;&gt;100",E358/D358*100),"-")</f>
        <v>-</v>
      </c>
    </row>
    <row r="359" customFormat="false" ht="12.75" hidden="false" customHeight="true" outlineLevel="0" collapsed="false">
      <c r="A359" s="120" t="n">
        <v>741</v>
      </c>
      <c r="B359" s="121" t="s">
        <v>759</v>
      </c>
      <c r="C359" s="122" t="s">
        <v>760</v>
      </c>
      <c r="D359" s="126" t="n">
        <v>0</v>
      </c>
      <c r="E359" s="126" t="n">
        <v>0</v>
      </c>
      <c r="F359" s="124" t="str">
        <f aca="false">IF(D359&lt;&gt;0,IF(E359/D359&gt;=100,"&gt;&gt;100",E359/D359*100),"-")</f>
        <v>-</v>
      </c>
    </row>
    <row r="360" customFormat="false" ht="12.75" hidden="false" customHeight="true" outlineLevel="0" collapsed="false">
      <c r="A360" s="120" t="n">
        <v>4</v>
      </c>
      <c r="B360" s="121" t="s">
        <v>761</v>
      </c>
      <c r="C360" s="122" t="s">
        <v>762</v>
      </c>
      <c r="D360" s="123" t="n">
        <f aca="false">D361+D373+D406+D410+D412</f>
        <v>13595.49</v>
      </c>
      <c r="E360" s="123" t="n">
        <f aca="false">E361+E373+E406+E410+E412</f>
        <v>16781.36</v>
      </c>
      <c r="F360" s="124" t="n">
        <f aca="false">IF(D360&lt;&gt;0,IF(E360/D360&gt;=100,"&gt;&gt;100",E360/D360*100),"-")</f>
        <v>123.433285596915</v>
      </c>
    </row>
    <row r="361" customFormat="false" ht="12.75" hidden="false" customHeight="true" outlineLevel="0" collapsed="false">
      <c r="A361" s="120" t="n">
        <v>41</v>
      </c>
      <c r="B361" s="121" t="s">
        <v>763</v>
      </c>
      <c r="C361" s="122" t="s">
        <v>764</v>
      </c>
      <c r="D361" s="123" t="n">
        <f aca="false">D362+D366</f>
        <v>0</v>
      </c>
      <c r="E361" s="123" t="n">
        <f aca="false">E362+E366</f>
        <v>0</v>
      </c>
      <c r="F361" s="124" t="str">
        <f aca="false">IF(D361&lt;&gt;0,IF(E361/D361&gt;=100,"&gt;&gt;100",E361/D361*100),"-")</f>
        <v>-</v>
      </c>
    </row>
    <row r="362" customFormat="false" ht="12.75" hidden="false" customHeight="true" outlineLevel="0" collapsed="false">
      <c r="A362" s="120" t="n">
        <v>411</v>
      </c>
      <c r="B362" s="121" t="s">
        <v>765</v>
      </c>
      <c r="C362" s="122" t="s">
        <v>766</v>
      </c>
      <c r="D362" s="123" t="n">
        <f aca="false">SUM(D363:D365)</f>
        <v>0</v>
      </c>
      <c r="E362" s="123" t="n">
        <f aca="false">SUM(E363:E365)</f>
        <v>0</v>
      </c>
      <c r="F362" s="124" t="str">
        <f aca="false">IF(D362&lt;&gt;0,IF(E362/D362&gt;=100,"&gt;&gt;100",E362/D362*100),"-")</f>
        <v>-</v>
      </c>
    </row>
    <row r="363" customFormat="false" ht="12.75" hidden="false" customHeight="true" outlineLevel="0" collapsed="false">
      <c r="A363" s="120" t="n">
        <v>4111</v>
      </c>
      <c r="B363" s="121" t="s">
        <v>663</v>
      </c>
      <c r="C363" s="122" t="s">
        <v>767</v>
      </c>
      <c r="D363" s="126" t="n">
        <v>0</v>
      </c>
      <c r="E363" s="126" t="n">
        <v>0</v>
      </c>
      <c r="F363" s="124" t="str">
        <f aca="false">IF(D363&lt;&gt;0,IF(E363/D363&gt;=100,"&gt;&gt;100",E363/D363*100),"-")</f>
        <v>-</v>
      </c>
    </row>
    <row r="364" customFormat="false" ht="12.75" hidden="false" customHeight="true" outlineLevel="0" collapsed="false">
      <c r="A364" s="120" t="n">
        <v>4112</v>
      </c>
      <c r="B364" s="121" t="s">
        <v>665</v>
      </c>
      <c r="C364" s="122" t="s">
        <v>768</v>
      </c>
      <c r="D364" s="126" t="n">
        <v>0</v>
      </c>
      <c r="E364" s="126" t="n">
        <v>0</v>
      </c>
      <c r="F364" s="124" t="str">
        <f aca="false">IF(D364&lt;&gt;0,IF(E364/D364&gt;=100,"&gt;&gt;100",E364/D364*100),"-")</f>
        <v>-</v>
      </c>
    </row>
    <row r="365" customFormat="false" ht="12.75" hidden="false" customHeight="true" outlineLevel="0" collapsed="false">
      <c r="A365" s="120" t="n">
        <v>4113</v>
      </c>
      <c r="B365" s="121" t="s">
        <v>769</v>
      </c>
      <c r="C365" s="122" t="s">
        <v>770</v>
      </c>
      <c r="D365" s="126" t="n">
        <v>0</v>
      </c>
      <c r="E365" s="126" t="n">
        <v>0</v>
      </c>
      <c r="F365" s="124" t="str">
        <f aca="false">IF(D365&lt;&gt;0,IF(E365/D365&gt;=100,"&gt;&gt;100",E365/D365*100),"-")</f>
        <v>-</v>
      </c>
    </row>
    <row r="366" customFormat="false" ht="12.75" hidden="false" customHeight="true" outlineLevel="0" collapsed="false">
      <c r="A366" s="120" t="n">
        <v>412</v>
      </c>
      <c r="B366" s="121" t="s">
        <v>771</v>
      </c>
      <c r="C366" s="122" t="s">
        <v>772</v>
      </c>
      <c r="D366" s="123" t="n">
        <f aca="false">SUM(D367:D372)</f>
        <v>0</v>
      </c>
      <c r="E366" s="123" t="n">
        <f aca="false">SUM(E367:E372)</f>
        <v>0</v>
      </c>
      <c r="F366" s="124" t="str">
        <f aca="false">IF(D366&lt;&gt;0,IF(E366/D366&gt;=100,"&gt;&gt;100",E366/D366*100),"-")</f>
        <v>-</v>
      </c>
    </row>
    <row r="367" customFormat="false" ht="12.75" hidden="false" customHeight="true" outlineLevel="0" collapsed="false">
      <c r="A367" s="120" t="n">
        <v>4121</v>
      </c>
      <c r="B367" s="121" t="s">
        <v>671</v>
      </c>
      <c r="C367" s="122" t="s">
        <v>773</v>
      </c>
      <c r="D367" s="126" t="n">
        <v>0</v>
      </c>
      <c r="E367" s="126" t="n">
        <v>0</v>
      </c>
      <c r="F367" s="124" t="str">
        <f aca="false">IF(D367&lt;&gt;0,IF(E367/D367&gt;=100,"&gt;&gt;100",E367/D367*100),"-")</f>
        <v>-</v>
      </c>
    </row>
    <row r="368" customFormat="false" ht="12.75" hidden="false" customHeight="true" outlineLevel="0" collapsed="false">
      <c r="A368" s="120" t="n">
        <v>4122</v>
      </c>
      <c r="B368" s="121" t="s">
        <v>673</v>
      </c>
      <c r="C368" s="122" t="s">
        <v>774</v>
      </c>
      <c r="D368" s="126" t="n">
        <v>0</v>
      </c>
      <c r="E368" s="126" t="n">
        <v>0</v>
      </c>
      <c r="F368" s="124" t="str">
        <f aca="false">IF(D368&lt;&gt;0,IF(E368/D368&gt;=100,"&gt;&gt;100",E368/D368*100),"-")</f>
        <v>-</v>
      </c>
    </row>
    <row r="369" customFormat="false" ht="12.75" hidden="false" customHeight="true" outlineLevel="0" collapsed="false">
      <c r="A369" s="120" t="n">
        <v>4123</v>
      </c>
      <c r="B369" s="121" t="s">
        <v>675</v>
      </c>
      <c r="C369" s="122" t="s">
        <v>775</v>
      </c>
      <c r="D369" s="126" t="n">
        <v>0</v>
      </c>
      <c r="E369" s="126" t="n">
        <v>0</v>
      </c>
      <c r="F369" s="124" t="str">
        <f aca="false">IF(D369&lt;&gt;0,IF(E369/D369&gt;=100,"&gt;&gt;100",E369/D369*100),"-")</f>
        <v>-</v>
      </c>
    </row>
    <row r="370" customFormat="false" ht="12.75" hidden="false" customHeight="true" outlineLevel="0" collapsed="false">
      <c r="A370" s="120" t="n">
        <v>4124</v>
      </c>
      <c r="B370" s="121" t="s">
        <v>677</v>
      </c>
      <c r="C370" s="122" t="s">
        <v>776</v>
      </c>
      <c r="D370" s="126" t="n">
        <v>0</v>
      </c>
      <c r="E370" s="126" t="n">
        <v>0</v>
      </c>
      <c r="F370" s="124" t="str">
        <f aca="false">IF(D370&lt;&gt;0,IF(E370/D370&gt;=100,"&gt;&gt;100",E370/D370*100),"-")</f>
        <v>-</v>
      </c>
    </row>
    <row r="371" customFormat="false" ht="12.75" hidden="false" customHeight="true" outlineLevel="0" collapsed="false">
      <c r="A371" s="120" t="n">
        <v>4125</v>
      </c>
      <c r="B371" s="121" t="s">
        <v>679</v>
      </c>
      <c r="C371" s="122" t="s">
        <v>777</v>
      </c>
      <c r="D371" s="126" t="n">
        <v>0</v>
      </c>
      <c r="E371" s="126" t="n">
        <v>0</v>
      </c>
      <c r="F371" s="124" t="str">
        <f aca="false">IF(D371&lt;&gt;0,IF(E371/D371&gt;=100,"&gt;&gt;100",E371/D371*100),"-")</f>
        <v>-</v>
      </c>
    </row>
    <row r="372" customFormat="false" ht="12.75" hidden="false" customHeight="true" outlineLevel="0" collapsed="false">
      <c r="A372" s="120" t="n">
        <v>4126</v>
      </c>
      <c r="B372" s="121" t="s">
        <v>681</v>
      </c>
      <c r="C372" s="122" t="s">
        <v>778</v>
      </c>
      <c r="D372" s="126" t="n">
        <v>0</v>
      </c>
      <c r="E372" s="126" t="n">
        <v>0</v>
      </c>
      <c r="F372" s="124" t="str">
        <f aca="false">IF(D372&lt;&gt;0,IF(E372/D372&gt;=100,"&gt;&gt;100",E372/D372*100),"-")</f>
        <v>-</v>
      </c>
    </row>
    <row r="373" customFormat="false" ht="24" hidden="false" customHeight="false" outlineLevel="0" collapsed="false">
      <c r="A373" s="120" t="n">
        <v>42</v>
      </c>
      <c r="B373" s="127" t="s">
        <v>779</v>
      </c>
      <c r="C373" s="122" t="s">
        <v>780</v>
      </c>
      <c r="D373" s="123" t="n">
        <f aca="false">D374+D379+D388+D393+D398+D401</f>
        <v>13595.49</v>
      </c>
      <c r="E373" s="123" t="n">
        <f aca="false">E374+E379+E388+E393+E398+E401</f>
        <v>16781.36</v>
      </c>
      <c r="F373" s="124" t="n">
        <f aca="false">IF(D373&lt;&gt;0,IF(E373/D373&gt;=100,"&gt;&gt;100",E373/D373*100),"-")</f>
        <v>123.433285596915</v>
      </c>
    </row>
    <row r="374" customFormat="false" ht="12.75" hidden="false" customHeight="true" outlineLevel="0" collapsed="false">
      <c r="A374" s="120" t="n">
        <v>421</v>
      </c>
      <c r="B374" s="121" t="s">
        <v>781</v>
      </c>
      <c r="C374" s="122" t="s">
        <v>782</v>
      </c>
      <c r="D374" s="123" t="n">
        <f aca="false">SUM(D375:D378)</f>
        <v>0</v>
      </c>
      <c r="E374" s="123" t="n">
        <f aca="false">SUM(E375:E378)</f>
        <v>0</v>
      </c>
      <c r="F374" s="124" t="str">
        <f aca="false">IF(D374&lt;&gt;0,IF(E374/D374&gt;=100,"&gt;&gt;100",E374/D374*100),"-")</f>
        <v>-</v>
      </c>
    </row>
    <row r="375" customFormat="false" ht="12.75" hidden="false" customHeight="true" outlineLevel="0" collapsed="false">
      <c r="A375" s="120" t="n">
        <v>4211</v>
      </c>
      <c r="B375" s="121" t="s">
        <v>687</v>
      </c>
      <c r="C375" s="122" t="s">
        <v>783</v>
      </c>
      <c r="D375" s="126" t="n">
        <v>0</v>
      </c>
      <c r="E375" s="126" t="n">
        <v>0</v>
      </c>
      <c r="F375" s="124" t="str">
        <f aca="false">IF(D375&lt;&gt;0,IF(E375/D375&gt;=100,"&gt;&gt;100",E375/D375*100),"-")</f>
        <v>-</v>
      </c>
    </row>
    <row r="376" customFormat="false" ht="12.75" hidden="false" customHeight="true" outlineLevel="0" collapsed="false">
      <c r="A376" s="120" t="n">
        <v>4212</v>
      </c>
      <c r="B376" s="121" t="s">
        <v>689</v>
      </c>
      <c r="C376" s="122" t="s">
        <v>784</v>
      </c>
      <c r="D376" s="126" t="n">
        <v>0</v>
      </c>
      <c r="E376" s="126" t="n">
        <v>0</v>
      </c>
      <c r="F376" s="124" t="str">
        <f aca="false">IF(D376&lt;&gt;0,IF(E376/D376&gt;=100,"&gt;&gt;100",E376/D376*100),"-")</f>
        <v>-</v>
      </c>
    </row>
    <row r="377" customFormat="false" ht="12.75" hidden="false" customHeight="true" outlineLevel="0" collapsed="false">
      <c r="A377" s="120" t="n">
        <v>4213</v>
      </c>
      <c r="B377" s="121" t="s">
        <v>691</v>
      </c>
      <c r="C377" s="122" t="s">
        <v>785</v>
      </c>
      <c r="D377" s="126" t="n">
        <v>0</v>
      </c>
      <c r="E377" s="126" t="n">
        <v>0</v>
      </c>
      <c r="F377" s="124" t="str">
        <f aca="false">IF(D377&lt;&gt;0,IF(E377/D377&gt;=100,"&gt;&gt;100",E377/D377*100),"-")</f>
        <v>-</v>
      </c>
    </row>
    <row r="378" customFormat="false" ht="12.75" hidden="false" customHeight="true" outlineLevel="0" collapsed="false">
      <c r="A378" s="120" t="n">
        <v>4214</v>
      </c>
      <c r="B378" s="121" t="s">
        <v>693</v>
      </c>
      <c r="C378" s="122" t="s">
        <v>786</v>
      </c>
      <c r="D378" s="126" t="n">
        <v>0</v>
      </c>
      <c r="E378" s="126" t="n">
        <v>0</v>
      </c>
      <c r="F378" s="124" t="str">
        <f aca="false">IF(D378&lt;&gt;0,IF(E378/D378&gt;=100,"&gt;&gt;100",E378/D378*100),"-")</f>
        <v>-</v>
      </c>
    </row>
    <row r="379" customFormat="false" ht="12.75" hidden="false" customHeight="true" outlineLevel="0" collapsed="false">
      <c r="A379" s="120" t="n">
        <v>422</v>
      </c>
      <c r="B379" s="121" t="s">
        <v>787</v>
      </c>
      <c r="C379" s="122" t="s">
        <v>788</v>
      </c>
      <c r="D379" s="123" t="n">
        <f aca="false">SUM(D380:D387)</f>
        <v>534.53</v>
      </c>
      <c r="E379" s="123" t="n">
        <f aca="false">SUM(E380:E387)</f>
        <v>1091.75</v>
      </c>
      <c r="F379" s="124" t="n">
        <f aca="false">IF(D379&lt;&gt;0,IF(E379/D379&gt;=100,"&gt;&gt;100",E379/D379*100),"-")</f>
        <v>204.244850616429</v>
      </c>
    </row>
    <row r="380" customFormat="false" ht="12.75" hidden="false" customHeight="true" outlineLevel="0" collapsed="false">
      <c r="A380" s="120" t="n">
        <v>4221</v>
      </c>
      <c r="B380" s="121" t="s">
        <v>697</v>
      </c>
      <c r="C380" s="122" t="s">
        <v>789</v>
      </c>
      <c r="D380" s="126" t="n">
        <v>534.53</v>
      </c>
      <c r="E380" s="126" t="n">
        <v>1091.75</v>
      </c>
      <c r="F380" s="124" t="n">
        <f aca="false">IF(D380&lt;&gt;0,IF(E380/D380&gt;=100,"&gt;&gt;100",E380/D380*100),"-")</f>
        <v>204.244850616429</v>
      </c>
    </row>
    <row r="381" customFormat="false" ht="12.75" hidden="false" customHeight="true" outlineLevel="0" collapsed="false">
      <c r="A381" s="120" t="n">
        <v>4222</v>
      </c>
      <c r="B381" s="121" t="s">
        <v>790</v>
      </c>
      <c r="C381" s="122" t="s">
        <v>791</v>
      </c>
      <c r="D381" s="126" t="n">
        <v>0</v>
      </c>
      <c r="E381" s="126" t="n">
        <v>0</v>
      </c>
      <c r="F381" s="124" t="str">
        <f aca="false">IF(D381&lt;&gt;0,IF(E381/D381&gt;=100,"&gt;&gt;100",E381/D381*100),"-")</f>
        <v>-</v>
      </c>
    </row>
    <row r="382" customFormat="false" ht="12.75" hidden="false" customHeight="true" outlineLevel="0" collapsed="false">
      <c r="A382" s="120" t="n">
        <v>4223</v>
      </c>
      <c r="B382" s="121" t="s">
        <v>701</v>
      </c>
      <c r="C382" s="122" t="s">
        <v>792</v>
      </c>
      <c r="D382" s="126" t="n">
        <v>0</v>
      </c>
      <c r="E382" s="126" t="n">
        <v>0</v>
      </c>
      <c r="F382" s="124" t="str">
        <f aca="false">IF(D382&lt;&gt;0,IF(E382/D382&gt;=100,"&gt;&gt;100",E382/D382*100),"-")</f>
        <v>-</v>
      </c>
    </row>
    <row r="383" customFormat="false" ht="12.75" hidden="false" customHeight="true" outlineLevel="0" collapsed="false">
      <c r="A383" s="120" t="n">
        <v>4224</v>
      </c>
      <c r="B383" s="121" t="s">
        <v>703</v>
      </c>
      <c r="C383" s="122" t="s">
        <v>793</v>
      </c>
      <c r="D383" s="126" t="n">
        <v>0</v>
      </c>
      <c r="E383" s="126" t="n">
        <v>0</v>
      </c>
      <c r="F383" s="124" t="str">
        <f aca="false">IF(D383&lt;&gt;0,IF(E383/D383&gt;=100,"&gt;&gt;100",E383/D383*100),"-")</f>
        <v>-</v>
      </c>
    </row>
    <row r="384" customFormat="false" ht="12.75" hidden="false" customHeight="true" outlineLevel="0" collapsed="false">
      <c r="A384" s="128" t="n">
        <v>4225</v>
      </c>
      <c r="B384" s="125" t="s">
        <v>705</v>
      </c>
      <c r="C384" s="129" t="s">
        <v>794</v>
      </c>
      <c r="D384" s="130" t="n">
        <v>0</v>
      </c>
      <c r="E384" s="130" t="n">
        <v>0</v>
      </c>
      <c r="F384" s="131" t="str">
        <f aca="false">IF(D384&lt;&gt;0,IF(E384/D384&gt;=100,"&gt;&gt;100",E384/D384*100),"-")</f>
        <v>-</v>
      </c>
    </row>
    <row r="385" customFormat="false" ht="12.75" hidden="false" customHeight="true" outlineLevel="0" collapsed="false">
      <c r="A385" s="120" t="n">
        <v>4226</v>
      </c>
      <c r="B385" s="121" t="s">
        <v>707</v>
      </c>
      <c r="C385" s="122" t="s">
        <v>795</v>
      </c>
      <c r="D385" s="126" t="n">
        <v>0</v>
      </c>
      <c r="E385" s="126" t="n">
        <v>0</v>
      </c>
      <c r="F385" s="124" t="str">
        <f aca="false">IF(D385&lt;&gt;0,IF(E385/D385&gt;=100,"&gt;&gt;100",E385/D385*100),"-")</f>
        <v>-</v>
      </c>
    </row>
    <row r="386" customFormat="false" ht="12.75" hidden="false" customHeight="true" outlineLevel="0" collapsed="false">
      <c r="A386" s="120" t="n">
        <v>4227</v>
      </c>
      <c r="B386" s="127" t="s">
        <v>709</v>
      </c>
      <c r="C386" s="122" t="s">
        <v>796</v>
      </c>
      <c r="D386" s="126" t="n">
        <v>0</v>
      </c>
      <c r="E386" s="126" t="n">
        <v>0</v>
      </c>
      <c r="F386" s="124" t="str">
        <f aca="false">IF(D386&lt;&gt;0,IF(E386/D386&gt;=100,"&gt;&gt;100",E386/D386*100),"-")</f>
        <v>-</v>
      </c>
    </row>
    <row r="387" customFormat="false" ht="12.75" hidden="false" customHeight="true" outlineLevel="0" collapsed="false">
      <c r="A387" s="120" t="s">
        <v>797</v>
      </c>
      <c r="B387" s="127" t="s">
        <v>712</v>
      </c>
      <c r="C387" s="122" t="s">
        <v>797</v>
      </c>
      <c r="D387" s="126" t="n">
        <v>0</v>
      </c>
      <c r="E387" s="126" t="n">
        <v>0</v>
      </c>
      <c r="F387" s="124" t="str">
        <f aca="false">IF(D387&lt;&gt;0,IF(E387/D387&gt;=100,"&gt;&gt;100",E387/D387*100),"-")</f>
        <v>-</v>
      </c>
    </row>
    <row r="388" customFormat="false" ht="12.75" hidden="false" customHeight="true" outlineLevel="0" collapsed="false">
      <c r="A388" s="120" t="n">
        <v>423</v>
      </c>
      <c r="B388" s="121" t="s">
        <v>798</v>
      </c>
      <c r="C388" s="122" t="s">
        <v>799</v>
      </c>
      <c r="D388" s="123" t="n">
        <f aca="false">SUM(D389:D392)</f>
        <v>0</v>
      </c>
      <c r="E388" s="123" t="n">
        <f aca="false">SUM(E389:E392)</f>
        <v>0</v>
      </c>
      <c r="F388" s="124" t="str">
        <f aca="false">IF(D388&lt;&gt;0,IF(E388/D388&gt;=100,"&gt;&gt;100",E388/D388*100),"-")</f>
        <v>-</v>
      </c>
    </row>
    <row r="389" customFormat="false" ht="12.75" hidden="false" customHeight="true" outlineLevel="0" collapsed="false">
      <c r="A389" s="120" t="n">
        <v>4231</v>
      </c>
      <c r="B389" s="121" t="s">
        <v>715</v>
      </c>
      <c r="C389" s="122" t="s">
        <v>800</v>
      </c>
      <c r="D389" s="126" t="n">
        <v>0</v>
      </c>
      <c r="E389" s="126" t="n">
        <v>0</v>
      </c>
      <c r="F389" s="124" t="str">
        <f aca="false">IF(D389&lt;&gt;0,IF(E389/D389&gt;=100,"&gt;&gt;100",E389/D389*100),"-")</f>
        <v>-</v>
      </c>
    </row>
    <row r="390" customFormat="false" ht="12.75" hidden="false" customHeight="true" outlineLevel="0" collapsed="false">
      <c r="A390" s="120" t="n">
        <v>4232</v>
      </c>
      <c r="B390" s="121" t="s">
        <v>717</v>
      </c>
      <c r="C390" s="122" t="s">
        <v>801</v>
      </c>
      <c r="D390" s="126" t="n">
        <v>0</v>
      </c>
      <c r="E390" s="126" t="n">
        <v>0</v>
      </c>
      <c r="F390" s="124" t="str">
        <f aca="false">IF(D390&lt;&gt;0,IF(E390/D390&gt;=100,"&gt;&gt;100",E390/D390*100),"-")</f>
        <v>-</v>
      </c>
    </row>
    <row r="391" customFormat="false" ht="12.75" hidden="false" customHeight="true" outlineLevel="0" collapsed="false">
      <c r="A391" s="120" t="n">
        <v>4233</v>
      </c>
      <c r="B391" s="121" t="s">
        <v>719</v>
      </c>
      <c r="C391" s="122" t="s">
        <v>802</v>
      </c>
      <c r="D391" s="126" t="n">
        <v>0</v>
      </c>
      <c r="E391" s="126" t="n">
        <v>0</v>
      </c>
      <c r="F391" s="124" t="str">
        <f aca="false">IF(D391&lt;&gt;0,IF(E391/D391&gt;=100,"&gt;&gt;100",E391/D391*100),"-")</f>
        <v>-</v>
      </c>
    </row>
    <row r="392" customFormat="false" ht="12.75" hidden="false" customHeight="true" outlineLevel="0" collapsed="false">
      <c r="A392" s="120" t="n">
        <v>4234</v>
      </c>
      <c r="B392" s="127" t="s">
        <v>721</v>
      </c>
      <c r="C392" s="122" t="s">
        <v>803</v>
      </c>
      <c r="D392" s="126" t="n">
        <v>0</v>
      </c>
      <c r="E392" s="126" t="n">
        <v>0</v>
      </c>
      <c r="F392" s="124" t="str">
        <f aca="false">IF(D392&lt;&gt;0,IF(E392/D392&gt;=100,"&gt;&gt;100",E392/D392*100),"-")</f>
        <v>-</v>
      </c>
    </row>
    <row r="393" customFormat="false" ht="12.75" hidden="false" customHeight="true" outlineLevel="0" collapsed="false">
      <c r="A393" s="120" t="n">
        <v>424</v>
      </c>
      <c r="B393" s="121" t="s">
        <v>804</v>
      </c>
      <c r="C393" s="122" t="s">
        <v>805</v>
      </c>
      <c r="D393" s="123" t="n">
        <f aca="false">SUM(D394:D397)</f>
        <v>13060.96</v>
      </c>
      <c r="E393" s="123" t="n">
        <f aca="false">SUM(E394:E397)</f>
        <v>15689.61</v>
      </c>
      <c r="F393" s="124" t="n">
        <f aca="false">IF(D393&lt;&gt;0,IF(E393/D393&gt;=100,"&gt;&gt;100",E393/D393*100),"-")</f>
        <v>120.126009114185</v>
      </c>
    </row>
    <row r="394" customFormat="false" ht="12.75" hidden="false" customHeight="true" outlineLevel="0" collapsed="false">
      <c r="A394" s="120" t="n">
        <v>4241</v>
      </c>
      <c r="B394" s="121" t="s">
        <v>806</v>
      </c>
      <c r="C394" s="122" t="s">
        <v>807</v>
      </c>
      <c r="D394" s="126" t="n">
        <v>13060.96</v>
      </c>
      <c r="E394" s="126" t="n">
        <v>15689.61</v>
      </c>
      <c r="F394" s="124" t="n">
        <f aca="false">IF(D394&lt;&gt;0,IF(E394/D394&gt;=100,"&gt;&gt;100",E394/D394*100),"-")</f>
        <v>120.126009114185</v>
      </c>
    </row>
    <row r="395" customFormat="false" ht="12.75" hidden="false" customHeight="true" outlineLevel="0" collapsed="false">
      <c r="A395" s="120" t="n">
        <v>4242</v>
      </c>
      <c r="B395" s="121" t="s">
        <v>727</v>
      </c>
      <c r="C395" s="122" t="s">
        <v>808</v>
      </c>
      <c r="D395" s="126" t="n">
        <v>0</v>
      </c>
      <c r="E395" s="126" t="n">
        <v>0</v>
      </c>
      <c r="F395" s="124" t="str">
        <f aca="false">IF(D395&lt;&gt;0,IF(E395/D395&gt;=100,"&gt;&gt;100",E395/D395*100),"-")</f>
        <v>-</v>
      </c>
    </row>
    <row r="396" customFormat="false" ht="12.75" hidden="false" customHeight="true" outlineLevel="0" collapsed="false">
      <c r="A396" s="120" t="n">
        <v>4243</v>
      </c>
      <c r="B396" s="121" t="s">
        <v>729</v>
      </c>
      <c r="C396" s="122" t="s">
        <v>809</v>
      </c>
      <c r="D396" s="126" t="n">
        <v>0</v>
      </c>
      <c r="E396" s="126" t="n">
        <v>0</v>
      </c>
      <c r="F396" s="124" t="str">
        <f aca="false">IF(D396&lt;&gt;0,IF(E396/D396&gt;=100,"&gt;&gt;100",E396/D396*100),"-")</f>
        <v>-</v>
      </c>
    </row>
    <row r="397" customFormat="false" ht="12.75" hidden="false" customHeight="true" outlineLevel="0" collapsed="false">
      <c r="A397" s="120" t="n">
        <v>4244</v>
      </c>
      <c r="B397" s="121" t="s">
        <v>731</v>
      </c>
      <c r="C397" s="122" t="s">
        <v>810</v>
      </c>
      <c r="D397" s="126" t="n">
        <v>0</v>
      </c>
      <c r="E397" s="126" t="n">
        <v>0</v>
      </c>
      <c r="F397" s="124" t="str">
        <f aca="false">IF(D397&lt;&gt;0,IF(E397/D397&gt;=100,"&gt;&gt;100",E397/D397*100),"-")</f>
        <v>-</v>
      </c>
    </row>
    <row r="398" customFormat="false" ht="12.75" hidden="false" customHeight="true" outlineLevel="0" collapsed="false">
      <c r="A398" s="120" t="n">
        <v>425</v>
      </c>
      <c r="B398" s="121" t="s">
        <v>811</v>
      </c>
      <c r="C398" s="122" t="s">
        <v>812</v>
      </c>
      <c r="D398" s="123" t="n">
        <f aca="false">SUM(D399:D400)</f>
        <v>0</v>
      </c>
      <c r="E398" s="123" t="n">
        <f aca="false">SUM(E399:E400)</f>
        <v>0</v>
      </c>
      <c r="F398" s="124" t="str">
        <f aca="false">IF(D398&lt;&gt;0,IF(E398/D398&gt;=100,"&gt;&gt;100",E398/D398*100),"-")</f>
        <v>-</v>
      </c>
    </row>
    <row r="399" customFormat="false" ht="12.75" hidden="false" customHeight="true" outlineLevel="0" collapsed="false">
      <c r="A399" s="120" t="n">
        <v>4251</v>
      </c>
      <c r="B399" s="121" t="s">
        <v>813</v>
      </c>
      <c r="C399" s="122" t="s">
        <v>814</v>
      </c>
      <c r="D399" s="126" t="n">
        <v>0</v>
      </c>
      <c r="E399" s="126" t="n">
        <v>0</v>
      </c>
      <c r="F399" s="124" t="str">
        <f aca="false">IF(D399&lt;&gt;0,IF(E399/D399&gt;=100,"&gt;&gt;100",E399/D399*100),"-")</f>
        <v>-</v>
      </c>
    </row>
    <row r="400" customFormat="false" ht="12.75" hidden="false" customHeight="true" outlineLevel="0" collapsed="false">
      <c r="A400" s="120" t="n">
        <v>4252</v>
      </c>
      <c r="B400" s="121" t="s">
        <v>737</v>
      </c>
      <c r="C400" s="122" t="s">
        <v>815</v>
      </c>
      <c r="D400" s="126" t="n">
        <v>0</v>
      </c>
      <c r="E400" s="126" t="n">
        <v>0</v>
      </c>
      <c r="F400" s="124" t="str">
        <f aca="false">IF(D400&lt;&gt;0,IF(E400/D400&gt;=100,"&gt;&gt;100",E400/D400*100),"-")</f>
        <v>-</v>
      </c>
    </row>
    <row r="401" customFormat="false" ht="12.75" hidden="false" customHeight="true" outlineLevel="0" collapsed="false">
      <c r="A401" s="120" t="n">
        <v>426</v>
      </c>
      <c r="B401" s="121" t="s">
        <v>816</v>
      </c>
      <c r="C401" s="122" t="s">
        <v>817</v>
      </c>
      <c r="D401" s="123" t="n">
        <f aca="false">SUM(D402:D405)</f>
        <v>0</v>
      </c>
      <c r="E401" s="123" t="n">
        <f aca="false">SUM(E402:E405)</f>
        <v>0</v>
      </c>
      <c r="F401" s="124" t="str">
        <f aca="false">IF(D401&lt;&gt;0,IF(E401/D401&gt;=100,"&gt;&gt;100",E401/D401*100),"-")</f>
        <v>-</v>
      </c>
    </row>
    <row r="402" customFormat="false" ht="12.75" hidden="false" customHeight="true" outlineLevel="0" collapsed="false">
      <c r="A402" s="120" t="n">
        <v>4261</v>
      </c>
      <c r="B402" s="121" t="s">
        <v>741</v>
      </c>
      <c r="C402" s="122" t="s">
        <v>818</v>
      </c>
      <c r="D402" s="126" t="n">
        <v>0</v>
      </c>
      <c r="E402" s="126" t="n">
        <v>0</v>
      </c>
      <c r="F402" s="124" t="str">
        <f aca="false">IF(D402&lt;&gt;0,IF(E402/D402&gt;=100,"&gt;&gt;100",E402/D402*100),"-")</f>
        <v>-</v>
      </c>
    </row>
    <row r="403" customFormat="false" ht="12.75" hidden="false" customHeight="true" outlineLevel="0" collapsed="false">
      <c r="A403" s="120" t="n">
        <v>4262</v>
      </c>
      <c r="B403" s="121" t="s">
        <v>743</v>
      </c>
      <c r="C403" s="122" t="s">
        <v>819</v>
      </c>
      <c r="D403" s="126" t="n">
        <v>0</v>
      </c>
      <c r="E403" s="126" t="n">
        <v>0</v>
      </c>
      <c r="F403" s="124" t="str">
        <f aca="false">IF(D403&lt;&gt;0,IF(E403/D403&gt;=100,"&gt;&gt;100",E403/D403*100),"-")</f>
        <v>-</v>
      </c>
    </row>
    <row r="404" customFormat="false" ht="12.75" hidden="false" customHeight="true" outlineLevel="0" collapsed="false">
      <c r="A404" s="120" t="n">
        <v>4263</v>
      </c>
      <c r="B404" s="121" t="s">
        <v>745</v>
      </c>
      <c r="C404" s="122" t="s">
        <v>820</v>
      </c>
      <c r="D404" s="126" t="n">
        <v>0</v>
      </c>
      <c r="E404" s="126" t="n">
        <v>0</v>
      </c>
      <c r="F404" s="124" t="str">
        <f aca="false">IF(D404&lt;&gt;0,IF(E404/D404&gt;=100,"&gt;&gt;100",E404/D404*100),"-")</f>
        <v>-</v>
      </c>
    </row>
    <row r="405" customFormat="false" ht="12.75" hidden="false" customHeight="true" outlineLevel="0" collapsed="false">
      <c r="A405" s="120" t="n">
        <v>4264</v>
      </c>
      <c r="B405" s="121" t="s">
        <v>747</v>
      </c>
      <c r="C405" s="122" t="s">
        <v>821</v>
      </c>
      <c r="D405" s="126" t="n">
        <v>0</v>
      </c>
      <c r="E405" s="126" t="n">
        <v>0</v>
      </c>
      <c r="F405" s="124" t="str">
        <f aca="false">IF(D405&lt;&gt;0,IF(E405/D405&gt;=100,"&gt;&gt;100",E405/D405*100),"-")</f>
        <v>-</v>
      </c>
    </row>
    <row r="406" customFormat="false" ht="24" hidden="false" customHeight="false" outlineLevel="0" collapsed="false">
      <c r="A406" s="120" t="n">
        <v>43</v>
      </c>
      <c r="B406" s="121" t="s">
        <v>822</v>
      </c>
      <c r="C406" s="122" t="s">
        <v>823</v>
      </c>
      <c r="D406" s="123" t="n">
        <f aca="false">D407</f>
        <v>0</v>
      </c>
      <c r="E406" s="123" t="n">
        <f aca="false">E407</f>
        <v>0</v>
      </c>
      <c r="F406" s="124" t="str">
        <f aca="false">IF(D406&lt;&gt;0,IF(E406/D406&gt;=100,"&gt;&gt;100",E406/D406*100),"-")</f>
        <v>-</v>
      </c>
    </row>
    <row r="407" customFormat="false" ht="12.75" hidden="false" customHeight="true" outlineLevel="0" collapsed="false">
      <c r="A407" s="120" t="n">
        <v>431</v>
      </c>
      <c r="B407" s="121" t="s">
        <v>824</v>
      </c>
      <c r="C407" s="122" t="s">
        <v>825</v>
      </c>
      <c r="D407" s="123" t="n">
        <f aca="false">SUM(D408:D409)</f>
        <v>0</v>
      </c>
      <c r="E407" s="123" t="n">
        <f aca="false">SUM(E408:E409)</f>
        <v>0</v>
      </c>
      <c r="F407" s="124" t="str">
        <f aca="false">IF(D407&lt;&gt;0,IF(E407/D407&gt;=100,"&gt;&gt;100",E407/D407*100),"-")</f>
        <v>-</v>
      </c>
    </row>
    <row r="408" customFormat="false" ht="12.75" hidden="false" customHeight="true" outlineLevel="0" collapsed="false">
      <c r="A408" s="120" t="n">
        <v>4311</v>
      </c>
      <c r="B408" s="121" t="s">
        <v>753</v>
      </c>
      <c r="C408" s="122" t="s">
        <v>826</v>
      </c>
      <c r="D408" s="126" t="n">
        <v>0</v>
      </c>
      <c r="E408" s="126" t="n">
        <v>0</v>
      </c>
      <c r="F408" s="124" t="str">
        <f aca="false">IF(D408&lt;&gt;0,IF(E408/D408&gt;=100,"&gt;&gt;100",E408/D408*100),"-")</f>
        <v>-</v>
      </c>
    </row>
    <row r="409" customFormat="false" ht="12.75" hidden="false" customHeight="true" outlineLevel="0" collapsed="false">
      <c r="A409" s="120" t="n">
        <v>4312</v>
      </c>
      <c r="B409" s="121" t="s">
        <v>755</v>
      </c>
      <c r="C409" s="122" t="s">
        <v>827</v>
      </c>
      <c r="D409" s="126" t="n">
        <v>0</v>
      </c>
      <c r="E409" s="126" t="n">
        <v>0</v>
      </c>
      <c r="F409" s="124" t="str">
        <f aca="false">IF(D409&lt;&gt;0,IF(E409/D409&gt;=100,"&gt;&gt;100",E409/D409*100),"-")</f>
        <v>-</v>
      </c>
    </row>
    <row r="410" customFormat="false" ht="12.75" hidden="false" customHeight="true" outlineLevel="0" collapsed="false">
      <c r="A410" s="120" t="n">
        <v>44</v>
      </c>
      <c r="B410" s="121" t="s">
        <v>828</v>
      </c>
      <c r="C410" s="122" t="s">
        <v>829</v>
      </c>
      <c r="D410" s="123" t="n">
        <f aca="false">D411</f>
        <v>0</v>
      </c>
      <c r="E410" s="123" t="n">
        <f aca="false">E411</f>
        <v>0</v>
      </c>
      <c r="F410" s="124" t="str">
        <f aca="false">IF(D410&lt;&gt;0,IF(E410/D410&gt;=100,"&gt;&gt;100",E410/D410*100),"-")</f>
        <v>-</v>
      </c>
    </row>
    <row r="411" customFormat="false" ht="12.75" hidden="false" customHeight="true" outlineLevel="0" collapsed="false">
      <c r="A411" s="120" t="n">
        <v>441</v>
      </c>
      <c r="B411" s="121" t="s">
        <v>830</v>
      </c>
      <c r="C411" s="122" t="s">
        <v>831</v>
      </c>
      <c r="D411" s="126" t="n">
        <v>0</v>
      </c>
      <c r="E411" s="126" t="n">
        <v>0</v>
      </c>
      <c r="F411" s="124" t="str">
        <f aca="false">IF(D411&lt;&gt;0,IF(E411/D411&gt;=100,"&gt;&gt;100",E411/D411*100),"-")</f>
        <v>-</v>
      </c>
    </row>
    <row r="412" customFormat="false" ht="12.75" hidden="false" customHeight="true" outlineLevel="0" collapsed="false">
      <c r="A412" s="120" t="n">
        <v>45</v>
      </c>
      <c r="B412" s="121" t="s">
        <v>832</v>
      </c>
      <c r="C412" s="122" t="s">
        <v>833</v>
      </c>
      <c r="D412" s="123" t="n">
        <f aca="false">SUM(D413:D416)</f>
        <v>0</v>
      </c>
      <c r="E412" s="123" t="n">
        <f aca="false">SUM(E413:E416)</f>
        <v>0</v>
      </c>
      <c r="F412" s="124" t="str">
        <f aca="false">IF(D412&lt;&gt;0,IF(E412/D412&gt;=100,"&gt;&gt;100",E412/D412*100),"-")</f>
        <v>-</v>
      </c>
    </row>
    <row r="413" customFormat="false" ht="12.75" hidden="false" customHeight="true" outlineLevel="0" collapsed="false">
      <c r="A413" s="120" t="n">
        <v>451</v>
      </c>
      <c r="B413" s="121" t="s">
        <v>834</v>
      </c>
      <c r="C413" s="122" t="s">
        <v>835</v>
      </c>
      <c r="D413" s="126" t="n">
        <v>0</v>
      </c>
      <c r="E413" s="126" t="n">
        <v>0</v>
      </c>
      <c r="F413" s="124" t="str">
        <f aca="false">IF(D413&lt;&gt;0,IF(E413/D413&gt;=100,"&gt;&gt;100",E413/D413*100),"-")</f>
        <v>-</v>
      </c>
    </row>
    <row r="414" customFormat="false" ht="12.75" hidden="false" customHeight="true" outlineLevel="0" collapsed="false">
      <c r="A414" s="120" t="n">
        <v>452</v>
      </c>
      <c r="B414" s="121" t="s">
        <v>836</v>
      </c>
      <c r="C414" s="122" t="s">
        <v>837</v>
      </c>
      <c r="D414" s="126" t="n">
        <v>0</v>
      </c>
      <c r="E414" s="126" t="n">
        <v>0</v>
      </c>
      <c r="F414" s="124" t="str">
        <f aca="false">IF(D414&lt;&gt;0,IF(E414/D414&gt;=100,"&gt;&gt;100",E414/D414*100),"-")</f>
        <v>-</v>
      </c>
    </row>
    <row r="415" customFormat="false" ht="12.75" hidden="false" customHeight="true" outlineLevel="0" collapsed="false">
      <c r="A415" s="120" t="n">
        <v>453</v>
      </c>
      <c r="B415" s="121" t="s">
        <v>838</v>
      </c>
      <c r="C415" s="122" t="s">
        <v>839</v>
      </c>
      <c r="D415" s="126" t="n">
        <v>0</v>
      </c>
      <c r="E415" s="126" t="n">
        <v>0</v>
      </c>
      <c r="F415" s="124" t="str">
        <f aca="false">IF(D415&lt;&gt;0,IF(E415/D415&gt;=100,"&gt;&gt;100",E415/D415*100),"-")</f>
        <v>-</v>
      </c>
    </row>
    <row r="416" customFormat="false" ht="12.75" hidden="false" customHeight="true" outlineLevel="0" collapsed="false">
      <c r="A416" s="120" t="n">
        <v>454</v>
      </c>
      <c r="B416" s="121" t="s">
        <v>840</v>
      </c>
      <c r="C416" s="122" t="s">
        <v>841</v>
      </c>
      <c r="D416" s="126" t="n">
        <v>0</v>
      </c>
      <c r="E416" s="126" t="n">
        <v>0</v>
      </c>
      <c r="F416" s="124" t="str">
        <f aca="false">IF(D416&lt;&gt;0,IF(E416/D416&gt;=100,"&gt;&gt;100",E416/D416*100),"-")</f>
        <v>-</v>
      </c>
    </row>
    <row r="417" customFormat="false" ht="12.75" hidden="false" customHeight="true" outlineLevel="0" collapsed="false">
      <c r="A417" s="120" t="s">
        <v>631</v>
      </c>
      <c r="B417" s="121" t="s">
        <v>842</v>
      </c>
      <c r="C417" s="122" t="s">
        <v>843</v>
      </c>
      <c r="D417" s="123" t="n">
        <f aca="false">IF(D308&gt;=D360,D308-D360,0)</f>
        <v>0</v>
      </c>
      <c r="E417" s="123" t="n">
        <f aca="false">IF(E308&gt;=E360,E308-E360,0)</f>
        <v>0</v>
      </c>
      <c r="F417" s="124" t="str">
        <f aca="false">IF(D417&lt;&gt;0,IF(E417/D417&gt;=100,"&gt;&gt;100",E417/D417*100),"-")</f>
        <v>-</v>
      </c>
    </row>
    <row r="418" customFormat="false" ht="12.75" hidden="false" customHeight="true" outlineLevel="0" collapsed="false">
      <c r="A418" s="120" t="s">
        <v>631</v>
      </c>
      <c r="B418" s="121" t="s">
        <v>844</v>
      </c>
      <c r="C418" s="122" t="s">
        <v>845</v>
      </c>
      <c r="D418" s="123" t="n">
        <f aca="false">IF(D360&gt;=D308,D360-D308,0)</f>
        <v>13595.49</v>
      </c>
      <c r="E418" s="123" t="n">
        <f aca="false">IF(E360&gt;=E308,E360-E308,0)</f>
        <v>16781.36</v>
      </c>
      <c r="F418" s="124" t="n">
        <f aca="false">IF(D418&lt;&gt;0,IF(E418/D418&gt;=100,"&gt;&gt;100",E418/D418*100),"-")</f>
        <v>123.433285596915</v>
      </c>
    </row>
    <row r="419" customFormat="false" ht="12.75" hidden="false" customHeight="true" outlineLevel="0" collapsed="false">
      <c r="A419" s="120" t="n">
        <v>92212</v>
      </c>
      <c r="B419" s="121" t="s">
        <v>846</v>
      </c>
      <c r="C419" s="122" t="s">
        <v>847</v>
      </c>
      <c r="D419" s="126" t="n">
        <v>0</v>
      </c>
      <c r="E419" s="126" t="n">
        <v>0</v>
      </c>
      <c r="F419" s="124" t="str">
        <f aca="false">IF(D419&lt;&gt;0,IF(E419/D419&gt;=100,"&gt;&gt;100",E419/D419*100),"-")</f>
        <v>-</v>
      </c>
    </row>
    <row r="420" customFormat="false" ht="12.75" hidden="false" customHeight="true" outlineLevel="0" collapsed="false">
      <c r="A420" s="120" t="n">
        <v>92222</v>
      </c>
      <c r="B420" s="121" t="s">
        <v>848</v>
      </c>
      <c r="C420" s="122" t="s">
        <v>849</v>
      </c>
      <c r="D420" s="126" t="n">
        <v>0</v>
      </c>
      <c r="E420" s="126" t="n">
        <v>0</v>
      </c>
      <c r="F420" s="124" t="str">
        <f aca="false">IF(D420&lt;&gt;0,IF(E420/D420&gt;=100,"&gt;&gt;100",E420/D420*100),"-")</f>
        <v>-</v>
      </c>
    </row>
    <row r="421" customFormat="false" ht="12.75" hidden="false" customHeight="true" outlineLevel="0" collapsed="false">
      <c r="A421" s="120" t="n">
        <v>97</v>
      </c>
      <c r="B421" s="121" t="s">
        <v>850</v>
      </c>
      <c r="C421" s="122" t="s">
        <v>851</v>
      </c>
      <c r="D421" s="126" t="n">
        <v>0</v>
      </c>
      <c r="E421" s="126" t="n">
        <v>0</v>
      </c>
      <c r="F421" s="124" t="str">
        <f aca="false">IF(D421&lt;&gt;0,IF(E421/D421&gt;=100,"&gt;&gt;100",E421/D421*100),"-")</f>
        <v>-</v>
      </c>
    </row>
    <row r="422" customFormat="false" ht="12.75" hidden="false" customHeight="true" outlineLevel="0" collapsed="false">
      <c r="A422" s="120" t="s">
        <v>631</v>
      </c>
      <c r="B422" s="121" t="s">
        <v>852</v>
      </c>
      <c r="C422" s="122" t="s">
        <v>853</v>
      </c>
      <c r="D422" s="123" t="n">
        <f aca="false">D6+D308</f>
        <v>68297.75</v>
      </c>
      <c r="E422" s="123" t="n">
        <f aca="false">E6+E308</f>
        <v>92035.17</v>
      </c>
      <c r="F422" s="124" t="n">
        <f aca="false">IF(D422&lt;&gt;0,IF(E422/D422&gt;=100,"&gt;&gt;100",E422/D422*100),"-")</f>
        <v>134.755786244788</v>
      </c>
    </row>
    <row r="423" customFormat="false" ht="12.75" hidden="false" customHeight="true" outlineLevel="0" collapsed="false">
      <c r="A423" s="120" t="s">
        <v>631</v>
      </c>
      <c r="B423" s="121" t="s">
        <v>854</v>
      </c>
      <c r="C423" s="122" t="s">
        <v>855</v>
      </c>
      <c r="D423" s="123" t="n">
        <f aca="false">D299+D360</f>
        <v>68297.75</v>
      </c>
      <c r="E423" s="123" t="n">
        <f aca="false">E299+E360</f>
        <v>97687.54</v>
      </c>
      <c r="F423" s="124" t="n">
        <f aca="false">IF(D423&lt;&gt;0,IF(E423/D423&gt;=100,"&gt;&gt;100",E423/D423*100),"-")</f>
        <v>143.031856832765</v>
      </c>
    </row>
    <row r="424" customFormat="false" ht="12.75" hidden="false" customHeight="true" outlineLevel="0" collapsed="false">
      <c r="A424" s="120" t="s">
        <v>631</v>
      </c>
      <c r="B424" s="121" t="s">
        <v>856</v>
      </c>
      <c r="C424" s="122" t="s">
        <v>857</v>
      </c>
      <c r="D424" s="123" t="n">
        <f aca="false">IF(D422&gt;=D423,D422-D423,0)</f>
        <v>0</v>
      </c>
      <c r="E424" s="123" t="n">
        <f aca="false">IF(E422&gt;=E423,E422-E423,0)</f>
        <v>0</v>
      </c>
      <c r="F424" s="124" t="str">
        <f aca="false">IF(D424&lt;&gt;0,IF(E424/D424&gt;=100,"&gt;&gt;100",E424/D424*100),"-")</f>
        <v>-</v>
      </c>
    </row>
    <row r="425" customFormat="false" ht="12.75" hidden="false" customHeight="true" outlineLevel="0" collapsed="false">
      <c r="A425" s="120" t="s">
        <v>631</v>
      </c>
      <c r="B425" s="121" t="s">
        <v>858</v>
      </c>
      <c r="C425" s="122" t="s">
        <v>859</v>
      </c>
      <c r="D425" s="123" t="n">
        <f aca="false">IF(D423&gt;=D422,D423-D422,0)</f>
        <v>0</v>
      </c>
      <c r="E425" s="123" t="n">
        <f aca="false">IF(E423&gt;=E422,E423-E422,0)</f>
        <v>5652.36999999998</v>
      </c>
      <c r="F425" s="124" t="str">
        <f aca="false">IF(D425&lt;&gt;0,IF(E425/D425&gt;=100,"&gt;&gt;100",E425/D425*100),"-")</f>
        <v>-</v>
      </c>
    </row>
    <row r="426" customFormat="false" ht="12.75" hidden="false" customHeight="true" outlineLevel="0" collapsed="false">
      <c r="A426" s="144" t="s">
        <v>860</v>
      </c>
      <c r="B426" s="127" t="s">
        <v>861</v>
      </c>
      <c r="C426" s="145" t="s">
        <v>862</v>
      </c>
      <c r="D426" s="123" t="n">
        <f aca="false">IF(D302-D303+D419-D420&gt;=0,D302-D303+D419-D420,0)</f>
        <v>0</v>
      </c>
      <c r="E426" s="123" t="n">
        <f aca="false">IF(E302-E303+E419-E420&gt;=0,E302-E303+E419-E420,0)</f>
        <v>0</v>
      </c>
      <c r="F426" s="124" t="str">
        <f aca="false">IF(D426&lt;&gt;0,IF(E426/D426&gt;=100,"&gt;&gt;100",E426/D426*100),"-")</f>
        <v>-</v>
      </c>
    </row>
    <row r="427" customFormat="false" ht="12.75" hidden="false" customHeight="true" outlineLevel="0" collapsed="false">
      <c r="A427" s="144" t="s">
        <v>860</v>
      </c>
      <c r="B427" s="121" t="s">
        <v>863</v>
      </c>
      <c r="C427" s="145" t="s">
        <v>864</v>
      </c>
      <c r="D427" s="123" t="n">
        <f aca="false">IF(D303-D302+D420-D419&gt;=0,D303-D302+D420-D419,0)</f>
        <v>0</v>
      </c>
      <c r="E427" s="123" t="n">
        <f aca="false">IF(E303-E302+E420-E419&gt;=0,E303-E302+E420-E419,0)</f>
        <v>0</v>
      </c>
      <c r="F427" s="124" t="str">
        <f aca="false">IF(D427&lt;&gt;0,IF(E427/D427&gt;=100,"&gt;&gt;100",E427/D427*100),"-")</f>
        <v>-</v>
      </c>
    </row>
    <row r="428" customFormat="false" ht="24" hidden="false" customHeight="false" outlineLevel="0" collapsed="false">
      <c r="A428" s="136" t="s">
        <v>865</v>
      </c>
      <c r="B428" s="137" t="s">
        <v>866</v>
      </c>
      <c r="C428" s="138" t="s">
        <v>867</v>
      </c>
      <c r="D428" s="146" t="n">
        <f aca="false">D304+D421</f>
        <v>0</v>
      </c>
      <c r="E428" s="146" t="n">
        <f aca="false">E304+E421</f>
        <v>2400</v>
      </c>
      <c r="F428" s="140" t="str">
        <f aca="false">IF(D428&lt;&gt;0,IF(E428/D428&gt;=100,"&gt;&gt;100",E428/D428*100),"-")</f>
        <v>-</v>
      </c>
    </row>
    <row r="429" s="143" customFormat="true" ht="20.1" hidden="false" customHeight="true" outlineLevel="0" collapsed="false">
      <c r="A429" s="116" t="s">
        <v>868</v>
      </c>
      <c r="B429" s="116"/>
      <c r="C429" s="141"/>
      <c r="D429" s="142"/>
      <c r="E429" s="142"/>
      <c r="F429" s="119"/>
    </row>
    <row r="430" customFormat="false" ht="12.75" hidden="false" customHeight="true" outlineLevel="0" collapsed="false">
      <c r="A430" s="120" t="n">
        <v>8</v>
      </c>
      <c r="B430" s="121" t="s">
        <v>869</v>
      </c>
      <c r="C430" s="122" t="s">
        <v>870</v>
      </c>
      <c r="D430" s="123" t="n">
        <f aca="false">D431+D466+D479+D491+D522</f>
        <v>0</v>
      </c>
      <c r="E430" s="123" t="n">
        <f aca="false">E431+E466+E479+E491+E522</f>
        <v>0</v>
      </c>
      <c r="F430" s="124" t="str">
        <f aca="false">IF(D430&lt;&gt;0,IF(E430/D430&gt;=100,"&gt;&gt;100",E430/D430*100),"-")</f>
        <v>-</v>
      </c>
    </row>
    <row r="431" customFormat="false" ht="24" hidden="false" customHeight="false" outlineLevel="0" collapsed="false">
      <c r="A431" s="120" t="n">
        <v>81</v>
      </c>
      <c r="B431" s="132" t="s">
        <v>871</v>
      </c>
      <c r="C431" s="122" t="s">
        <v>872</v>
      </c>
      <c r="D431" s="123" t="n">
        <f aca="false">D432+D437+D440+D444+D445+D452+D457+D465</f>
        <v>0</v>
      </c>
      <c r="E431" s="123" t="n">
        <f aca="false">E432+E437+E440+E444+E445+E452+E457+E465</f>
        <v>0</v>
      </c>
      <c r="F431" s="124" t="str">
        <f aca="false">IF(D431&lt;&gt;0,IF(E431/D431&gt;=100,"&gt;&gt;100",E431/D431*100),"-")</f>
        <v>-</v>
      </c>
    </row>
    <row r="432" customFormat="false" ht="24" hidden="false" customHeight="false" outlineLevel="0" collapsed="false">
      <c r="A432" s="120" t="n">
        <v>811</v>
      </c>
      <c r="B432" s="121" t="s">
        <v>873</v>
      </c>
      <c r="C432" s="122" t="s">
        <v>874</v>
      </c>
      <c r="D432" s="123" t="n">
        <f aca="false">SUM(D433:D436)</f>
        <v>0</v>
      </c>
      <c r="E432" s="123" t="n">
        <f aca="false">SUM(E433:E436)</f>
        <v>0</v>
      </c>
      <c r="F432" s="124" t="str">
        <f aca="false">IF(D432&lt;&gt;0,IF(E432/D432&gt;=100,"&gt;&gt;100",E432/D432*100),"-")</f>
        <v>-</v>
      </c>
    </row>
    <row r="433" customFormat="false" ht="12.75" hidden="false" customHeight="true" outlineLevel="0" collapsed="false">
      <c r="A433" s="120" t="n">
        <v>8113</v>
      </c>
      <c r="B433" s="121" t="s">
        <v>875</v>
      </c>
      <c r="C433" s="122" t="s">
        <v>876</v>
      </c>
      <c r="D433" s="126" t="n">
        <v>0</v>
      </c>
      <c r="E433" s="126" t="n">
        <v>0</v>
      </c>
      <c r="F433" s="124" t="str">
        <f aca="false">IF(D433&lt;&gt;0,IF(E433/D433&gt;=100,"&gt;&gt;100",E433/D433*100),"-")</f>
        <v>-</v>
      </c>
    </row>
    <row r="434" customFormat="false" ht="12.75" hidden="false" customHeight="true" outlineLevel="0" collapsed="false">
      <c r="A434" s="120" t="n">
        <v>8114</v>
      </c>
      <c r="B434" s="121" t="s">
        <v>877</v>
      </c>
      <c r="C434" s="122" t="s">
        <v>878</v>
      </c>
      <c r="D434" s="126" t="n">
        <v>0</v>
      </c>
      <c r="E434" s="126" t="n">
        <v>0</v>
      </c>
      <c r="F434" s="124" t="str">
        <f aca="false">IF(D434&lt;&gt;0,IF(E434/D434&gt;=100,"&gt;&gt;100",E434/D434*100),"-")</f>
        <v>-</v>
      </c>
    </row>
    <row r="435" customFormat="false" ht="12.75" hidden="false" customHeight="true" outlineLevel="0" collapsed="false">
      <c r="A435" s="120" t="n">
        <v>8115</v>
      </c>
      <c r="B435" s="121" t="s">
        <v>879</v>
      </c>
      <c r="C435" s="122" t="s">
        <v>880</v>
      </c>
      <c r="D435" s="126" t="n">
        <v>0</v>
      </c>
      <c r="E435" s="126" t="n">
        <v>0</v>
      </c>
      <c r="F435" s="124" t="str">
        <f aca="false">IF(D435&lt;&gt;0,IF(E435/D435&gt;=100,"&gt;&gt;100",E435/D435*100),"-")</f>
        <v>-</v>
      </c>
    </row>
    <row r="436" customFormat="false" ht="12.75" hidden="false" customHeight="true" outlineLevel="0" collapsed="false">
      <c r="A436" s="120" t="n">
        <v>8116</v>
      </c>
      <c r="B436" s="121" t="s">
        <v>881</v>
      </c>
      <c r="C436" s="122" t="s">
        <v>882</v>
      </c>
      <c r="D436" s="126" t="n">
        <v>0</v>
      </c>
      <c r="E436" s="126" t="n">
        <v>0</v>
      </c>
      <c r="F436" s="124" t="str">
        <f aca="false">IF(D436&lt;&gt;0,IF(E436/D436&gt;=100,"&gt;&gt;100",E436/D436*100),"-")</f>
        <v>-</v>
      </c>
    </row>
    <row r="437" customFormat="false" ht="24" hidden="false" customHeight="false" outlineLevel="0" collapsed="false">
      <c r="A437" s="120" t="n">
        <v>812</v>
      </c>
      <c r="B437" s="121" t="s">
        <v>883</v>
      </c>
      <c r="C437" s="122" t="s">
        <v>884</v>
      </c>
      <c r="D437" s="123" t="n">
        <f aca="false">SUM(D438:D439)</f>
        <v>0</v>
      </c>
      <c r="E437" s="123" t="n">
        <f aca="false">SUM(E438:E439)</f>
        <v>0</v>
      </c>
      <c r="F437" s="124" t="str">
        <f aca="false">IF(D437&lt;&gt;0,IF(E437/D437&gt;=100,"&gt;&gt;100",E437/D437*100),"-")</f>
        <v>-</v>
      </c>
    </row>
    <row r="438" customFormat="false" ht="24" hidden="false" customHeight="false" outlineLevel="0" collapsed="false">
      <c r="A438" s="120" t="n">
        <v>8121</v>
      </c>
      <c r="B438" s="127" t="s">
        <v>885</v>
      </c>
      <c r="C438" s="122" t="s">
        <v>886</v>
      </c>
      <c r="D438" s="126" t="n">
        <v>0</v>
      </c>
      <c r="E438" s="126" t="n">
        <v>0</v>
      </c>
      <c r="F438" s="124" t="str">
        <f aca="false">IF(D438&lt;&gt;0,IF(E438/D438&gt;=100,"&gt;&gt;100",E438/D438*100),"-")</f>
        <v>-</v>
      </c>
    </row>
    <row r="439" customFormat="false" ht="24" hidden="false" customHeight="false" outlineLevel="0" collapsed="false">
      <c r="A439" s="120" t="n">
        <v>8122</v>
      </c>
      <c r="B439" s="127" t="s">
        <v>887</v>
      </c>
      <c r="C439" s="122" t="s">
        <v>888</v>
      </c>
      <c r="D439" s="126" t="n">
        <v>0</v>
      </c>
      <c r="E439" s="126" t="n">
        <v>0</v>
      </c>
      <c r="F439" s="124" t="str">
        <f aca="false">IF(D439&lt;&gt;0,IF(E439/D439&gt;=100,"&gt;&gt;100",E439/D439*100),"-")</f>
        <v>-</v>
      </c>
    </row>
    <row r="440" customFormat="false" ht="24" hidden="false" customHeight="false" outlineLevel="0" collapsed="false">
      <c r="A440" s="120" t="n">
        <v>813</v>
      </c>
      <c r="B440" s="121" t="s">
        <v>889</v>
      </c>
      <c r="C440" s="122" t="s">
        <v>890</v>
      </c>
      <c r="D440" s="123" t="n">
        <f aca="false">SUM(D441:D443)</f>
        <v>0</v>
      </c>
      <c r="E440" s="123" t="n">
        <f aca="false">SUM(E441:E443)</f>
        <v>0</v>
      </c>
      <c r="F440" s="124" t="str">
        <f aca="false">IF(D440&lt;&gt;0,IF(E440/D440&gt;=100,"&gt;&gt;100",E440/D440*100),"-")</f>
        <v>-</v>
      </c>
    </row>
    <row r="441" customFormat="false" ht="12.75" hidden="false" customHeight="true" outlineLevel="0" collapsed="false">
      <c r="A441" s="120" t="n">
        <v>8132</v>
      </c>
      <c r="B441" s="121" t="s">
        <v>891</v>
      </c>
      <c r="C441" s="122" t="s">
        <v>892</v>
      </c>
      <c r="D441" s="126" t="n">
        <v>0</v>
      </c>
      <c r="E441" s="126" t="n">
        <v>0</v>
      </c>
      <c r="F441" s="124" t="str">
        <f aca="false">IF(D441&lt;&gt;0,IF(E441/D441&gt;=100,"&gt;&gt;100",E441/D441*100),"-")</f>
        <v>-</v>
      </c>
    </row>
    <row r="442" customFormat="false" ht="12.75" hidden="false" customHeight="true" outlineLevel="0" collapsed="false">
      <c r="A442" s="120" t="n">
        <v>8133</v>
      </c>
      <c r="B442" s="121" t="s">
        <v>893</v>
      </c>
      <c r="C442" s="122" t="s">
        <v>894</v>
      </c>
      <c r="D442" s="126" t="n">
        <v>0</v>
      </c>
      <c r="E442" s="126" t="n">
        <v>0</v>
      </c>
      <c r="F442" s="124" t="str">
        <f aca="false">IF(D442&lt;&gt;0,IF(E442/D442&gt;=100,"&gt;&gt;100",E442/D442*100),"-")</f>
        <v>-</v>
      </c>
    </row>
    <row r="443" customFormat="false" ht="12.75" hidden="false" customHeight="true" outlineLevel="0" collapsed="false">
      <c r="A443" s="120" t="n">
        <v>8134</v>
      </c>
      <c r="B443" s="121" t="s">
        <v>895</v>
      </c>
      <c r="C443" s="122" t="s">
        <v>896</v>
      </c>
      <c r="D443" s="126" t="n">
        <v>0</v>
      </c>
      <c r="E443" s="126" t="n">
        <v>0</v>
      </c>
      <c r="F443" s="124" t="str">
        <f aca="false">IF(D443&lt;&gt;0,IF(E443/D443&gt;=100,"&gt;&gt;100",E443/D443*100),"-")</f>
        <v>-</v>
      </c>
    </row>
    <row r="444" customFormat="false" ht="24" hidden="false" customHeight="false" outlineLevel="0" collapsed="false">
      <c r="A444" s="120" t="n">
        <v>814</v>
      </c>
      <c r="B444" s="127" t="s">
        <v>897</v>
      </c>
      <c r="C444" s="122" t="s">
        <v>898</v>
      </c>
      <c r="D444" s="126" t="n">
        <v>0</v>
      </c>
      <c r="E444" s="126" t="n">
        <v>0</v>
      </c>
      <c r="F444" s="124" t="str">
        <f aca="false">IF(D444&lt;&gt;0,IF(E444/D444&gt;=100,"&gt;&gt;100",E444/D444*100),"-")</f>
        <v>-</v>
      </c>
    </row>
    <row r="445" customFormat="false" ht="24" hidden="false" customHeight="false" outlineLevel="0" collapsed="false">
      <c r="A445" s="120" t="n">
        <v>815</v>
      </c>
      <c r="B445" s="121" t="s">
        <v>899</v>
      </c>
      <c r="C445" s="122" t="s">
        <v>900</v>
      </c>
      <c r="D445" s="123" t="n">
        <f aca="false">SUM(D446:D451)</f>
        <v>0</v>
      </c>
      <c r="E445" s="123" t="n">
        <f aca="false">SUM(E446:E451)</f>
        <v>0</v>
      </c>
      <c r="F445" s="124" t="str">
        <f aca="false">IF(D445&lt;&gt;0,IF(E445/D445&gt;=100,"&gt;&gt;100",E445/D445*100),"-")</f>
        <v>-</v>
      </c>
    </row>
    <row r="446" customFormat="false" ht="12.75" hidden="false" customHeight="true" outlineLevel="0" collapsed="false">
      <c r="A446" s="120" t="n">
        <v>8153</v>
      </c>
      <c r="B446" s="121" t="s">
        <v>901</v>
      </c>
      <c r="C446" s="122" t="s">
        <v>902</v>
      </c>
      <c r="D446" s="126" t="n">
        <v>0</v>
      </c>
      <c r="E446" s="126" t="n">
        <v>0</v>
      </c>
      <c r="F446" s="124" t="str">
        <f aca="false">IF(D446&lt;&gt;0,IF(E446/D446&gt;=100,"&gt;&gt;100",E446/D446*100),"-")</f>
        <v>-</v>
      </c>
    </row>
    <row r="447" customFormat="false" ht="24" hidden="false" customHeight="false" outlineLevel="0" collapsed="false">
      <c r="A447" s="120" t="n">
        <v>8154</v>
      </c>
      <c r="B447" s="121" t="s">
        <v>903</v>
      </c>
      <c r="C447" s="122" t="s">
        <v>904</v>
      </c>
      <c r="D447" s="126" t="n">
        <v>0</v>
      </c>
      <c r="E447" s="126" t="n">
        <v>0</v>
      </c>
      <c r="F447" s="124" t="str">
        <f aca="false">IF(D447&lt;&gt;0,IF(E447/D447&gt;=100,"&gt;&gt;100",E447/D447*100),"-")</f>
        <v>-</v>
      </c>
    </row>
    <row r="448" customFormat="false" ht="24" hidden="false" customHeight="false" outlineLevel="0" collapsed="false">
      <c r="A448" s="120" t="n">
        <v>8155</v>
      </c>
      <c r="B448" s="121" t="s">
        <v>905</v>
      </c>
      <c r="C448" s="122" t="s">
        <v>906</v>
      </c>
      <c r="D448" s="126" t="n">
        <v>0</v>
      </c>
      <c r="E448" s="126" t="n">
        <v>0</v>
      </c>
      <c r="F448" s="124" t="str">
        <f aca="false">IF(D448&lt;&gt;0,IF(E448/D448&gt;=100,"&gt;&gt;100",E448/D448*100),"-")</f>
        <v>-</v>
      </c>
    </row>
    <row r="449" customFormat="false" ht="12.75" hidden="false" customHeight="true" outlineLevel="0" collapsed="false">
      <c r="A449" s="120" t="n">
        <v>8156</v>
      </c>
      <c r="B449" s="121" t="s">
        <v>907</v>
      </c>
      <c r="C449" s="122" t="s">
        <v>908</v>
      </c>
      <c r="D449" s="126" t="n">
        <v>0</v>
      </c>
      <c r="E449" s="126" t="n">
        <v>0</v>
      </c>
      <c r="F449" s="124" t="str">
        <f aca="false">IF(D449&lt;&gt;0,IF(E449/D449&gt;=100,"&gt;&gt;100",E449/D449*100),"-")</f>
        <v>-</v>
      </c>
    </row>
    <row r="450" customFormat="false" ht="12.75" hidden="false" customHeight="true" outlineLevel="0" collapsed="false">
      <c r="A450" s="120" t="n">
        <v>8157</v>
      </c>
      <c r="B450" s="121" t="s">
        <v>909</v>
      </c>
      <c r="C450" s="122" t="s">
        <v>910</v>
      </c>
      <c r="D450" s="126" t="n">
        <v>0</v>
      </c>
      <c r="E450" s="126" t="n">
        <v>0</v>
      </c>
      <c r="F450" s="124" t="str">
        <f aca="false">IF(D450&lt;&gt;0,IF(E450/D450&gt;=100,"&gt;&gt;100",E450/D450*100),"-")</f>
        <v>-</v>
      </c>
    </row>
    <row r="451" customFormat="false" ht="12.75" hidden="false" customHeight="true" outlineLevel="0" collapsed="false">
      <c r="A451" s="120" t="n">
        <v>8158</v>
      </c>
      <c r="B451" s="121" t="s">
        <v>911</v>
      </c>
      <c r="C451" s="122" t="s">
        <v>912</v>
      </c>
      <c r="D451" s="126" t="n">
        <v>0</v>
      </c>
      <c r="E451" s="126" t="n">
        <v>0</v>
      </c>
      <c r="F451" s="124" t="str">
        <f aca="false">IF(D451&lt;&gt;0,IF(E451/D451&gt;=100,"&gt;&gt;100",E451/D451*100),"-")</f>
        <v>-</v>
      </c>
    </row>
    <row r="452" customFormat="false" ht="24" hidden="false" customHeight="false" outlineLevel="0" collapsed="false">
      <c r="A452" s="120" t="n">
        <v>816</v>
      </c>
      <c r="B452" s="121" t="s">
        <v>913</v>
      </c>
      <c r="C452" s="122" t="s">
        <v>914</v>
      </c>
      <c r="D452" s="123" t="n">
        <f aca="false">SUM(D453:D456)</f>
        <v>0</v>
      </c>
      <c r="E452" s="123" t="n">
        <f aca="false">SUM(E453:E456)</f>
        <v>0</v>
      </c>
      <c r="F452" s="124" t="str">
        <f aca="false">IF(D452&lt;&gt;0,IF(E452/D452&gt;=100,"&gt;&gt;100",E452/D452*100),"-")</f>
        <v>-</v>
      </c>
    </row>
    <row r="453" customFormat="false" ht="12.75" hidden="false" customHeight="true" outlineLevel="0" collapsed="false">
      <c r="A453" s="120" t="n">
        <v>8163</v>
      </c>
      <c r="B453" s="121" t="s">
        <v>915</v>
      </c>
      <c r="C453" s="122" t="s">
        <v>916</v>
      </c>
      <c r="D453" s="126" t="n">
        <v>0</v>
      </c>
      <c r="E453" s="126" t="n">
        <v>0</v>
      </c>
      <c r="F453" s="124" t="str">
        <f aca="false">IF(D453&lt;&gt;0,IF(E453/D453&gt;=100,"&gt;&gt;100",E453/D453*100),"-")</f>
        <v>-</v>
      </c>
    </row>
    <row r="454" customFormat="false" ht="12.75" hidden="false" customHeight="true" outlineLevel="0" collapsed="false">
      <c r="A454" s="120" t="n">
        <v>8164</v>
      </c>
      <c r="B454" s="121" t="s">
        <v>917</v>
      </c>
      <c r="C454" s="122" t="s">
        <v>918</v>
      </c>
      <c r="D454" s="126" t="n">
        <v>0</v>
      </c>
      <c r="E454" s="126" t="n">
        <v>0</v>
      </c>
      <c r="F454" s="124" t="str">
        <f aca="false">IF(D454&lt;&gt;0,IF(E454/D454&gt;=100,"&gt;&gt;100",E454/D454*100),"-")</f>
        <v>-</v>
      </c>
    </row>
    <row r="455" customFormat="false" ht="12.75" hidden="false" customHeight="true" outlineLevel="0" collapsed="false">
      <c r="A455" s="120" t="n">
        <v>8165</v>
      </c>
      <c r="B455" s="121" t="s">
        <v>919</v>
      </c>
      <c r="C455" s="122" t="s">
        <v>920</v>
      </c>
      <c r="D455" s="126" t="n">
        <v>0</v>
      </c>
      <c r="E455" s="126" t="n">
        <v>0</v>
      </c>
      <c r="F455" s="124" t="str">
        <f aca="false">IF(D455&lt;&gt;0,IF(E455/D455&gt;=100,"&gt;&gt;100",E455/D455*100),"-")</f>
        <v>-</v>
      </c>
    </row>
    <row r="456" customFormat="false" ht="12.75" hidden="false" customHeight="true" outlineLevel="0" collapsed="false">
      <c r="A456" s="120" t="n">
        <v>8166</v>
      </c>
      <c r="B456" s="121" t="s">
        <v>921</v>
      </c>
      <c r="C456" s="122" t="s">
        <v>922</v>
      </c>
      <c r="D456" s="126" t="n">
        <v>0</v>
      </c>
      <c r="E456" s="126" t="n">
        <v>0</v>
      </c>
      <c r="F456" s="124" t="str">
        <f aca="false">IF(D456&lt;&gt;0,IF(E456/D456&gt;=100,"&gt;&gt;100",E456/D456*100),"-")</f>
        <v>-</v>
      </c>
    </row>
    <row r="457" customFormat="false" ht="12.75" hidden="false" customHeight="true" outlineLevel="0" collapsed="false">
      <c r="A457" s="120" t="n">
        <v>817</v>
      </c>
      <c r="B457" s="121" t="s">
        <v>923</v>
      </c>
      <c r="C457" s="122" t="s">
        <v>924</v>
      </c>
      <c r="D457" s="123" t="n">
        <f aca="false">SUM(D458:D464)</f>
        <v>0</v>
      </c>
      <c r="E457" s="123" t="n">
        <f aca="false">SUM(E458:E464)</f>
        <v>0</v>
      </c>
      <c r="F457" s="124" t="str">
        <f aca="false">IF(D457&lt;&gt;0,IF(E457/D457&gt;=100,"&gt;&gt;100",E457/D457*100),"-")</f>
        <v>-</v>
      </c>
    </row>
    <row r="458" customFormat="false" ht="12.75" hidden="false" customHeight="true" outlineLevel="0" collapsed="false">
      <c r="A458" s="120" t="n">
        <v>8171</v>
      </c>
      <c r="B458" s="121" t="s">
        <v>925</v>
      </c>
      <c r="C458" s="122" t="s">
        <v>926</v>
      </c>
      <c r="D458" s="126" t="n">
        <v>0</v>
      </c>
      <c r="E458" s="126" t="n">
        <v>0</v>
      </c>
      <c r="F458" s="124" t="str">
        <f aca="false">IF(D458&lt;&gt;0,IF(E458/D458&gt;=100,"&gt;&gt;100",E458/D458*100),"-")</f>
        <v>-</v>
      </c>
    </row>
    <row r="459" customFormat="false" ht="12.75" hidden="false" customHeight="true" outlineLevel="0" collapsed="false">
      <c r="A459" s="120" t="n">
        <v>8172</v>
      </c>
      <c r="B459" s="121" t="s">
        <v>927</v>
      </c>
      <c r="C459" s="122" t="s">
        <v>928</v>
      </c>
      <c r="D459" s="126" t="n">
        <v>0</v>
      </c>
      <c r="E459" s="126" t="n">
        <v>0</v>
      </c>
      <c r="F459" s="124" t="str">
        <f aca="false">IF(D459&lt;&gt;0,IF(E459/D459&gt;=100,"&gt;&gt;100",E459/D459*100),"-")</f>
        <v>-</v>
      </c>
    </row>
    <row r="460" customFormat="false" ht="12.75" hidden="false" customHeight="true" outlineLevel="0" collapsed="false">
      <c r="A460" s="120" t="n">
        <v>8173</v>
      </c>
      <c r="B460" s="121" t="s">
        <v>929</v>
      </c>
      <c r="C460" s="122" t="s">
        <v>930</v>
      </c>
      <c r="D460" s="126" t="n">
        <v>0</v>
      </c>
      <c r="E460" s="126" t="n">
        <v>0</v>
      </c>
      <c r="F460" s="124" t="str">
        <f aca="false">IF(D460&lt;&gt;0,IF(E460/D460&gt;=100,"&gt;&gt;100",E460/D460*100),"-")</f>
        <v>-</v>
      </c>
    </row>
    <row r="461" customFormat="false" ht="12.75" hidden="false" customHeight="true" outlineLevel="0" collapsed="false">
      <c r="A461" s="120" t="n">
        <v>8174</v>
      </c>
      <c r="B461" s="121" t="s">
        <v>931</v>
      </c>
      <c r="C461" s="122" t="s">
        <v>932</v>
      </c>
      <c r="D461" s="126" t="n">
        <v>0</v>
      </c>
      <c r="E461" s="126" t="n">
        <v>0</v>
      </c>
      <c r="F461" s="124" t="str">
        <f aca="false">IF(D461&lt;&gt;0,IF(E461/D461&gt;=100,"&gt;&gt;100",E461/D461*100),"-")</f>
        <v>-</v>
      </c>
    </row>
    <row r="462" customFormat="false" ht="12.75" hidden="false" customHeight="true" outlineLevel="0" collapsed="false">
      <c r="A462" s="120" t="n">
        <v>8175</v>
      </c>
      <c r="B462" s="121" t="s">
        <v>933</v>
      </c>
      <c r="C462" s="122" t="s">
        <v>934</v>
      </c>
      <c r="D462" s="126" t="n">
        <v>0</v>
      </c>
      <c r="E462" s="126" t="n">
        <v>0</v>
      </c>
      <c r="F462" s="124" t="str">
        <f aca="false">IF(D462&lt;&gt;0,IF(E462/D462&gt;=100,"&gt;&gt;100",E462/D462*100),"-")</f>
        <v>-</v>
      </c>
    </row>
    <row r="463" customFormat="false" ht="24" hidden="false" customHeight="false" outlineLevel="0" collapsed="false">
      <c r="A463" s="120" t="n">
        <v>8176</v>
      </c>
      <c r="B463" s="121" t="s">
        <v>935</v>
      </c>
      <c r="C463" s="122" t="s">
        <v>936</v>
      </c>
      <c r="D463" s="126" t="n">
        <v>0</v>
      </c>
      <c r="E463" s="126" t="n">
        <v>0</v>
      </c>
      <c r="F463" s="124" t="str">
        <f aca="false">IF(D463&lt;&gt;0,IF(E463/D463&gt;=100,"&gt;&gt;100",E463/D463*100),"-")</f>
        <v>-</v>
      </c>
    </row>
    <row r="464" customFormat="false" ht="12" hidden="false" customHeight="false" outlineLevel="0" collapsed="false">
      <c r="A464" s="128" t="n">
        <v>8177</v>
      </c>
      <c r="B464" s="132" t="s">
        <v>937</v>
      </c>
      <c r="C464" s="129" t="s">
        <v>938</v>
      </c>
      <c r="D464" s="130" t="n">
        <v>0</v>
      </c>
      <c r="E464" s="130" t="n">
        <v>0</v>
      </c>
      <c r="F464" s="131" t="str">
        <f aca="false">IF(D464&lt;&gt;0,IF(E464/D464&gt;=100,"&gt;&gt;100",E464/D464*100),"-")</f>
        <v>-</v>
      </c>
    </row>
    <row r="465" customFormat="false" ht="12.75" hidden="false" customHeight="true" outlineLevel="0" collapsed="false">
      <c r="A465" s="128" t="s">
        <v>939</v>
      </c>
      <c r="B465" s="132" t="s">
        <v>940</v>
      </c>
      <c r="C465" s="129" t="s">
        <v>939</v>
      </c>
      <c r="D465" s="130" t="n">
        <v>0</v>
      </c>
      <c r="E465" s="130" t="n">
        <v>0</v>
      </c>
      <c r="F465" s="131" t="str">
        <f aca="false">IF(D465&lt;&gt;0,IF(E465/D465&gt;=100,"&gt;&gt;100",E465/D465*100),"-")</f>
        <v>-</v>
      </c>
    </row>
    <row r="466" customFormat="false" ht="24" hidden="false" customHeight="false" outlineLevel="0" collapsed="false">
      <c r="A466" s="120" t="n">
        <v>82</v>
      </c>
      <c r="B466" s="125" t="s">
        <v>941</v>
      </c>
      <c r="C466" s="122" t="s">
        <v>942</v>
      </c>
      <c r="D466" s="123" t="n">
        <f aca="false">D467+D470+D473+D476</f>
        <v>0</v>
      </c>
      <c r="E466" s="123" t="n">
        <f aca="false">E467+E470+E473+E476</f>
        <v>0</v>
      </c>
      <c r="F466" s="124" t="str">
        <f aca="false">IF(D466&lt;&gt;0,IF(E466/D466&gt;=100,"&gt;&gt;100",E466/D466*100),"-")</f>
        <v>-</v>
      </c>
    </row>
    <row r="467" customFormat="false" ht="12.75" hidden="false" customHeight="true" outlineLevel="0" collapsed="false">
      <c r="A467" s="120" t="n">
        <v>821</v>
      </c>
      <c r="B467" s="121" t="s">
        <v>943</v>
      </c>
      <c r="C467" s="122" t="s">
        <v>944</v>
      </c>
      <c r="D467" s="123" t="n">
        <f aca="false">SUM(D468:D469)</f>
        <v>0</v>
      </c>
      <c r="E467" s="123" t="n">
        <f aca="false">SUM(E468:E469)</f>
        <v>0</v>
      </c>
      <c r="F467" s="124" t="str">
        <f aca="false">IF(D467&lt;&gt;0,IF(E467/D467&gt;=100,"&gt;&gt;100",E467/D467*100),"-")</f>
        <v>-</v>
      </c>
    </row>
    <row r="468" customFormat="false" ht="12.75" hidden="false" customHeight="true" outlineLevel="0" collapsed="false">
      <c r="A468" s="120" t="n">
        <v>8211</v>
      </c>
      <c r="B468" s="121" t="s">
        <v>945</v>
      </c>
      <c r="C468" s="122" t="s">
        <v>946</v>
      </c>
      <c r="D468" s="126" t="n">
        <v>0</v>
      </c>
      <c r="E468" s="126" t="n">
        <v>0</v>
      </c>
      <c r="F468" s="124" t="str">
        <f aca="false">IF(D468&lt;&gt;0,IF(E468/D468&gt;=100,"&gt;&gt;100",E468/D468*100),"-")</f>
        <v>-</v>
      </c>
    </row>
    <row r="469" customFormat="false" ht="12.75" hidden="false" customHeight="true" outlineLevel="0" collapsed="false">
      <c r="A469" s="120" t="n">
        <v>8212</v>
      </c>
      <c r="B469" s="121" t="s">
        <v>947</v>
      </c>
      <c r="C469" s="122" t="s">
        <v>948</v>
      </c>
      <c r="D469" s="126" t="n">
        <v>0</v>
      </c>
      <c r="E469" s="126" t="n">
        <v>0</v>
      </c>
      <c r="F469" s="124" t="str">
        <f aca="false">IF(D469&lt;&gt;0,IF(E469/D469&gt;=100,"&gt;&gt;100",E469/D469*100),"-")</f>
        <v>-</v>
      </c>
    </row>
    <row r="470" customFormat="false" ht="12.75" hidden="false" customHeight="true" outlineLevel="0" collapsed="false">
      <c r="A470" s="120" t="n">
        <v>822</v>
      </c>
      <c r="B470" s="121" t="s">
        <v>949</v>
      </c>
      <c r="C470" s="122" t="s">
        <v>950</v>
      </c>
      <c r="D470" s="123" t="n">
        <f aca="false">SUM(D471:D472)</f>
        <v>0</v>
      </c>
      <c r="E470" s="123" t="n">
        <f aca="false">SUM(E471:E472)</f>
        <v>0</v>
      </c>
      <c r="F470" s="124" t="str">
        <f aca="false">IF(D470&lt;&gt;0,IF(E470/D470&gt;=100,"&gt;&gt;100",E470/D470*100),"-")</f>
        <v>-</v>
      </c>
    </row>
    <row r="471" customFormat="false" ht="12.75" hidden="false" customHeight="true" outlineLevel="0" collapsed="false">
      <c r="A471" s="120" t="n">
        <v>8221</v>
      </c>
      <c r="B471" s="121" t="s">
        <v>951</v>
      </c>
      <c r="C471" s="122" t="s">
        <v>952</v>
      </c>
      <c r="D471" s="126" t="n">
        <v>0</v>
      </c>
      <c r="E471" s="126" t="n">
        <v>0</v>
      </c>
      <c r="F471" s="124" t="str">
        <f aca="false">IF(D471&lt;&gt;0,IF(E471/D471&gt;=100,"&gt;&gt;100",E471/D471*100),"-")</f>
        <v>-</v>
      </c>
    </row>
    <row r="472" customFormat="false" ht="12.75" hidden="false" customHeight="true" outlineLevel="0" collapsed="false">
      <c r="A472" s="120" t="n">
        <v>8222</v>
      </c>
      <c r="B472" s="121" t="s">
        <v>953</v>
      </c>
      <c r="C472" s="122" t="s">
        <v>954</v>
      </c>
      <c r="D472" s="126" t="n">
        <v>0</v>
      </c>
      <c r="E472" s="126" t="n">
        <v>0</v>
      </c>
      <c r="F472" s="124" t="str">
        <f aca="false">IF(D472&lt;&gt;0,IF(E472/D472&gt;=100,"&gt;&gt;100",E472/D472*100),"-")</f>
        <v>-</v>
      </c>
    </row>
    <row r="473" customFormat="false" ht="12.75" hidden="false" customHeight="true" outlineLevel="0" collapsed="false">
      <c r="A473" s="120" t="n">
        <v>823</v>
      </c>
      <c r="B473" s="121" t="s">
        <v>955</v>
      </c>
      <c r="C473" s="122" t="s">
        <v>956</v>
      </c>
      <c r="D473" s="123" t="n">
        <f aca="false">SUM(D474:D475)</f>
        <v>0</v>
      </c>
      <c r="E473" s="123" t="n">
        <f aca="false">SUM(E474:E475)</f>
        <v>0</v>
      </c>
      <c r="F473" s="124" t="str">
        <f aca="false">IF(D473&lt;&gt;0,IF(E473/D473&gt;=100,"&gt;&gt;100",E473/D473*100),"-")</f>
        <v>-</v>
      </c>
    </row>
    <row r="474" customFormat="false" ht="12.75" hidden="false" customHeight="true" outlineLevel="0" collapsed="false">
      <c r="A474" s="120" t="n">
        <v>8231</v>
      </c>
      <c r="B474" s="121" t="s">
        <v>957</v>
      </c>
      <c r="C474" s="122" t="s">
        <v>958</v>
      </c>
      <c r="D474" s="126" t="n">
        <v>0</v>
      </c>
      <c r="E474" s="126" t="n">
        <v>0</v>
      </c>
      <c r="F474" s="124" t="str">
        <f aca="false">IF(D474&lt;&gt;0,IF(E474/D474&gt;=100,"&gt;&gt;100",E474/D474*100),"-")</f>
        <v>-</v>
      </c>
    </row>
    <row r="475" customFormat="false" ht="12.75" hidden="false" customHeight="true" outlineLevel="0" collapsed="false">
      <c r="A475" s="120" t="n">
        <v>8232</v>
      </c>
      <c r="B475" s="121" t="s">
        <v>959</v>
      </c>
      <c r="C475" s="122" t="s">
        <v>960</v>
      </c>
      <c r="D475" s="126" t="n">
        <v>0</v>
      </c>
      <c r="E475" s="126" t="n">
        <v>0</v>
      </c>
      <c r="F475" s="124" t="str">
        <f aca="false">IF(D475&lt;&gt;0,IF(E475/D475&gt;=100,"&gt;&gt;100",E475/D475*100),"-")</f>
        <v>-</v>
      </c>
    </row>
    <row r="476" customFormat="false" ht="12.75" hidden="false" customHeight="true" outlineLevel="0" collapsed="false">
      <c r="A476" s="120" t="n">
        <v>824</v>
      </c>
      <c r="B476" s="121" t="s">
        <v>961</v>
      </c>
      <c r="C476" s="122" t="s">
        <v>962</v>
      </c>
      <c r="D476" s="123" t="n">
        <f aca="false">SUM(D477:D478)</f>
        <v>0</v>
      </c>
      <c r="E476" s="123" t="n">
        <f aca="false">SUM(E477:E478)</f>
        <v>0</v>
      </c>
      <c r="F476" s="124" t="str">
        <f aca="false">IF(D476&lt;&gt;0,IF(E476/D476&gt;=100,"&gt;&gt;100",E476/D476*100),"-")</f>
        <v>-</v>
      </c>
    </row>
    <row r="477" customFormat="false" ht="12.75" hidden="false" customHeight="true" outlineLevel="0" collapsed="false">
      <c r="A477" s="120" t="n">
        <v>8241</v>
      </c>
      <c r="B477" s="121" t="s">
        <v>963</v>
      </c>
      <c r="C477" s="122" t="s">
        <v>964</v>
      </c>
      <c r="D477" s="126" t="n">
        <v>0</v>
      </c>
      <c r="E477" s="126" t="n">
        <v>0</v>
      </c>
      <c r="F477" s="124" t="str">
        <f aca="false">IF(D477&lt;&gt;0,IF(E477/D477&gt;=100,"&gt;&gt;100",E477/D477*100),"-")</f>
        <v>-</v>
      </c>
    </row>
    <row r="478" customFormat="false" ht="12.75" hidden="false" customHeight="true" outlineLevel="0" collapsed="false">
      <c r="A478" s="120" t="n">
        <v>8242</v>
      </c>
      <c r="B478" s="121" t="s">
        <v>965</v>
      </c>
      <c r="C478" s="122" t="s">
        <v>966</v>
      </c>
      <c r="D478" s="126" t="n">
        <v>0</v>
      </c>
      <c r="E478" s="126" t="n">
        <v>0</v>
      </c>
      <c r="F478" s="124" t="str">
        <f aca="false">IF(D478&lt;&gt;0,IF(E478/D478&gt;=100,"&gt;&gt;100",E478/D478*100),"-")</f>
        <v>-</v>
      </c>
    </row>
    <row r="479" customFormat="false" ht="24" hidden="false" customHeight="false" outlineLevel="0" collapsed="false">
      <c r="A479" s="120" t="n">
        <v>83</v>
      </c>
      <c r="B479" s="125" t="s">
        <v>967</v>
      </c>
      <c r="C479" s="122" t="s">
        <v>968</v>
      </c>
      <c r="D479" s="123" t="n">
        <f aca="false">D480+D484+D485+D488</f>
        <v>0</v>
      </c>
      <c r="E479" s="123" t="n">
        <f aca="false">E480+E484+E485+E488</f>
        <v>0</v>
      </c>
      <c r="F479" s="124" t="str">
        <f aca="false">IF(D479&lt;&gt;0,IF(E479/D479&gt;=100,"&gt;&gt;100",E479/D479*100),"-")</f>
        <v>-</v>
      </c>
    </row>
    <row r="480" customFormat="false" ht="24" hidden="false" customHeight="false" outlineLevel="0" collapsed="false">
      <c r="A480" s="120" t="n">
        <v>831</v>
      </c>
      <c r="B480" s="121" t="s">
        <v>969</v>
      </c>
      <c r="C480" s="122" t="s">
        <v>970</v>
      </c>
      <c r="D480" s="123" t="n">
        <f aca="false">SUM(D481:D483)</f>
        <v>0</v>
      </c>
      <c r="E480" s="123" t="n">
        <f aca="false">SUM(E481:E483)</f>
        <v>0</v>
      </c>
      <c r="F480" s="124" t="str">
        <f aca="false">IF(D480&lt;&gt;0,IF(E480/D480&gt;=100,"&gt;&gt;100",E480/D480*100),"-")</f>
        <v>-</v>
      </c>
    </row>
    <row r="481" customFormat="false" ht="12.75" hidden="false" customHeight="true" outlineLevel="0" collapsed="false">
      <c r="A481" s="120" t="n">
        <v>8312</v>
      </c>
      <c r="B481" s="121" t="s">
        <v>971</v>
      </c>
      <c r="C481" s="122" t="s">
        <v>972</v>
      </c>
      <c r="D481" s="126" t="n">
        <v>0</v>
      </c>
      <c r="E481" s="126" t="n">
        <v>0</v>
      </c>
      <c r="F481" s="124" t="str">
        <f aca="false">IF(D481&lt;&gt;0,IF(E481/D481&gt;=100,"&gt;&gt;100",E481/D481*100),"-")</f>
        <v>-</v>
      </c>
    </row>
    <row r="482" customFormat="false" ht="12.75" hidden="false" customHeight="true" outlineLevel="0" collapsed="false">
      <c r="A482" s="120" t="n">
        <v>8313</v>
      </c>
      <c r="B482" s="121" t="s">
        <v>973</v>
      </c>
      <c r="C482" s="122" t="s">
        <v>974</v>
      </c>
      <c r="D482" s="126" t="n">
        <v>0</v>
      </c>
      <c r="E482" s="126" t="n">
        <v>0</v>
      </c>
      <c r="F482" s="124" t="str">
        <f aca="false">IF(D482&lt;&gt;0,IF(E482/D482&gt;=100,"&gt;&gt;100",E482/D482*100),"-")</f>
        <v>-</v>
      </c>
    </row>
    <row r="483" customFormat="false" ht="12.75" hidden="false" customHeight="true" outlineLevel="0" collapsed="false">
      <c r="A483" s="120" t="n">
        <v>8314</v>
      </c>
      <c r="B483" s="121" t="s">
        <v>975</v>
      </c>
      <c r="C483" s="122" t="s">
        <v>976</v>
      </c>
      <c r="D483" s="126" t="n">
        <v>0</v>
      </c>
      <c r="E483" s="126" t="n">
        <v>0</v>
      </c>
      <c r="F483" s="124" t="str">
        <f aca="false">IF(D483&lt;&gt;0,IF(E483/D483&gt;=100,"&gt;&gt;100",E483/D483*100),"-")</f>
        <v>-</v>
      </c>
    </row>
    <row r="484" customFormat="false" ht="24" hidden="false" customHeight="false" outlineLevel="0" collapsed="false">
      <c r="A484" s="120" t="n">
        <v>832</v>
      </c>
      <c r="B484" s="127" t="s">
        <v>977</v>
      </c>
      <c r="C484" s="122" t="s">
        <v>978</v>
      </c>
      <c r="D484" s="126" t="n">
        <v>0</v>
      </c>
      <c r="E484" s="126" t="n">
        <v>0</v>
      </c>
      <c r="F484" s="124" t="str">
        <f aca="false">IF(D484&lt;&gt;0,IF(E484/D484&gt;=100,"&gt;&gt;100",E484/D484*100),"-")</f>
        <v>-</v>
      </c>
    </row>
    <row r="485" customFormat="false" ht="24" hidden="false" customHeight="false" outlineLevel="0" collapsed="false">
      <c r="A485" s="120" t="n">
        <v>833</v>
      </c>
      <c r="B485" s="121" t="s">
        <v>979</v>
      </c>
      <c r="C485" s="122" t="s">
        <v>980</v>
      </c>
      <c r="D485" s="123" t="n">
        <f aca="false">SUM(D486:D487)</f>
        <v>0</v>
      </c>
      <c r="E485" s="123" t="n">
        <f aca="false">SUM(E486:E487)</f>
        <v>0</v>
      </c>
      <c r="F485" s="124" t="str">
        <f aca="false">IF(D485&lt;&gt;0,IF(E485/D485&gt;=100,"&gt;&gt;100",E485/D485*100),"-")</f>
        <v>-</v>
      </c>
    </row>
    <row r="486" customFormat="false" ht="24" hidden="false" customHeight="false" outlineLevel="0" collapsed="false">
      <c r="A486" s="120" t="n">
        <v>8331</v>
      </c>
      <c r="B486" s="127" t="s">
        <v>981</v>
      </c>
      <c r="C486" s="122" t="s">
        <v>982</v>
      </c>
      <c r="D486" s="126" t="n">
        <v>0</v>
      </c>
      <c r="E486" s="126" t="n">
        <v>0</v>
      </c>
      <c r="F486" s="124" t="str">
        <f aca="false">IF(D486&lt;&gt;0,IF(E486/D486&gt;=100,"&gt;&gt;100",E486/D486*100),"-")</f>
        <v>-</v>
      </c>
    </row>
    <row r="487" customFormat="false" ht="12.75" hidden="false" customHeight="true" outlineLevel="0" collapsed="false">
      <c r="A487" s="120" t="n">
        <v>8332</v>
      </c>
      <c r="B487" s="121" t="s">
        <v>983</v>
      </c>
      <c r="C487" s="122" t="s">
        <v>984</v>
      </c>
      <c r="D487" s="126" t="n">
        <v>0</v>
      </c>
      <c r="E487" s="126" t="n">
        <v>0</v>
      </c>
      <c r="F487" s="124" t="str">
        <f aca="false">IF(D487&lt;&gt;0,IF(E487/D487&gt;=100,"&gt;&gt;100",E487/D487*100),"-")</f>
        <v>-</v>
      </c>
    </row>
    <row r="488" customFormat="false" ht="24" hidden="false" customHeight="false" outlineLevel="0" collapsed="false">
      <c r="A488" s="120" t="n">
        <v>834</v>
      </c>
      <c r="B488" s="121" t="s">
        <v>985</v>
      </c>
      <c r="C488" s="122" t="s">
        <v>986</v>
      </c>
      <c r="D488" s="123" t="n">
        <f aca="false">SUM(D489:D490)</f>
        <v>0</v>
      </c>
      <c r="E488" s="123" t="n">
        <f aca="false">SUM(E489:E490)</f>
        <v>0</v>
      </c>
      <c r="F488" s="124" t="str">
        <f aca="false">IF(D488&lt;&gt;0,IF(E488/D488&gt;=100,"&gt;&gt;100",E488/D488*100),"-")</f>
        <v>-</v>
      </c>
    </row>
    <row r="489" customFormat="false" ht="12.75" hidden="false" customHeight="true" outlineLevel="0" collapsed="false">
      <c r="A489" s="120" t="n">
        <v>8341</v>
      </c>
      <c r="B489" s="121" t="s">
        <v>987</v>
      </c>
      <c r="C489" s="122" t="s">
        <v>988</v>
      </c>
      <c r="D489" s="126" t="n">
        <v>0</v>
      </c>
      <c r="E489" s="126" t="n">
        <v>0</v>
      </c>
      <c r="F489" s="124" t="str">
        <f aca="false">IF(D489&lt;&gt;0,IF(E489/D489&gt;=100,"&gt;&gt;100",E489/D489*100),"-")</f>
        <v>-</v>
      </c>
    </row>
    <row r="490" customFormat="false" ht="12.75" hidden="false" customHeight="true" outlineLevel="0" collapsed="false">
      <c r="A490" s="120" t="n">
        <v>8342</v>
      </c>
      <c r="B490" s="121" t="s">
        <v>989</v>
      </c>
      <c r="C490" s="122" t="s">
        <v>990</v>
      </c>
      <c r="D490" s="126" t="n">
        <v>0</v>
      </c>
      <c r="E490" s="126" t="n">
        <v>0</v>
      </c>
      <c r="F490" s="124" t="str">
        <f aca="false">IF(D490&lt;&gt;0,IF(E490/D490&gt;=100,"&gt;&gt;100",E490/D490*100),"-")</f>
        <v>-</v>
      </c>
    </row>
    <row r="491" customFormat="false" ht="12.75" hidden="false" customHeight="true" outlineLevel="0" collapsed="false">
      <c r="A491" s="120" t="n">
        <v>84</v>
      </c>
      <c r="B491" s="121" t="s">
        <v>991</v>
      </c>
      <c r="C491" s="122" t="s">
        <v>992</v>
      </c>
      <c r="D491" s="123" t="n">
        <f aca="false">D492+D497+D501+D502+D509+D514</f>
        <v>0</v>
      </c>
      <c r="E491" s="123" t="n">
        <f aca="false">E492+E497+E501+E502+E509+E514</f>
        <v>0</v>
      </c>
      <c r="F491" s="124" t="str">
        <f aca="false">IF(D491&lt;&gt;0,IF(E491/D491&gt;=100,"&gt;&gt;100",E491/D491*100),"-")</f>
        <v>-</v>
      </c>
    </row>
    <row r="492" customFormat="false" ht="24" hidden="false" customHeight="false" outlineLevel="0" collapsed="false">
      <c r="A492" s="120" t="n">
        <v>841</v>
      </c>
      <c r="B492" s="121" t="s">
        <v>993</v>
      </c>
      <c r="C492" s="122" t="s">
        <v>994</v>
      </c>
      <c r="D492" s="123" t="n">
        <f aca="false">SUM(D493:D496)</f>
        <v>0</v>
      </c>
      <c r="E492" s="123" t="n">
        <f aca="false">SUM(E493:E496)</f>
        <v>0</v>
      </c>
      <c r="F492" s="124" t="str">
        <f aca="false">IF(D492&lt;&gt;0,IF(E492/D492&gt;=100,"&gt;&gt;100",E492/D492*100),"-")</f>
        <v>-</v>
      </c>
    </row>
    <row r="493" customFormat="false" ht="12.75" hidden="false" customHeight="true" outlineLevel="0" collapsed="false">
      <c r="A493" s="120" t="n">
        <v>8413</v>
      </c>
      <c r="B493" s="121" t="s">
        <v>995</v>
      </c>
      <c r="C493" s="122" t="s">
        <v>996</v>
      </c>
      <c r="D493" s="126" t="n">
        <v>0</v>
      </c>
      <c r="E493" s="126" t="n">
        <v>0</v>
      </c>
      <c r="F493" s="124" t="str">
        <f aca="false">IF(D493&lt;&gt;0,IF(E493/D493&gt;=100,"&gt;&gt;100",E493/D493*100),"-")</f>
        <v>-</v>
      </c>
    </row>
    <row r="494" customFormat="false" ht="12.75" hidden="false" customHeight="true" outlineLevel="0" collapsed="false">
      <c r="A494" s="120" t="n">
        <v>8414</v>
      </c>
      <c r="B494" s="121" t="s">
        <v>997</v>
      </c>
      <c r="C494" s="122" t="s">
        <v>998</v>
      </c>
      <c r="D494" s="126" t="n">
        <v>0</v>
      </c>
      <c r="E494" s="126" t="n">
        <v>0</v>
      </c>
      <c r="F494" s="124" t="str">
        <f aca="false">IF(D494&lt;&gt;0,IF(E494/D494&gt;=100,"&gt;&gt;100",E494/D494*100),"-")</f>
        <v>-</v>
      </c>
    </row>
    <row r="495" customFormat="false" ht="12.75" hidden="false" customHeight="true" outlineLevel="0" collapsed="false">
      <c r="A495" s="120" t="n">
        <v>8415</v>
      </c>
      <c r="B495" s="121" t="s">
        <v>999</v>
      </c>
      <c r="C495" s="122" t="s">
        <v>1000</v>
      </c>
      <c r="D495" s="126" t="n">
        <v>0</v>
      </c>
      <c r="E495" s="126" t="n">
        <v>0</v>
      </c>
      <c r="F495" s="124" t="str">
        <f aca="false">IF(D495&lt;&gt;0,IF(E495/D495&gt;=100,"&gt;&gt;100",E495/D495*100),"-")</f>
        <v>-</v>
      </c>
    </row>
    <row r="496" customFormat="false" ht="12.75" hidden="false" customHeight="true" outlineLevel="0" collapsed="false">
      <c r="A496" s="120" t="n">
        <v>8416</v>
      </c>
      <c r="B496" s="121" t="s">
        <v>1001</v>
      </c>
      <c r="C496" s="122" t="s">
        <v>1002</v>
      </c>
      <c r="D496" s="126" t="n">
        <v>0</v>
      </c>
      <c r="E496" s="126" t="n">
        <v>0</v>
      </c>
      <c r="F496" s="124" t="str">
        <f aca="false">IF(D496&lt;&gt;0,IF(E496/D496&gt;=100,"&gt;&gt;100",E496/D496*100),"-")</f>
        <v>-</v>
      </c>
    </row>
    <row r="497" customFormat="false" ht="24" hidden="false" customHeight="false" outlineLevel="0" collapsed="false">
      <c r="A497" s="120" t="n">
        <v>842</v>
      </c>
      <c r="B497" s="121" t="s">
        <v>1003</v>
      </c>
      <c r="C497" s="122" t="s">
        <v>1004</v>
      </c>
      <c r="D497" s="123" t="n">
        <f aca="false">SUM(D498:D500)</f>
        <v>0</v>
      </c>
      <c r="E497" s="123" t="n">
        <f aca="false">SUM(E498:E500)</f>
        <v>0</v>
      </c>
      <c r="F497" s="124" t="str">
        <f aca="false">IF(D497&lt;&gt;0,IF(E497/D497&gt;=100,"&gt;&gt;100",E497/D497*100),"-")</f>
        <v>-</v>
      </c>
    </row>
    <row r="498" customFormat="false" ht="12.75" hidden="false" customHeight="true" outlineLevel="0" collapsed="false">
      <c r="A498" s="120" t="n">
        <v>8422</v>
      </c>
      <c r="B498" s="121" t="s">
        <v>1005</v>
      </c>
      <c r="C498" s="122" t="s">
        <v>1006</v>
      </c>
      <c r="D498" s="126" t="n">
        <v>0</v>
      </c>
      <c r="E498" s="126" t="n">
        <v>0</v>
      </c>
      <c r="F498" s="124" t="str">
        <f aca="false">IF(D498&lt;&gt;0,IF(E498/D498&gt;=100,"&gt;&gt;100",E498/D498*100),"-")</f>
        <v>-</v>
      </c>
    </row>
    <row r="499" customFormat="false" ht="12.75" hidden="false" customHeight="true" outlineLevel="0" collapsed="false">
      <c r="A499" s="120" t="n">
        <v>8423</v>
      </c>
      <c r="B499" s="121" t="s">
        <v>1007</v>
      </c>
      <c r="C499" s="122" t="s">
        <v>1008</v>
      </c>
      <c r="D499" s="126" t="n">
        <v>0</v>
      </c>
      <c r="E499" s="126" t="n">
        <v>0</v>
      </c>
      <c r="F499" s="124" t="str">
        <f aca="false">IF(D499&lt;&gt;0,IF(E499/D499&gt;=100,"&gt;&gt;100",E499/D499*100),"-")</f>
        <v>-</v>
      </c>
    </row>
    <row r="500" customFormat="false" ht="12.75" hidden="false" customHeight="true" outlineLevel="0" collapsed="false">
      <c r="A500" s="120" t="n">
        <v>8424</v>
      </c>
      <c r="B500" s="121" t="s">
        <v>1009</v>
      </c>
      <c r="C500" s="122" t="s">
        <v>1010</v>
      </c>
      <c r="D500" s="126" t="n">
        <v>0</v>
      </c>
      <c r="E500" s="126" t="n">
        <v>0</v>
      </c>
      <c r="F500" s="124" t="str">
        <f aca="false">IF(D500&lt;&gt;0,IF(E500/D500&gt;=100,"&gt;&gt;100",E500/D500*100),"-")</f>
        <v>-</v>
      </c>
    </row>
    <row r="501" customFormat="false" ht="12.75" hidden="false" customHeight="true" outlineLevel="0" collapsed="false">
      <c r="A501" s="120" t="n">
        <v>843</v>
      </c>
      <c r="B501" s="121" t="s">
        <v>1011</v>
      </c>
      <c r="C501" s="122" t="s">
        <v>1012</v>
      </c>
      <c r="D501" s="126" t="n">
        <v>0</v>
      </c>
      <c r="E501" s="126" t="n">
        <v>0</v>
      </c>
      <c r="F501" s="124" t="str">
        <f aca="false">IF(D501&lt;&gt;0,IF(E501/D501&gt;=100,"&gt;&gt;100",E501/D501*100),"-")</f>
        <v>-</v>
      </c>
    </row>
    <row r="502" customFormat="false" ht="24" hidden="false" customHeight="false" outlineLevel="0" collapsed="false">
      <c r="A502" s="120" t="n">
        <v>844</v>
      </c>
      <c r="B502" s="121" t="s">
        <v>1013</v>
      </c>
      <c r="C502" s="122" t="s">
        <v>1014</v>
      </c>
      <c r="D502" s="123" t="n">
        <f aca="false">SUM(D503:D508)</f>
        <v>0</v>
      </c>
      <c r="E502" s="123" t="n">
        <f aca="false">SUM(E503:E508)</f>
        <v>0</v>
      </c>
      <c r="F502" s="124" t="str">
        <f aca="false">IF(D502&lt;&gt;0,IF(E502/D502&gt;=100,"&gt;&gt;100",E502/D502*100),"-")</f>
        <v>-</v>
      </c>
    </row>
    <row r="503" customFormat="false" ht="12.75" hidden="false" customHeight="true" outlineLevel="0" collapsed="false">
      <c r="A503" s="120" t="n">
        <v>8443</v>
      </c>
      <c r="B503" s="121" t="s">
        <v>1015</v>
      </c>
      <c r="C503" s="122" t="s">
        <v>1016</v>
      </c>
      <c r="D503" s="126" t="n">
        <v>0</v>
      </c>
      <c r="E503" s="126" t="n">
        <v>0</v>
      </c>
      <c r="F503" s="124" t="str">
        <f aca="false">IF(D503&lt;&gt;0,IF(E503/D503&gt;=100,"&gt;&gt;100",E503/D503*100),"-")</f>
        <v>-</v>
      </c>
    </row>
    <row r="504" customFormat="false" ht="12.75" hidden="false" customHeight="true" outlineLevel="0" collapsed="false">
      <c r="A504" s="120" t="n">
        <v>8444</v>
      </c>
      <c r="B504" s="121" t="s">
        <v>1017</v>
      </c>
      <c r="C504" s="122" t="s">
        <v>1018</v>
      </c>
      <c r="D504" s="126" t="n">
        <v>0</v>
      </c>
      <c r="E504" s="126" t="n">
        <v>0</v>
      </c>
      <c r="F504" s="124" t="str">
        <f aca="false">IF(D504&lt;&gt;0,IF(E504/D504&gt;=100,"&gt;&gt;100",E504/D504*100),"-")</f>
        <v>-</v>
      </c>
    </row>
    <row r="505" customFormat="false" ht="24" hidden="false" customHeight="false" outlineLevel="0" collapsed="false">
      <c r="A505" s="120" t="n">
        <v>8445</v>
      </c>
      <c r="B505" s="121" t="s">
        <v>1019</v>
      </c>
      <c r="C505" s="122" t="s">
        <v>1020</v>
      </c>
      <c r="D505" s="126" t="n">
        <v>0</v>
      </c>
      <c r="E505" s="126" t="n">
        <v>0</v>
      </c>
      <c r="F505" s="124" t="str">
        <f aca="false">IF(D505&lt;&gt;0,IF(E505/D505&gt;=100,"&gt;&gt;100",E505/D505*100),"-")</f>
        <v>-</v>
      </c>
    </row>
    <row r="506" customFormat="false" ht="12.75" hidden="false" customHeight="true" outlineLevel="0" collapsed="false">
      <c r="A506" s="120" t="n">
        <v>8446</v>
      </c>
      <c r="B506" s="121" t="s">
        <v>1021</v>
      </c>
      <c r="C506" s="122" t="s">
        <v>1022</v>
      </c>
      <c r="D506" s="126" t="n">
        <v>0</v>
      </c>
      <c r="E506" s="126" t="n">
        <v>0</v>
      </c>
      <c r="F506" s="124" t="str">
        <f aca="false">IF(D506&lt;&gt;0,IF(E506/D506&gt;=100,"&gt;&gt;100",E506/D506*100),"-")</f>
        <v>-</v>
      </c>
    </row>
    <row r="507" customFormat="false" ht="12.75" hidden="false" customHeight="true" outlineLevel="0" collapsed="false">
      <c r="A507" s="120" t="n">
        <v>8447</v>
      </c>
      <c r="B507" s="121" t="s">
        <v>1023</v>
      </c>
      <c r="C507" s="122" t="s">
        <v>1024</v>
      </c>
      <c r="D507" s="126" t="n">
        <v>0</v>
      </c>
      <c r="E507" s="126" t="n">
        <v>0</v>
      </c>
      <c r="F507" s="124" t="str">
        <f aca="false">IF(D507&lt;&gt;0,IF(E507/D507&gt;=100,"&gt;&gt;100",E507/D507*100),"-")</f>
        <v>-</v>
      </c>
    </row>
    <row r="508" customFormat="false" ht="12.75" hidden="false" customHeight="true" outlineLevel="0" collapsed="false">
      <c r="A508" s="120" t="n">
        <v>8448</v>
      </c>
      <c r="B508" s="121" t="s">
        <v>1025</v>
      </c>
      <c r="C508" s="122" t="s">
        <v>1026</v>
      </c>
      <c r="D508" s="126" t="n">
        <v>0</v>
      </c>
      <c r="E508" s="126" t="n">
        <v>0</v>
      </c>
      <c r="F508" s="124" t="str">
        <f aca="false">IF(D508&lt;&gt;0,IF(E508/D508&gt;=100,"&gt;&gt;100",E508/D508*100),"-")</f>
        <v>-</v>
      </c>
    </row>
    <row r="509" customFormat="false" ht="24" hidden="false" customHeight="false" outlineLevel="0" collapsed="false">
      <c r="A509" s="120" t="n">
        <v>845</v>
      </c>
      <c r="B509" s="127" t="s">
        <v>1027</v>
      </c>
      <c r="C509" s="122" t="s">
        <v>1028</v>
      </c>
      <c r="D509" s="123" t="n">
        <f aca="false">SUM(D510:D513)</f>
        <v>0</v>
      </c>
      <c r="E509" s="123" t="n">
        <f aca="false">SUM(E510:E513)</f>
        <v>0</v>
      </c>
      <c r="F509" s="124" t="str">
        <f aca="false">IF(D509&lt;&gt;0,IF(E509/D509&gt;=100,"&gt;&gt;100",E509/D509*100),"-")</f>
        <v>-</v>
      </c>
    </row>
    <row r="510" customFormat="false" ht="12.75" hidden="false" customHeight="true" outlineLevel="0" collapsed="false">
      <c r="A510" s="120" t="n">
        <v>8453</v>
      </c>
      <c r="B510" s="121" t="s">
        <v>1029</v>
      </c>
      <c r="C510" s="122" t="s">
        <v>1030</v>
      </c>
      <c r="D510" s="126" t="n">
        <v>0</v>
      </c>
      <c r="E510" s="126" t="n">
        <v>0</v>
      </c>
      <c r="F510" s="124" t="str">
        <f aca="false">IF(D510&lt;&gt;0,IF(E510/D510&gt;=100,"&gt;&gt;100",E510/D510*100),"-")</f>
        <v>-</v>
      </c>
    </row>
    <row r="511" customFormat="false" ht="12.75" hidden="false" customHeight="true" outlineLevel="0" collapsed="false">
      <c r="A511" s="120" t="n">
        <v>8454</v>
      </c>
      <c r="B511" s="121" t="s">
        <v>1031</v>
      </c>
      <c r="C511" s="122" t="s">
        <v>1032</v>
      </c>
      <c r="D511" s="126" t="n">
        <v>0</v>
      </c>
      <c r="E511" s="126" t="n">
        <v>0</v>
      </c>
      <c r="F511" s="124" t="str">
        <f aca="false">IF(D511&lt;&gt;0,IF(E511/D511&gt;=100,"&gt;&gt;100",E511/D511*100),"-")</f>
        <v>-</v>
      </c>
    </row>
    <row r="512" customFormat="false" ht="12.75" hidden="false" customHeight="true" outlineLevel="0" collapsed="false">
      <c r="A512" s="120" t="n">
        <v>8455</v>
      </c>
      <c r="B512" s="121" t="s">
        <v>1033</v>
      </c>
      <c r="C512" s="122" t="s">
        <v>1034</v>
      </c>
      <c r="D512" s="126" t="n">
        <v>0</v>
      </c>
      <c r="E512" s="126" t="n">
        <v>0</v>
      </c>
      <c r="F512" s="124" t="str">
        <f aca="false">IF(D512&lt;&gt;0,IF(E512/D512&gt;=100,"&gt;&gt;100",E512/D512*100),"-")</f>
        <v>-</v>
      </c>
    </row>
    <row r="513" customFormat="false" ht="12.75" hidden="false" customHeight="true" outlineLevel="0" collapsed="false">
      <c r="A513" s="120" t="n">
        <v>8456</v>
      </c>
      <c r="B513" s="121" t="s">
        <v>1035</v>
      </c>
      <c r="C513" s="122" t="s">
        <v>1036</v>
      </c>
      <c r="D513" s="126" t="n">
        <v>0</v>
      </c>
      <c r="E513" s="126" t="n">
        <v>0</v>
      </c>
      <c r="F513" s="124" t="str">
        <f aca="false">IF(D513&lt;&gt;0,IF(E513/D513&gt;=100,"&gt;&gt;100",E513/D513*100),"-")</f>
        <v>-</v>
      </c>
    </row>
    <row r="514" customFormat="false" ht="12.75" hidden="false" customHeight="true" outlineLevel="0" collapsed="false">
      <c r="A514" s="120" t="n">
        <v>847</v>
      </c>
      <c r="B514" s="121" t="s">
        <v>1037</v>
      </c>
      <c r="C514" s="122" t="s">
        <v>1038</v>
      </c>
      <c r="D514" s="123" t="n">
        <f aca="false">SUM(D515:D521)</f>
        <v>0</v>
      </c>
      <c r="E514" s="123" t="n">
        <f aca="false">SUM(E515:E521)</f>
        <v>0</v>
      </c>
      <c r="F514" s="124" t="str">
        <f aca="false">IF(D514&lt;&gt;0,IF(E514/D514&gt;=100,"&gt;&gt;100",E514/D514*100),"-")</f>
        <v>-</v>
      </c>
    </row>
    <row r="515" customFormat="false" ht="12.75" hidden="false" customHeight="true" outlineLevel="0" collapsed="false">
      <c r="A515" s="120" t="n">
        <v>8471</v>
      </c>
      <c r="B515" s="121" t="s">
        <v>1039</v>
      </c>
      <c r="C515" s="122" t="s">
        <v>1040</v>
      </c>
      <c r="D515" s="126" t="n">
        <v>0</v>
      </c>
      <c r="E515" s="126" t="n">
        <v>0</v>
      </c>
      <c r="F515" s="124" t="str">
        <f aca="false">IF(D515&lt;&gt;0,IF(E515/D515&gt;=100,"&gt;&gt;100",E515/D515*100),"-")</f>
        <v>-</v>
      </c>
    </row>
    <row r="516" customFormat="false" ht="12.75" hidden="false" customHeight="true" outlineLevel="0" collapsed="false">
      <c r="A516" s="120" t="n">
        <v>8472</v>
      </c>
      <c r="B516" s="121" t="s">
        <v>1041</v>
      </c>
      <c r="C516" s="122" t="s">
        <v>1042</v>
      </c>
      <c r="D516" s="126" t="n">
        <v>0</v>
      </c>
      <c r="E516" s="126" t="n">
        <v>0</v>
      </c>
      <c r="F516" s="124" t="str">
        <f aca="false">IF(D516&lt;&gt;0,IF(E516/D516&gt;=100,"&gt;&gt;100",E516/D516*100),"-")</f>
        <v>-</v>
      </c>
    </row>
    <row r="517" customFormat="false" ht="12.75" hidden="false" customHeight="true" outlineLevel="0" collapsed="false">
      <c r="A517" s="120" t="n">
        <v>8473</v>
      </c>
      <c r="B517" s="121" t="s">
        <v>1043</v>
      </c>
      <c r="C517" s="122" t="s">
        <v>1044</v>
      </c>
      <c r="D517" s="126" t="n">
        <v>0</v>
      </c>
      <c r="E517" s="126" t="n">
        <v>0</v>
      </c>
      <c r="F517" s="124" t="str">
        <f aca="false">IF(D517&lt;&gt;0,IF(E517/D517&gt;=100,"&gt;&gt;100",E517/D517*100),"-")</f>
        <v>-</v>
      </c>
    </row>
    <row r="518" customFormat="false" ht="12.75" hidden="false" customHeight="true" outlineLevel="0" collapsed="false">
      <c r="A518" s="120" t="n">
        <v>8474</v>
      </c>
      <c r="B518" s="121" t="s">
        <v>1045</v>
      </c>
      <c r="C518" s="122" t="s">
        <v>1046</v>
      </c>
      <c r="D518" s="126" t="n">
        <v>0</v>
      </c>
      <c r="E518" s="126" t="n">
        <v>0</v>
      </c>
      <c r="F518" s="124" t="str">
        <f aca="false">IF(D518&lt;&gt;0,IF(E518/D518&gt;=100,"&gt;&gt;100",E518/D518*100),"-")</f>
        <v>-</v>
      </c>
    </row>
    <row r="519" customFormat="false" ht="12.75" hidden="false" customHeight="true" outlineLevel="0" collapsed="false">
      <c r="A519" s="120" t="n">
        <v>8475</v>
      </c>
      <c r="B519" s="121" t="s">
        <v>1047</v>
      </c>
      <c r="C519" s="122" t="s">
        <v>1048</v>
      </c>
      <c r="D519" s="126" t="n">
        <v>0</v>
      </c>
      <c r="E519" s="126" t="n">
        <v>0</v>
      </c>
      <c r="F519" s="124" t="str">
        <f aca="false">IF(D519&lt;&gt;0,IF(E519/D519&gt;=100,"&gt;&gt;100",E519/D519*100),"-")</f>
        <v>-</v>
      </c>
    </row>
    <row r="520" customFormat="false" ht="12.75" hidden="false" customHeight="true" outlineLevel="0" collapsed="false">
      <c r="A520" s="120" t="n">
        <v>8476</v>
      </c>
      <c r="B520" s="121" t="s">
        <v>1049</v>
      </c>
      <c r="C520" s="122" t="s">
        <v>1050</v>
      </c>
      <c r="D520" s="126" t="n">
        <v>0</v>
      </c>
      <c r="E520" s="126" t="n">
        <v>0</v>
      </c>
      <c r="F520" s="124" t="str">
        <f aca="false">IF(D520&lt;&gt;0,IF(E520/D520&gt;=100,"&gt;&gt;100",E520/D520*100),"-")</f>
        <v>-</v>
      </c>
    </row>
    <row r="521" customFormat="false" ht="12" hidden="false" customHeight="false" outlineLevel="0" collapsed="false">
      <c r="A521" s="128" t="s">
        <v>1051</v>
      </c>
      <c r="B521" s="125" t="s">
        <v>1052</v>
      </c>
      <c r="C521" s="129" t="s">
        <v>1051</v>
      </c>
      <c r="D521" s="130" t="n">
        <v>0</v>
      </c>
      <c r="E521" s="130" t="n">
        <v>0</v>
      </c>
      <c r="F521" s="131" t="str">
        <f aca="false">IF(D521&lt;&gt;0,IF(E521/D521&gt;=100,"&gt;&gt;100",E521/D521*100),"-")</f>
        <v>-</v>
      </c>
    </row>
    <row r="522" customFormat="false" ht="24" hidden="false" customHeight="false" outlineLevel="0" collapsed="false">
      <c r="A522" s="120" t="n">
        <v>85</v>
      </c>
      <c r="B522" s="125" t="s">
        <v>1053</v>
      </c>
      <c r="C522" s="122" t="s">
        <v>1054</v>
      </c>
      <c r="D522" s="123" t="n">
        <f aca="false">D523+D526+D529+D532</f>
        <v>0</v>
      </c>
      <c r="E522" s="123" t="n">
        <f aca="false">E523+E526+E529+E532</f>
        <v>0</v>
      </c>
      <c r="F522" s="124" t="str">
        <f aca="false">IF(D522&lt;&gt;0,IF(E522/D522&gt;=100,"&gt;&gt;100",E522/D522*100),"-")</f>
        <v>-</v>
      </c>
    </row>
    <row r="523" customFormat="false" ht="12.75" hidden="false" customHeight="true" outlineLevel="0" collapsed="false">
      <c r="A523" s="120" t="n">
        <v>851</v>
      </c>
      <c r="B523" s="121" t="s">
        <v>1055</v>
      </c>
      <c r="C523" s="122" t="s">
        <v>1056</v>
      </c>
      <c r="D523" s="123" t="n">
        <f aca="false">SUM(D524:D525)</f>
        <v>0</v>
      </c>
      <c r="E523" s="123" t="n">
        <f aca="false">SUM(E524:E525)</f>
        <v>0</v>
      </c>
      <c r="F523" s="124" t="str">
        <f aca="false">IF(D523&lt;&gt;0,IF(E523/D523&gt;=100,"&gt;&gt;100",E523/D523*100),"-")</f>
        <v>-</v>
      </c>
    </row>
    <row r="524" customFormat="false" ht="12.75" hidden="false" customHeight="true" outlineLevel="0" collapsed="false">
      <c r="A524" s="120" t="n">
        <v>8511</v>
      </c>
      <c r="B524" s="121" t="s">
        <v>1057</v>
      </c>
      <c r="C524" s="122" t="s">
        <v>1058</v>
      </c>
      <c r="D524" s="126" t="n">
        <v>0</v>
      </c>
      <c r="E524" s="126" t="n">
        <v>0</v>
      </c>
      <c r="F524" s="124" t="str">
        <f aca="false">IF(D524&lt;&gt;0,IF(E524/D524&gt;=100,"&gt;&gt;100",E524/D524*100),"-")</f>
        <v>-</v>
      </c>
    </row>
    <row r="525" customFormat="false" ht="12.75" hidden="false" customHeight="true" outlineLevel="0" collapsed="false">
      <c r="A525" s="120" t="n">
        <v>8512</v>
      </c>
      <c r="B525" s="121" t="s">
        <v>1059</v>
      </c>
      <c r="C525" s="122" t="s">
        <v>1060</v>
      </c>
      <c r="D525" s="126" t="n">
        <v>0</v>
      </c>
      <c r="E525" s="126" t="n">
        <v>0</v>
      </c>
      <c r="F525" s="124" t="str">
        <f aca="false">IF(D525&lt;&gt;0,IF(E525/D525&gt;=100,"&gt;&gt;100",E525/D525*100),"-")</f>
        <v>-</v>
      </c>
    </row>
    <row r="526" customFormat="false" ht="12.75" hidden="false" customHeight="true" outlineLevel="0" collapsed="false">
      <c r="A526" s="120" t="n">
        <v>852</v>
      </c>
      <c r="B526" s="121" t="s">
        <v>1061</v>
      </c>
      <c r="C526" s="122" t="s">
        <v>1062</v>
      </c>
      <c r="D526" s="123" t="n">
        <f aca="false">SUM(D527:D528)</f>
        <v>0</v>
      </c>
      <c r="E526" s="123" t="n">
        <f aca="false">SUM(E527:E528)</f>
        <v>0</v>
      </c>
      <c r="F526" s="124" t="str">
        <f aca="false">IF(D526&lt;&gt;0,IF(E526/D526&gt;=100,"&gt;&gt;100",E526/D526*100),"-")</f>
        <v>-</v>
      </c>
    </row>
    <row r="527" customFormat="false" ht="12.75" hidden="false" customHeight="true" outlineLevel="0" collapsed="false">
      <c r="A527" s="120" t="n">
        <v>8521</v>
      </c>
      <c r="B527" s="121" t="s">
        <v>1063</v>
      </c>
      <c r="C527" s="122" t="s">
        <v>1064</v>
      </c>
      <c r="D527" s="126" t="n">
        <v>0</v>
      </c>
      <c r="E527" s="126" t="n">
        <v>0</v>
      </c>
      <c r="F527" s="124" t="str">
        <f aca="false">IF(D527&lt;&gt;0,IF(E527/D527&gt;=100,"&gt;&gt;100",E527/D527*100),"-")</f>
        <v>-</v>
      </c>
    </row>
    <row r="528" customFormat="false" ht="12.75" hidden="false" customHeight="true" outlineLevel="0" collapsed="false">
      <c r="A528" s="120" t="n">
        <v>8522</v>
      </c>
      <c r="B528" s="121" t="s">
        <v>1065</v>
      </c>
      <c r="C528" s="122" t="s">
        <v>1066</v>
      </c>
      <c r="D528" s="126" t="n">
        <v>0</v>
      </c>
      <c r="E528" s="126" t="n">
        <v>0</v>
      </c>
      <c r="F528" s="124" t="str">
        <f aca="false">IF(D528&lt;&gt;0,IF(E528/D528&gt;=100,"&gt;&gt;100",E528/D528*100),"-")</f>
        <v>-</v>
      </c>
    </row>
    <row r="529" customFormat="false" ht="12.75" hidden="false" customHeight="true" outlineLevel="0" collapsed="false">
      <c r="A529" s="120" t="n">
        <v>853</v>
      </c>
      <c r="B529" s="121" t="s">
        <v>1067</v>
      </c>
      <c r="C529" s="122" t="s">
        <v>1068</v>
      </c>
      <c r="D529" s="123" t="n">
        <f aca="false">SUM(D530:D531)</f>
        <v>0</v>
      </c>
      <c r="E529" s="123" t="n">
        <f aca="false">SUM(E530:E531)</f>
        <v>0</v>
      </c>
      <c r="F529" s="124" t="str">
        <f aca="false">IF(D529&lt;&gt;0,IF(E529/D529&gt;=100,"&gt;&gt;100",E529/D529*100),"-")</f>
        <v>-</v>
      </c>
    </row>
    <row r="530" customFormat="false" ht="12.75" hidden="false" customHeight="true" outlineLevel="0" collapsed="false">
      <c r="A530" s="120" t="n">
        <v>8531</v>
      </c>
      <c r="B530" s="121" t="s">
        <v>1069</v>
      </c>
      <c r="C530" s="122" t="s">
        <v>1070</v>
      </c>
      <c r="D530" s="126" t="n">
        <v>0</v>
      </c>
      <c r="E530" s="126" t="n">
        <v>0</v>
      </c>
      <c r="F530" s="124" t="str">
        <f aca="false">IF(D530&lt;&gt;0,IF(E530/D530&gt;=100,"&gt;&gt;100",E530/D530*100),"-")</f>
        <v>-</v>
      </c>
    </row>
    <row r="531" customFormat="false" ht="12.75" hidden="false" customHeight="true" outlineLevel="0" collapsed="false">
      <c r="A531" s="120" t="n">
        <v>8532</v>
      </c>
      <c r="B531" s="121" t="s">
        <v>1071</v>
      </c>
      <c r="C531" s="122" t="s">
        <v>1072</v>
      </c>
      <c r="D531" s="126" t="n">
        <v>0</v>
      </c>
      <c r="E531" s="126" t="n">
        <v>0</v>
      </c>
      <c r="F531" s="124" t="str">
        <f aca="false">IF(D531&lt;&gt;0,IF(E531/D531&gt;=100,"&gt;&gt;100",E531/D531*100),"-")</f>
        <v>-</v>
      </c>
    </row>
    <row r="532" customFormat="false" ht="12.75" hidden="false" customHeight="true" outlineLevel="0" collapsed="false">
      <c r="A532" s="120" t="n">
        <v>854</v>
      </c>
      <c r="B532" s="121" t="s">
        <v>1073</v>
      </c>
      <c r="C532" s="122" t="s">
        <v>1074</v>
      </c>
      <c r="D532" s="123" t="n">
        <f aca="false">SUM(D533:D534)</f>
        <v>0</v>
      </c>
      <c r="E532" s="123" t="n">
        <f aca="false">SUM(E533:E534)</f>
        <v>0</v>
      </c>
      <c r="F532" s="124" t="str">
        <f aca="false">IF(D532&lt;&gt;0,IF(E532/D532&gt;=100,"&gt;&gt;100",E532/D532*100),"-")</f>
        <v>-</v>
      </c>
    </row>
    <row r="533" customFormat="false" ht="12.75" hidden="false" customHeight="true" outlineLevel="0" collapsed="false">
      <c r="A533" s="120" t="n">
        <v>8541</v>
      </c>
      <c r="B533" s="121" t="s">
        <v>1075</v>
      </c>
      <c r="C533" s="122" t="s">
        <v>1076</v>
      </c>
      <c r="D533" s="126" t="n">
        <v>0</v>
      </c>
      <c r="E533" s="126" t="n">
        <v>0</v>
      </c>
      <c r="F533" s="124" t="str">
        <f aca="false">IF(D533&lt;&gt;0,IF(E533/D533&gt;=100,"&gt;&gt;100",E533/D533*100),"-")</f>
        <v>-</v>
      </c>
    </row>
    <row r="534" customFormat="false" ht="12.75" hidden="false" customHeight="true" outlineLevel="0" collapsed="false">
      <c r="A534" s="120" t="n">
        <v>8542</v>
      </c>
      <c r="B534" s="121" t="s">
        <v>1077</v>
      </c>
      <c r="C534" s="122" t="s">
        <v>1078</v>
      </c>
      <c r="D534" s="126" t="n">
        <v>0</v>
      </c>
      <c r="E534" s="126" t="n">
        <v>0</v>
      </c>
      <c r="F534" s="124" t="str">
        <f aca="false">IF(D534&lt;&gt;0,IF(E534/D534&gt;=100,"&gt;&gt;100",E534/D534*100),"-")</f>
        <v>-</v>
      </c>
    </row>
    <row r="535" customFormat="false" ht="12.75" hidden="false" customHeight="true" outlineLevel="0" collapsed="false">
      <c r="A535" s="120" t="n">
        <v>5</v>
      </c>
      <c r="B535" s="121" t="s">
        <v>1079</v>
      </c>
      <c r="C535" s="122" t="s">
        <v>1080</v>
      </c>
      <c r="D535" s="123" t="n">
        <f aca="false">D536+D571+D584+D597+D629</f>
        <v>0</v>
      </c>
      <c r="E535" s="123" t="n">
        <f aca="false">E536+E571+E584+E597+E629</f>
        <v>0</v>
      </c>
      <c r="F535" s="124" t="str">
        <f aca="false">IF(D535&lt;&gt;0,IF(E535/D535&gt;=100,"&gt;&gt;100",E535/D535*100),"-")</f>
        <v>-</v>
      </c>
    </row>
    <row r="536" customFormat="false" ht="24" hidden="false" customHeight="false" outlineLevel="0" collapsed="false">
      <c r="A536" s="120" t="n">
        <v>51</v>
      </c>
      <c r="B536" s="125" t="s">
        <v>1081</v>
      </c>
      <c r="C536" s="122" t="s">
        <v>1082</v>
      </c>
      <c r="D536" s="123" t="n">
        <f aca="false">D537+D542+D545+D549+D550+D557+D562+D570</f>
        <v>0</v>
      </c>
      <c r="E536" s="123" t="n">
        <f aca="false">E537+E542+E545+E549+E550+E557+E562+E570</f>
        <v>0</v>
      </c>
      <c r="F536" s="124" t="str">
        <f aca="false">IF(D536&lt;&gt;0,IF(E536/D536&gt;=100,"&gt;&gt;100",E536/D536*100),"-")</f>
        <v>-</v>
      </c>
    </row>
    <row r="537" customFormat="false" ht="24" hidden="false" customHeight="false" outlineLevel="0" collapsed="false">
      <c r="A537" s="120" t="n">
        <v>511</v>
      </c>
      <c r="B537" s="121" t="s">
        <v>1083</v>
      </c>
      <c r="C537" s="122" t="s">
        <v>1084</v>
      </c>
      <c r="D537" s="123" t="n">
        <f aca="false">SUM(D538:D541)</f>
        <v>0</v>
      </c>
      <c r="E537" s="123" t="n">
        <f aca="false">SUM(E538:E541)</f>
        <v>0</v>
      </c>
      <c r="F537" s="124" t="str">
        <f aca="false">IF(D537&lt;&gt;0,IF(E537/D537&gt;=100,"&gt;&gt;100",E537/D537*100),"-")</f>
        <v>-</v>
      </c>
    </row>
    <row r="538" customFormat="false" ht="12.75" hidden="false" customHeight="true" outlineLevel="0" collapsed="false">
      <c r="A538" s="120" t="n">
        <v>5113</v>
      </c>
      <c r="B538" s="121" t="s">
        <v>1085</v>
      </c>
      <c r="C538" s="122" t="s">
        <v>1086</v>
      </c>
      <c r="D538" s="126" t="n">
        <v>0</v>
      </c>
      <c r="E538" s="126" t="n">
        <v>0</v>
      </c>
      <c r="F538" s="124" t="str">
        <f aca="false">IF(D538&lt;&gt;0,IF(E538/D538&gt;=100,"&gt;&gt;100",E538/D538*100),"-")</f>
        <v>-</v>
      </c>
    </row>
    <row r="539" customFormat="false" ht="12.75" hidden="false" customHeight="true" outlineLevel="0" collapsed="false">
      <c r="A539" s="120" t="n">
        <v>5114</v>
      </c>
      <c r="B539" s="121" t="s">
        <v>1087</v>
      </c>
      <c r="C539" s="122" t="s">
        <v>1088</v>
      </c>
      <c r="D539" s="126" t="n">
        <v>0</v>
      </c>
      <c r="E539" s="126" t="n">
        <v>0</v>
      </c>
      <c r="F539" s="124" t="str">
        <f aca="false">IF(D539&lt;&gt;0,IF(E539/D539&gt;=100,"&gt;&gt;100",E539/D539*100),"-")</f>
        <v>-</v>
      </c>
    </row>
    <row r="540" customFormat="false" ht="12.75" hidden="false" customHeight="true" outlineLevel="0" collapsed="false">
      <c r="A540" s="120" t="n">
        <v>5115</v>
      </c>
      <c r="B540" s="121" t="s">
        <v>1089</v>
      </c>
      <c r="C540" s="122" t="s">
        <v>1090</v>
      </c>
      <c r="D540" s="126" t="n">
        <v>0</v>
      </c>
      <c r="E540" s="126" t="n">
        <v>0</v>
      </c>
      <c r="F540" s="124" t="str">
        <f aca="false">IF(D540&lt;&gt;0,IF(E540/D540&gt;=100,"&gt;&gt;100",E540/D540*100),"-")</f>
        <v>-</v>
      </c>
    </row>
    <row r="541" customFormat="false" ht="12.75" hidden="false" customHeight="true" outlineLevel="0" collapsed="false">
      <c r="A541" s="120" t="n">
        <v>5116</v>
      </c>
      <c r="B541" s="121" t="s">
        <v>1091</v>
      </c>
      <c r="C541" s="122" t="s">
        <v>1092</v>
      </c>
      <c r="D541" s="126" t="n">
        <v>0</v>
      </c>
      <c r="E541" s="126" t="n">
        <v>0</v>
      </c>
      <c r="F541" s="124" t="str">
        <f aca="false">IF(D541&lt;&gt;0,IF(E541/D541&gt;=100,"&gt;&gt;100",E541/D541*100),"-")</f>
        <v>-</v>
      </c>
    </row>
    <row r="542" customFormat="false" ht="24" hidden="false" customHeight="false" outlineLevel="0" collapsed="false">
      <c r="A542" s="120" t="n">
        <v>512</v>
      </c>
      <c r="B542" s="127" t="s">
        <v>1093</v>
      </c>
      <c r="C542" s="122" t="s">
        <v>1094</v>
      </c>
      <c r="D542" s="123" t="n">
        <f aca="false">SUM(D543:D544)</f>
        <v>0</v>
      </c>
      <c r="E542" s="123" t="n">
        <f aca="false">SUM(E543:E544)</f>
        <v>0</v>
      </c>
      <c r="F542" s="124" t="str">
        <f aca="false">IF(D542&lt;&gt;0,IF(E542/D542&gt;=100,"&gt;&gt;100",E542/D542*100),"-")</f>
        <v>-</v>
      </c>
    </row>
    <row r="543" customFormat="false" ht="24" hidden="false" customHeight="false" outlineLevel="0" collapsed="false">
      <c r="A543" s="120" t="n">
        <v>5121</v>
      </c>
      <c r="B543" s="121" t="s">
        <v>1095</v>
      </c>
      <c r="C543" s="122" t="s">
        <v>1096</v>
      </c>
      <c r="D543" s="126" t="n">
        <v>0</v>
      </c>
      <c r="E543" s="126" t="n">
        <v>0</v>
      </c>
      <c r="F543" s="124" t="str">
        <f aca="false">IF(D543&lt;&gt;0,IF(E543/D543&gt;=100,"&gt;&gt;100",E543/D543*100),"-")</f>
        <v>-</v>
      </c>
    </row>
    <row r="544" customFormat="false" ht="24" hidden="false" customHeight="false" outlineLevel="0" collapsed="false">
      <c r="A544" s="120" t="n">
        <v>5122</v>
      </c>
      <c r="B544" s="121" t="s">
        <v>1097</v>
      </c>
      <c r="C544" s="122" t="s">
        <v>1098</v>
      </c>
      <c r="D544" s="126" t="n">
        <v>0</v>
      </c>
      <c r="E544" s="126" t="n">
        <v>0</v>
      </c>
      <c r="F544" s="124" t="str">
        <f aca="false">IF(D544&lt;&gt;0,IF(E544/D544&gt;=100,"&gt;&gt;100",E544/D544*100),"-")</f>
        <v>-</v>
      </c>
    </row>
    <row r="545" customFormat="false" ht="24" hidden="false" customHeight="false" outlineLevel="0" collapsed="false">
      <c r="A545" s="120" t="n">
        <v>513</v>
      </c>
      <c r="B545" s="121" t="s">
        <v>1099</v>
      </c>
      <c r="C545" s="122" t="s">
        <v>1100</v>
      </c>
      <c r="D545" s="123" t="n">
        <f aca="false">SUM(D546:D548)</f>
        <v>0</v>
      </c>
      <c r="E545" s="123" t="n">
        <f aca="false">SUM(E546:E548)</f>
        <v>0</v>
      </c>
      <c r="F545" s="124" t="str">
        <f aca="false">IF(D545&lt;&gt;0,IF(E545/D545&gt;=100,"&gt;&gt;100",E545/D545*100),"-")</f>
        <v>-</v>
      </c>
    </row>
    <row r="546" customFormat="false" ht="12.75" hidden="false" customHeight="true" outlineLevel="0" collapsed="false">
      <c r="A546" s="120" t="n">
        <v>5132</v>
      </c>
      <c r="B546" s="121" t="s">
        <v>1101</v>
      </c>
      <c r="C546" s="122" t="s">
        <v>1102</v>
      </c>
      <c r="D546" s="126" t="n">
        <v>0</v>
      </c>
      <c r="E546" s="126" t="n">
        <v>0</v>
      </c>
      <c r="F546" s="124" t="str">
        <f aca="false">IF(D546&lt;&gt;0,IF(E546/D546&gt;=100,"&gt;&gt;100",E546/D546*100),"-")</f>
        <v>-</v>
      </c>
    </row>
    <row r="547" customFormat="false" ht="12.75" hidden="false" customHeight="true" outlineLevel="0" collapsed="false">
      <c r="A547" s="144" t="n">
        <v>5133</v>
      </c>
      <c r="B547" s="121" t="s">
        <v>1103</v>
      </c>
      <c r="C547" s="145" t="s">
        <v>1104</v>
      </c>
      <c r="D547" s="126" t="n">
        <v>0</v>
      </c>
      <c r="E547" s="126" t="n">
        <v>0</v>
      </c>
      <c r="F547" s="124" t="str">
        <f aca="false">IF(D547&lt;&gt;0,IF(E547/D547&gt;=100,"&gt;&gt;100",E547/D547*100),"-")</f>
        <v>-</v>
      </c>
    </row>
    <row r="548" customFormat="false" ht="12.75" hidden="false" customHeight="true" outlineLevel="0" collapsed="false">
      <c r="A548" s="144" t="n">
        <v>5134</v>
      </c>
      <c r="B548" s="121" t="s">
        <v>1105</v>
      </c>
      <c r="C548" s="145" t="s">
        <v>1106</v>
      </c>
      <c r="D548" s="126" t="n">
        <v>0</v>
      </c>
      <c r="E548" s="126" t="n">
        <v>0</v>
      </c>
      <c r="F548" s="124" t="str">
        <f aca="false">IF(D548&lt;&gt;0,IF(E548/D548&gt;=100,"&gt;&gt;100",E548/D548*100),"-")</f>
        <v>-</v>
      </c>
    </row>
    <row r="549" customFormat="false" ht="12.75" hidden="false" customHeight="true" outlineLevel="0" collapsed="false">
      <c r="A549" s="120" t="n">
        <v>514</v>
      </c>
      <c r="B549" s="127" t="s">
        <v>1107</v>
      </c>
      <c r="C549" s="122" t="s">
        <v>1108</v>
      </c>
      <c r="D549" s="126" t="n">
        <v>0</v>
      </c>
      <c r="E549" s="126" t="n">
        <v>0</v>
      </c>
      <c r="F549" s="124" t="str">
        <f aca="false">IF(D549&lt;&gt;0,IF(E549/D549&gt;=100,"&gt;&gt;100",E549/D549*100),"-")</f>
        <v>-</v>
      </c>
    </row>
    <row r="550" customFormat="false" ht="24" hidden="false" customHeight="false" outlineLevel="0" collapsed="false">
      <c r="A550" s="120" t="n">
        <v>515</v>
      </c>
      <c r="B550" s="121" t="s">
        <v>1109</v>
      </c>
      <c r="C550" s="122" t="s">
        <v>1110</v>
      </c>
      <c r="D550" s="123" t="n">
        <f aca="false">SUM(D551:D556)</f>
        <v>0</v>
      </c>
      <c r="E550" s="123" t="n">
        <f aca="false">SUM(E551:E556)</f>
        <v>0</v>
      </c>
      <c r="F550" s="124" t="str">
        <f aca="false">IF(D550&lt;&gt;0,IF(E550/D550&gt;=100,"&gt;&gt;100",E550/D550*100),"-")</f>
        <v>-</v>
      </c>
    </row>
    <row r="551" customFormat="false" ht="12.75" hidden="false" customHeight="true" outlineLevel="0" collapsed="false">
      <c r="A551" s="120" t="n">
        <v>5153</v>
      </c>
      <c r="B551" s="121" t="s">
        <v>1111</v>
      </c>
      <c r="C551" s="122" t="s">
        <v>1112</v>
      </c>
      <c r="D551" s="126" t="n">
        <v>0</v>
      </c>
      <c r="E551" s="126" t="n">
        <v>0</v>
      </c>
      <c r="F551" s="124" t="str">
        <f aca="false">IF(D551&lt;&gt;0,IF(E551/D551&gt;=100,"&gt;&gt;100",E551/D551*100),"-")</f>
        <v>-</v>
      </c>
    </row>
    <row r="552" customFormat="false" ht="12.75" hidden="false" customHeight="true" outlineLevel="0" collapsed="false">
      <c r="A552" s="120" t="n">
        <v>5154</v>
      </c>
      <c r="B552" s="121" t="s">
        <v>1113</v>
      </c>
      <c r="C552" s="122" t="s">
        <v>1114</v>
      </c>
      <c r="D552" s="126" t="n">
        <v>0</v>
      </c>
      <c r="E552" s="126" t="n">
        <v>0</v>
      </c>
      <c r="F552" s="124" t="str">
        <f aca="false">IF(D552&lt;&gt;0,IF(E552/D552&gt;=100,"&gt;&gt;100",E552/D552*100),"-")</f>
        <v>-</v>
      </c>
    </row>
    <row r="553" customFormat="false" ht="24" hidden="false" customHeight="false" outlineLevel="0" collapsed="false">
      <c r="A553" s="120" t="n">
        <v>5155</v>
      </c>
      <c r="B553" s="121" t="s">
        <v>1115</v>
      </c>
      <c r="C553" s="122" t="s">
        <v>1116</v>
      </c>
      <c r="D553" s="126" t="n">
        <v>0</v>
      </c>
      <c r="E553" s="126" t="n">
        <v>0</v>
      </c>
      <c r="F553" s="124" t="str">
        <f aca="false">IF(D553&lt;&gt;0,IF(E553/D553&gt;=100,"&gt;&gt;100",E553/D553*100),"-")</f>
        <v>-</v>
      </c>
    </row>
    <row r="554" customFormat="false" ht="12.75" hidden="false" customHeight="true" outlineLevel="0" collapsed="false">
      <c r="A554" s="120" t="n">
        <v>5156</v>
      </c>
      <c r="B554" s="121" t="s">
        <v>1117</v>
      </c>
      <c r="C554" s="122" t="s">
        <v>1118</v>
      </c>
      <c r="D554" s="126" t="n">
        <v>0</v>
      </c>
      <c r="E554" s="126" t="n">
        <v>0</v>
      </c>
      <c r="F554" s="124" t="str">
        <f aca="false">IF(D554&lt;&gt;0,IF(E554/D554&gt;=100,"&gt;&gt;100",E554/D554*100),"-")</f>
        <v>-</v>
      </c>
    </row>
    <row r="555" customFormat="false" ht="12.75" hidden="false" customHeight="true" outlineLevel="0" collapsed="false">
      <c r="A555" s="120" t="n">
        <v>5157</v>
      </c>
      <c r="B555" s="121" t="s">
        <v>1119</v>
      </c>
      <c r="C555" s="122" t="s">
        <v>1120</v>
      </c>
      <c r="D555" s="126" t="n">
        <v>0</v>
      </c>
      <c r="E555" s="126" t="n">
        <v>0</v>
      </c>
      <c r="F555" s="124" t="str">
        <f aca="false">IF(D555&lt;&gt;0,IF(E555/D555&gt;=100,"&gt;&gt;100",E555/D555*100),"-")</f>
        <v>-</v>
      </c>
    </row>
    <row r="556" customFormat="false" ht="12.75" hidden="false" customHeight="true" outlineLevel="0" collapsed="false">
      <c r="A556" s="120" t="n">
        <v>5158</v>
      </c>
      <c r="B556" s="121" t="s">
        <v>1121</v>
      </c>
      <c r="C556" s="122" t="s">
        <v>1122</v>
      </c>
      <c r="D556" s="126" t="n">
        <v>0</v>
      </c>
      <c r="E556" s="126" t="n">
        <v>0</v>
      </c>
      <c r="F556" s="124" t="str">
        <f aca="false">IF(D556&lt;&gt;0,IF(E556/D556&gt;=100,"&gt;&gt;100",E556/D556*100),"-")</f>
        <v>-</v>
      </c>
    </row>
    <row r="557" customFormat="false" ht="24" hidden="false" customHeight="false" outlineLevel="0" collapsed="false">
      <c r="A557" s="120" t="n">
        <v>516</v>
      </c>
      <c r="B557" s="127" t="s">
        <v>1123</v>
      </c>
      <c r="C557" s="122" t="s">
        <v>1124</v>
      </c>
      <c r="D557" s="123" t="n">
        <f aca="false">SUM(D558:D561)</f>
        <v>0</v>
      </c>
      <c r="E557" s="123" t="n">
        <f aca="false">SUM(E558:E561)</f>
        <v>0</v>
      </c>
      <c r="F557" s="124" t="str">
        <f aca="false">IF(D557&lt;&gt;0,IF(E557/D557&gt;=100,"&gt;&gt;100",E557/D557*100),"-")</f>
        <v>-</v>
      </c>
    </row>
    <row r="558" customFormat="false" ht="12.75" hidden="false" customHeight="true" outlineLevel="0" collapsed="false">
      <c r="A558" s="120" t="n">
        <v>5163</v>
      </c>
      <c r="B558" s="121" t="s">
        <v>1125</v>
      </c>
      <c r="C558" s="122" t="s">
        <v>1126</v>
      </c>
      <c r="D558" s="126" t="n">
        <v>0</v>
      </c>
      <c r="E558" s="126" t="n">
        <v>0</v>
      </c>
      <c r="F558" s="124" t="str">
        <f aca="false">IF(D558&lt;&gt;0,IF(E558/D558&gt;=100,"&gt;&gt;100",E558/D558*100),"-")</f>
        <v>-</v>
      </c>
    </row>
    <row r="559" customFormat="false" ht="12.75" hidden="false" customHeight="true" outlineLevel="0" collapsed="false">
      <c r="A559" s="120" t="n">
        <v>5164</v>
      </c>
      <c r="B559" s="121" t="s">
        <v>1127</v>
      </c>
      <c r="C559" s="122" t="s">
        <v>1128</v>
      </c>
      <c r="D559" s="126" t="n">
        <v>0</v>
      </c>
      <c r="E559" s="126" t="n">
        <v>0</v>
      </c>
      <c r="F559" s="124" t="str">
        <f aca="false">IF(D559&lt;&gt;0,IF(E559/D559&gt;=100,"&gt;&gt;100",E559/D559*100),"-")</f>
        <v>-</v>
      </c>
    </row>
    <row r="560" customFormat="false" ht="12.75" hidden="false" customHeight="true" outlineLevel="0" collapsed="false">
      <c r="A560" s="120" t="n">
        <v>5165</v>
      </c>
      <c r="B560" s="121" t="s">
        <v>1129</v>
      </c>
      <c r="C560" s="122" t="s">
        <v>1130</v>
      </c>
      <c r="D560" s="126" t="n">
        <v>0</v>
      </c>
      <c r="E560" s="126" t="n">
        <v>0</v>
      </c>
      <c r="F560" s="124" t="str">
        <f aca="false">IF(D560&lt;&gt;0,IF(E560/D560&gt;=100,"&gt;&gt;100",E560/D560*100),"-")</f>
        <v>-</v>
      </c>
    </row>
    <row r="561" customFormat="false" ht="12.75" hidden="false" customHeight="true" outlineLevel="0" collapsed="false">
      <c r="A561" s="120" t="n">
        <v>5166</v>
      </c>
      <c r="B561" s="121" t="s">
        <v>1131</v>
      </c>
      <c r="C561" s="122" t="s">
        <v>1132</v>
      </c>
      <c r="D561" s="126" t="n">
        <v>0</v>
      </c>
      <c r="E561" s="126" t="n">
        <v>0</v>
      </c>
      <c r="F561" s="124" t="str">
        <f aca="false">IF(D561&lt;&gt;0,IF(E561/D561&gt;=100,"&gt;&gt;100",E561/D561*100),"-")</f>
        <v>-</v>
      </c>
    </row>
    <row r="562" customFormat="false" ht="12.75" hidden="false" customHeight="true" outlineLevel="0" collapsed="false">
      <c r="A562" s="120" t="n">
        <v>517</v>
      </c>
      <c r="B562" s="121" t="s">
        <v>1133</v>
      </c>
      <c r="C562" s="122" t="s">
        <v>1134</v>
      </c>
      <c r="D562" s="123" t="n">
        <f aca="false">SUM(D563:D569)</f>
        <v>0</v>
      </c>
      <c r="E562" s="123" t="n">
        <f aca="false">SUM(E563:E569)</f>
        <v>0</v>
      </c>
      <c r="F562" s="124" t="str">
        <f aca="false">IF(D562&lt;&gt;0,IF(E562/D562&gt;=100,"&gt;&gt;100",E562/D562*100),"-")</f>
        <v>-</v>
      </c>
    </row>
    <row r="563" customFormat="false" ht="12.75" hidden="false" customHeight="true" outlineLevel="0" collapsed="false">
      <c r="A563" s="120" t="n">
        <v>5171</v>
      </c>
      <c r="B563" s="121" t="s">
        <v>1135</v>
      </c>
      <c r="C563" s="122" t="s">
        <v>1136</v>
      </c>
      <c r="D563" s="126" t="n">
        <v>0</v>
      </c>
      <c r="E563" s="126" t="n">
        <v>0</v>
      </c>
      <c r="F563" s="124" t="str">
        <f aca="false">IF(D563&lt;&gt;0,IF(E563/D563&gt;=100,"&gt;&gt;100",E563/D563*100),"-")</f>
        <v>-</v>
      </c>
    </row>
    <row r="564" customFormat="false" ht="12.75" hidden="false" customHeight="true" outlineLevel="0" collapsed="false">
      <c r="A564" s="120" t="n">
        <v>5172</v>
      </c>
      <c r="B564" s="121" t="s">
        <v>1137</v>
      </c>
      <c r="C564" s="122" t="s">
        <v>1138</v>
      </c>
      <c r="D564" s="126" t="n">
        <v>0</v>
      </c>
      <c r="E564" s="126" t="n">
        <v>0</v>
      </c>
      <c r="F564" s="124" t="str">
        <f aca="false">IF(D564&lt;&gt;0,IF(E564/D564&gt;=100,"&gt;&gt;100",E564/D564*100),"-")</f>
        <v>-</v>
      </c>
    </row>
    <row r="565" customFormat="false" ht="12.75" hidden="false" customHeight="true" outlineLevel="0" collapsed="false">
      <c r="A565" s="120" t="n">
        <v>5173</v>
      </c>
      <c r="B565" s="121" t="s">
        <v>1139</v>
      </c>
      <c r="C565" s="122" t="s">
        <v>1140</v>
      </c>
      <c r="D565" s="126" t="n">
        <v>0</v>
      </c>
      <c r="E565" s="126" t="n">
        <v>0</v>
      </c>
      <c r="F565" s="124" t="str">
        <f aca="false">IF(D565&lt;&gt;0,IF(E565/D565&gt;=100,"&gt;&gt;100",E565/D565*100),"-")</f>
        <v>-</v>
      </c>
    </row>
    <row r="566" customFormat="false" ht="12.75" hidden="false" customHeight="true" outlineLevel="0" collapsed="false">
      <c r="A566" s="120" t="n">
        <v>5174</v>
      </c>
      <c r="B566" s="121" t="s">
        <v>1141</v>
      </c>
      <c r="C566" s="122" t="s">
        <v>1142</v>
      </c>
      <c r="D566" s="126" t="n">
        <v>0</v>
      </c>
      <c r="E566" s="126" t="n">
        <v>0</v>
      </c>
      <c r="F566" s="124" t="str">
        <f aca="false">IF(D566&lt;&gt;0,IF(E566/D566&gt;=100,"&gt;&gt;100",E566/D566*100),"-")</f>
        <v>-</v>
      </c>
    </row>
    <row r="567" customFormat="false" ht="12.75" hidden="false" customHeight="true" outlineLevel="0" collapsed="false">
      <c r="A567" s="120" t="n">
        <v>5175</v>
      </c>
      <c r="B567" s="121" t="s">
        <v>1143</v>
      </c>
      <c r="C567" s="122" t="s">
        <v>1144</v>
      </c>
      <c r="D567" s="126" t="n">
        <v>0</v>
      </c>
      <c r="E567" s="126" t="n">
        <v>0</v>
      </c>
      <c r="F567" s="124" t="str">
        <f aca="false">IF(D567&lt;&gt;0,IF(E567/D567&gt;=100,"&gt;&gt;100",E567/D567*100),"-")</f>
        <v>-</v>
      </c>
    </row>
    <row r="568" customFormat="false" ht="12.75" hidden="false" customHeight="true" outlineLevel="0" collapsed="false">
      <c r="A568" s="128" t="n">
        <v>5176</v>
      </c>
      <c r="B568" s="125" t="s">
        <v>1145</v>
      </c>
      <c r="C568" s="129" t="s">
        <v>1146</v>
      </c>
      <c r="D568" s="130" t="n">
        <v>0</v>
      </c>
      <c r="E568" s="130" t="n">
        <v>0</v>
      </c>
      <c r="F568" s="131" t="str">
        <f aca="false">IF(D568&lt;&gt;0,IF(E568/D568&gt;=100,"&gt;&gt;100",E568/D568*100),"-")</f>
        <v>-</v>
      </c>
    </row>
    <row r="569" customFormat="false" ht="12" hidden="false" customHeight="false" outlineLevel="0" collapsed="false">
      <c r="A569" s="128" t="n">
        <v>5177</v>
      </c>
      <c r="B569" s="132" t="s">
        <v>1147</v>
      </c>
      <c r="C569" s="129" t="s">
        <v>1148</v>
      </c>
      <c r="D569" s="130" t="n">
        <v>0</v>
      </c>
      <c r="E569" s="130" t="n">
        <v>0</v>
      </c>
      <c r="F569" s="131" t="str">
        <f aca="false">IF(D569&lt;&gt;0,IF(E569/D569&gt;=100,"&gt;&gt;100",E569/D569*100),"-")</f>
        <v>-</v>
      </c>
    </row>
    <row r="570" customFormat="false" ht="12.75" hidden="false" customHeight="true" outlineLevel="0" collapsed="false">
      <c r="A570" s="128" t="s">
        <v>1149</v>
      </c>
      <c r="B570" s="125" t="s">
        <v>1150</v>
      </c>
      <c r="C570" s="129" t="s">
        <v>1149</v>
      </c>
      <c r="D570" s="130" t="n">
        <v>0</v>
      </c>
      <c r="E570" s="130" t="n">
        <v>0</v>
      </c>
      <c r="F570" s="131" t="str">
        <f aca="false">IF(D570&lt;&gt;0,IF(E570/D570&gt;=100,"&gt;&gt;100",E570/D570*100),"-")</f>
        <v>-</v>
      </c>
    </row>
    <row r="571" customFormat="false" ht="24" hidden="false" customHeight="false" outlineLevel="0" collapsed="false">
      <c r="A571" s="120" t="n">
        <v>52</v>
      </c>
      <c r="B571" s="125" t="s">
        <v>1151</v>
      </c>
      <c r="C571" s="122" t="s">
        <v>1152</v>
      </c>
      <c r="D571" s="123" t="n">
        <f aca="false">D572+D575+D578+D581</f>
        <v>0</v>
      </c>
      <c r="E571" s="123" t="n">
        <f aca="false">E572+E575+E578+E581</f>
        <v>0</v>
      </c>
      <c r="F571" s="124" t="str">
        <f aca="false">IF(D571&lt;&gt;0,IF(E571/D571&gt;=100,"&gt;&gt;100",E571/D571*100),"-")</f>
        <v>-</v>
      </c>
    </row>
    <row r="572" customFormat="false" ht="12.75" hidden="false" customHeight="true" outlineLevel="0" collapsed="false">
      <c r="A572" s="120" t="n">
        <v>521</v>
      </c>
      <c r="B572" s="121" t="s">
        <v>1153</v>
      </c>
      <c r="C572" s="122" t="s">
        <v>1154</v>
      </c>
      <c r="D572" s="123" t="n">
        <f aca="false">SUM(D573:D574)</f>
        <v>0</v>
      </c>
      <c r="E572" s="123" t="n">
        <f aca="false">SUM(E573:E574)</f>
        <v>0</v>
      </c>
      <c r="F572" s="124" t="str">
        <f aca="false">IF(D572&lt;&gt;0,IF(E572/D572&gt;=100,"&gt;&gt;100",E572/D572*100),"-")</f>
        <v>-</v>
      </c>
    </row>
    <row r="573" customFormat="false" ht="12.75" hidden="false" customHeight="true" outlineLevel="0" collapsed="false">
      <c r="A573" s="120" t="n">
        <v>5211</v>
      </c>
      <c r="B573" s="121" t="s">
        <v>1155</v>
      </c>
      <c r="C573" s="122" t="s">
        <v>1156</v>
      </c>
      <c r="D573" s="126" t="n">
        <v>0</v>
      </c>
      <c r="E573" s="126" t="n">
        <v>0</v>
      </c>
      <c r="F573" s="124" t="str">
        <f aca="false">IF(D573&lt;&gt;0,IF(E573/D573&gt;=100,"&gt;&gt;100",E573/D573*100),"-")</f>
        <v>-</v>
      </c>
    </row>
    <row r="574" customFormat="false" ht="12.75" hidden="false" customHeight="true" outlineLevel="0" collapsed="false">
      <c r="A574" s="120" t="n">
        <v>5212</v>
      </c>
      <c r="B574" s="121" t="s">
        <v>1157</v>
      </c>
      <c r="C574" s="122" t="s">
        <v>1158</v>
      </c>
      <c r="D574" s="126" t="n">
        <v>0</v>
      </c>
      <c r="E574" s="126" t="n">
        <v>0</v>
      </c>
      <c r="F574" s="124" t="str">
        <f aca="false">IF(D574&lt;&gt;0,IF(E574/D574&gt;=100,"&gt;&gt;100",E574/D574*100),"-")</f>
        <v>-</v>
      </c>
    </row>
    <row r="575" customFormat="false" ht="12.75" hidden="false" customHeight="true" outlineLevel="0" collapsed="false">
      <c r="A575" s="120" t="n">
        <v>522</v>
      </c>
      <c r="B575" s="121" t="s">
        <v>1159</v>
      </c>
      <c r="C575" s="122" t="s">
        <v>1160</v>
      </c>
      <c r="D575" s="123" t="n">
        <f aca="false">SUM(D576:D577)</f>
        <v>0</v>
      </c>
      <c r="E575" s="123" t="n">
        <f aca="false">SUM(E576:E577)</f>
        <v>0</v>
      </c>
      <c r="F575" s="124" t="str">
        <f aca="false">IF(D575&lt;&gt;0,IF(E575/D575&gt;=100,"&gt;&gt;100",E575/D575*100),"-")</f>
        <v>-</v>
      </c>
    </row>
    <row r="576" customFormat="false" ht="12.75" hidden="false" customHeight="true" outlineLevel="0" collapsed="false">
      <c r="A576" s="120" t="n">
        <v>5221</v>
      </c>
      <c r="B576" s="121" t="s">
        <v>951</v>
      </c>
      <c r="C576" s="122" t="s">
        <v>1161</v>
      </c>
      <c r="D576" s="126" t="n">
        <v>0</v>
      </c>
      <c r="E576" s="126" t="n">
        <v>0</v>
      </c>
      <c r="F576" s="124" t="str">
        <f aca="false">IF(D576&lt;&gt;0,IF(E576/D576&gt;=100,"&gt;&gt;100",E576/D576*100),"-")</f>
        <v>-</v>
      </c>
    </row>
    <row r="577" customFormat="false" ht="12.75" hidden="false" customHeight="true" outlineLevel="0" collapsed="false">
      <c r="A577" s="120" t="n">
        <v>5222</v>
      </c>
      <c r="B577" s="121" t="s">
        <v>953</v>
      </c>
      <c r="C577" s="122" t="s">
        <v>1162</v>
      </c>
      <c r="D577" s="126" t="n">
        <v>0</v>
      </c>
      <c r="E577" s="126" t="n">
        <v>0</v>
      </c>
      <c r="F577" s="124" t="str">
        <f aca="false">IF(D577&lt;&gt;0,IF(E577/D577&gt;=100,"&gt;&gt;100",E577/D577*100),"-")</f>
        <v>-</v>
      </c>
    </row>
    <row r="578" customFormat="false" ht="12.75" hidden="false" customHeight="true" outlineLevel="0" collapsed="false">
      <c r="A578" s="120" t="n">
        <v>523</v>
      </c>
      <c r="B578" s="121" t="s">
        <v>1163</v>
      </c>
      <c r="C578" s="122" t="s">
        <v>1164</v>
      </c>
      <c r="D578" s="123" t="n">
        <f aca="false">SUM(D579:D580)</f>
        <v>0</v>
      </c>
      <c r="E578" s="123" t="n">
        <f aca="false">SUM(E579:E580)</f>
        <v>0</v>
      </c>
      <c r="F578" s="124" t="str">
        <f aca="false">IF(D578&lt;&gt;0,IF(E578/D578&gt;=100,"&gt;&gt;100",E578/D578*100),"-")</f>
        <v>-</v>
      </c>
    </row>
    <row r="579" customFormat="false" ht="12.75" hidden="false" customHeight="true" outlineLevel="0" collapsed="false">
      <c r="A579" s="120" t="n">
        <v>5231</v>
      </c>
      <c r="B579" s="121" t="s">
        <v>957</v>
      </c>
      <c r="C579" s="122" t="s">
        <v>1165</v>
      </c>
      <c r="D579" s="126" t="n">
        <v>0</v>
      </c>
      <c r="E579" s="126" t="n">
        <v>0</v>
      </c>
      <c r="F579" s="124" t="str">
        <f aca="false">IF(D579&lt;&gt;0,IF(E579/D579&gt;=100,"&gt;&gt;100",E579/D579*100),"-")</f>
        <v>-</v>
      </c>
    </row>
    <row r="580" customFormat="false" ht="12.75" hidden="false" customHeight="true" outlineLevel="0" collapsed="false">
      <c r="A580" s="120" t="n">
        <v>5232</v>
      </c>
      <c r="B580" s="121" t="s">
        <v>959</v>
      </c>
      <c r="C580" s="122" t="s">
        <v>1166</v>
      </c>
      <c r="D580" s="126" t="n">
        <v>0</v>
      </c>
      <c r="E580" s="126" t="n">
        <v>0</v>
      </c>
      <c r="F580" s="124" t="str">
        <f aca="false">IF(D580&lt;&gt;0,IF(E580/D580&gt;=100,"&gt;&gt;100",E580/D580*100),"-")</f>
        <v>-</v>
      </c>
    </row>
    <row r="581" customFormat="false" ht="12.75" hidden="false" customHeight="true" outlineLevel="0" collapsed="false">
      <c r="A581" s="120" t="n">
        <v>524</v>
      </c>
      <c r="B581" s="121" t="s">
        <v>1167</v>
      </c>
      <c r="C581" s="122" t="s">
        <v>1168</v>
      </c>
      <c r="D581" s="123" t="n">
        <f aca="false">SUM(D582:D583)</f>
        <v>0</v>
      </c>
      <c r="E581" s="123" t="n">
        <f aca="false">SUM(E582:E583)</f>
        <v>0</v>
      </c>
      <c r="F581" s="124" t="str">
        <f aca="false">IF(D581&lt;&gt;0,IF(E581/D581&gt;=100,"&gt;&gt;100",E581/D581*100),"-")</f>
        <v>-</v>
      </c>
    </row>
    <row r="582" customFormat="false" ht="12.75" hidden="false" customHeight="true" outlineLevel="0" collapsed="false">
      <c r="A582" s="144" t="n">
        <v>5241</v>
      </c>
      <c r="B582" s="121" t="s">
        <v>1169</v>
      </c>
      <c r="C582" s="145" t="s">
        <v>1170</v>
      </c>
      <c r="D582" s="126" t="n">
        <v>0</v>
      </c>
      <c r="E582" s="126" t="n">
        <v>0</v>
      </c>
      <c r="F582" s="124" t="str">
        <f aca="false">IF(D582&lt;&gt;0,IF(E582/D582&gt;=100,"&gt;&gt;100",E582/D582*100),"-")</f>
        <v>-</v>
      </c>
    </row>
    <row r="583" customFormat="false" ht="12.75" hidden="false" customHeight="true" outlineLevel="0" collapsed="false">
      <c r="A583" s="144" t="n">
        <v>5242</v>
      </c>
      <c r="B583" s="121" t="s">
        <v>1077</v>
      </c>
      <c r="C583" s="145" t="s">
        <v>1171</v>
      </c>
      <c r="D583" s="126" t="n">
        <v>0</v>
      </c>
      <c r="E583" s="126" t="n">
        <v>0</v>
      </c>
      <c r="F583" s="124" t="str">
        <f aca="false">IF(D583&lt;&gt;0,IF(E583/D583&gt;=100,"&gt;&gt;100",E583/D583*100),"-")</f>
        <v>-</v>
      </c>
    </row>
    <row r="584" customFormat="false" ht="24" hidden="false" customHeight="false" outlineLevel="0" collapsed="false">
      <c r="A584" s="120" t="n">
        <v>53</v>
      </c>
      <c r="B584" s="125" t="s">
        <v>1172</v>
      </c>
      <c r="C584" s="122" t="s">
        <v>1173</v>
      </c>
      <c r="D584" s="123" t="n">
        <f aca="false">D585+D589+D591+D594</f>
        <v>0</v>
      </c>
      <c r="E584" s="123" t="n">
        <f aca="false">E585+E589+E591+E594</f>
        <v>0</v>
      </c>
      <c r="F584" s="124" t="str">
        <f aca="false">IF(D584&lt;&gt;0,IF(E584/D584&gt;=100,"&gt;&gt;100",E584/D584*100),"-")</f>
        <v>-</v>
      </c>
    </row>
    <row r="585" customFormat="false" ht="24" hidden="false" customHeight="false" outlineLevel="0" collapsed="false">
      <c r="A585" s="120" t="n">
        <v>531</v>
      </c>
      <c r="B585" s="132" t="s">
        <v>1174</v>
      </c>
      <c r="C585" s="122" t="s">
        <v>1175</v>
      </c>
      <c r="D585" s="123" t="n">
        <f aca="false">SUM(D586:D588)</f>
        <v>0</v>
      </c>
      <c r="E585" s="123" t="n">
        <f aca="false">SUM(E586:E588)</f>
        <v>0</v>
      </c>
      <c r="F585" s="124" t="str">
        <f aca="false">IF(D585&lt;&gt;0,IF(E585/D585&gt;=100,"&gt;&gt;100",E585/D585*100),"-")</f>
        <v>-</v>
      </c>
    </row>
    <row r="586" customFormat="false" ht="12.75" hidden="false" customHeight="true" outlineLevel="0" collapsed="false">
      <c r="A586" s="120" t="n">
        <v>5312</v>
      </c>
      <c r="B586" s="125" t="s">
        <v>971</v>
      </c>
      <c r="C586" s="122" t="s">
        <v>1176</v>
      </c>
      <c r="D586" s="126" t="n">
        <v>0</v>
      </c>
      <c r="E586" s="126" t="n">
        <v>0</v>
      </c>
      <c r="F586" s="124" t="str">
        <f aca="false">IF(D586&lt;&gt;0,IF(E586/D586&gt;=100,"&gt;&gt;100",E586/D586*100),"-")</f>
        <v>-</v>
      </c>
    </row>
    <row r="587" customFormat="false" ht="12.75" hidden="false" customHeight="true" outlineLevel="0" collapsed="false">
      <c r="A587" s="120" t="n">
        <v>5313</v>
      </c>
      <c r="B587" s="125" t="s">
        <v>973</v>
      </c>
      <c r="C587" s="122" t="s">
        <v>1177</v>
      </c>
      <c r="D587" s="126" t="n">
        <v>0</v>
      </c>
      <c r="E587" s="126" t="n">
        <v>0</v>
      </c>
      <c r="F587" s="124" t="str">
        <f aca="false">IF(D587&lt;&gt;0,IF(E587/D587&gt;=100,"&gt;&gt;100",E587/D587*100),"-")</f>
        <v>-</v>
      </c>
    </row>
    <row r="588" customFormat="false" ht="12.75" hidden="false" customHeight="true" outlineLevel="0" collapsed="false">
      <c r="A588" s="120" t="n">
        <v>5314</v>
      </c>
      <c r="B588" s="125" t="s">
        <v>975</v>
      </c>
      <c r="C588" s="122" t="s">
        <v>1178</v>
      </c>
      <c r="D588" s="126" t="n">
        <v>0</v>
      </c>
      <c r="E588" s="126" t="n">
        <v>0</v>
      </c>
      <c r="F588" s="124" t="str">
        <f aca="false">IF(D588&lt;&gt;0,IF(E588/D588&gt;=100,"&gt;&gt;100",E588/D588*100),"-")</f>
        <v>-</v>
      </c>
    </row>
    <row r="589" customFormat="false" ht="24" hidden="false" customHeight="false" outlineLevel="0" collapsed="false">
      <c r="A589" s="120" t="n">
        <v>532</v>
      </c>
      <c r="B589" s="125" t="s">
        <v>1179</v>
      </c>
      <c r="C589" s="122" t="s">
        <v>1180</v>
      </c>
      <c r="D589" s="123" t="n">
        <f aca="false">D590</f>
        <v>0</v>
      </c>
      <c r="E589" s="123" t="n">
        <f aca="false">E590</f>
        <v>0</v>
      </c>
      <c r="F589" s="124" t="str">
        <f aca="false">IF(D589&lt;&gt;0,IF(E589/D589&gt;=100,"&gt;&gt;100",E589/D589*100),"-")</f>
        <v>-</v>
      </c>
    </row>
    <row r="590" customFormat="false" ht="12.75" hidden="false" customHeight="true" outlineLevel="0" collapsed="false">
      <c r="A590" s="120" t="n">
        <v>5321</v>
      </c>
      <c r="B590" s="125" t="s">
        <v>1181</v>
      </c>
      <c r="C590" s="122" t="s">
        <v>1182</v>
      </c>
      <c r="D590" s="126" t="n">
        <v>0</v>
      </c>
      <c r="E590" s="126" t="n">
        <v>0</v>
      </c>
      <c r="F590" s="124" t="str">
        <f aca="false">IF(D590&lt;&gt;0,IF(E590/D590&gt;=100,"&gt;&gt;100",E590/D590*100),"-")</f>
        <v>-</v>
      </c>
    </row>
    <row r="591" customFormat="false" ht="24" hidden="false" customHeight="false" outlineLevel="0" collapsed="false">
      <c r="A591" s="120" t="n">
        <v>533</v>
      </c>
      <c r="B591" s="125" t="s">
        <v>1183</v>
      </c>
      <c r="C591" s="122" t="s">
        <v>1184</v>
      </c>
      <c r="D591" s="123" t="n">
        <f aca="false">SUM(D592:D593)</f>
        <v>0</v>
      </c>
      <c r="E591" s="123" t="n">
        <f aca="false">SUM(E592:E593)</f>
        <v>0</v>
      </c>
      <c r="F591" s="124" t="str">
        <f aca="false">IF(D591&lt;&gt;0,IF(E591/D591&gt;=100,"&gt;&gt;100",E591/D591*100),"-")</f>
        <v>-</v>
      </c>
    </row>
    <row r="592" customFormat="false" ht="24" hidden="false" customHeight="false" outlineLevel="0" collapsed="false">
      <c r="A592" s="120" t="n">
        <v>5331</v>
      </c>
      <c r="B592" s="132" t="s">
        <v>1185</v>
      </c>
      <c r="C592" s="122" t="s">
        <v>1186</v>
      </c>
      <c r="D592" s="126" t="n">
        <v>0</v>
      </c>
      <c r="E592" s="126" t="n">
        <v>0</v>
      </c>
      <c r="F592" s="124" t="str">
        <f aca="false">IF(D592&lt;&gt;0,IF(E592/D592&gt;=100,"&gt;&gt;100",E592/D592*100),"-")</f>
        <v>-</v>
      </c>
    </row>
    <row r="593" customFormat="false" ht="12.75" hidden="false" customHeight="true" outlineLevel="0" collapsed="false">
      <c r="A593" s="120" t="n">
        <v>5332</v>
      </c>
      <c r="B593" s="125" t="s">
        <v>1187</v>
      </c>
      <c r="C593" s="122" t="s">
        <v>1188</v>
      </c>
      <c r="D593" s="126" t="n">
        <v>0</v>
      </c>
      <c r="E593" s="126" t="n">
        <v>0</v>
      </c>
      <c r="F593" s="124" t="str">
        <f aca="false">IF(D593&lt;&gt;0,IF(E593/D593&gt;=100,"&gt;&gt;100",E593/D593*100),"-")</f>
        <v>-</v>
      </c>
    </row>
    <row r="594" customFormat="false" ht="24" hidden="false" customHeight="false" outlineLevel="0" collapsed="false">
      <c r="A594" s="144" t="n">
        <v>534</v>
      </c>
      <c r="B594" s="125" t="s">
        <v>1189</v>
      </c>
      <c r="C594" s="145" t="s">
        <v>1190</v>
      </c>
      <c r="D594" s="123" t="n">
        <f aca="false">SUM(D595:D596)</f>
        <v>0</v>
      </c>
      <c r="E594" s="123" t="n">
        <f aca="false">SUM(E595:E596)</f>
        <v>0</v>
      </c>
      <c r="F594" s="124" t="str">
        <f aca="false">IF(D594&lt;&gt;0,IF(E594/D594&gt;=100,"&gt;&gt;100",E594/D594*100),"-")</f>
        <v>-</v>
      </c>
    </row>
    <row r="595" customFormat="false" ht="12.75" hidden="false" customHeight="true" outlineLevel="0" collapsed="false">
      <c r="A595" s="120" t="n">
        <v>5341</v>
      </c>
      <c r="B595" s="121" t="s">
        <v>987</v>
      </c>
      <c r="C595" s="122" t="s">
        <v>1191</v>
      </c>
      <c r="D595" s="126" t="n">
        <v>0</v>
      </c>
      <c r="E595" s="126" t="n">
        <v>0</v>
      </c>
      <c r="F595" s="124" t="str">
        <f aca="false">IF(D595&lt;&gt;0,IF(E595/D595&gt;=100,"&gt;&gt;100",E595/D595*100),"-")</f>
        <v>-</v>
      </c>
    </row>
    <row r="596" customFormat="false" ht="12.75" hidden="false" customHeight="true" outlineLevel="0" collapsed="false">
      <c r="A596" s="120" t="n">
        <v>5342</v>
      </c>
      <c r="B596" s="121" t="s">
        <v>989</v>
      </c>
      <c r="C596" s="122" t="s">
        <v>1192</v>
      </c>
      <c r="D596" s="126" t="n">
        <v>0</v>
      </c>
      <c r="E596" s="126" t="n">
        <v>0</v>
      </c>
      <c r="F596" s="124" t="str">
        <f aca="false">IF(D596&lt;&gt;0,IF(E596/D596&gt;=100,"&gt;&gt;100",E596/D596*100),"-")</f>
        <v>-</v>
      </c>
    </row>
    <row r="597" customFormat="false" ht="24" hidden="false" customHeight="false" outlineLevel="0" collapsed="false">
      <c r="A597" s="120" t="n">
        <v>54</v>
      </c>
      <c r="B597" s="127" t="s">
        <v>1193</v>
      </c>
      <c r="C597" s="122" t="s">
        <v>1194</v>
      </c>
      <c r="D597" s="123" t="n">
        <f aca="false">D598+D603+D607+D609+D616+D621</f>
        <v>0</v>
      </c>
      <c r="E597" s="123" t="n">
        <f aca="false">E598+E603+E607+E609+E616+E621</f>
        <v>0</v>
      </c>
      <c r="F597" s="124" t="str">
        <f aca="false">IF(D597&lt;&gt;0,IF(E597/D597&gt;=100,"&gt;&gt;100",E597/D597*100),"-")</f>
        <v>-</v>
      </c>
    </row>
    <row r="598" customFormat="false" ht="24" hidden="false" customHeight="false" outlineLevel="0" collapsed="false">
      <c r="A598" s="120" t="n">
        <v>541</v>
      </c>
      <c r="B598" s="121" t="s">
        <v>1195</v>
      </c>
      <c r="C598" s="122" t="s">
        <v>1196</v>
      </c>
      <c r="D598" s="123" t="n">
        <f aca="false">SUM(D599:D602)</f>
        <v>0</v>
      </c>
      <c r="E598" s="123" t="n">
        <f aca="false">SUM(E599:E602)</f>
        <v>0</v>
      </c>
      <c r="F598" s="124" t="str">
        <f aca="false">IF(D598&lt;&gt;0,IF(E598/D598&gt;=100,"&gt;&gt;100",E598/D598*100),"-")</f>
        <v>-</v>
      </c>
    </row>
    <row r="599" customFormat="false" ht="12.75" hidden="false" customHeight="true" outlineLevel="0" collapsed="false">
      <c r="A599" s="120" t="n">
        <v>5413</v>
      </c>
      <c r="B599" s="121" t="s">
        <v>1197</v>
      </c>
      <c r="C599" s="122" t="s">
        <v>1198</v>
      </c>
      <c r="D599" s="126" t="n">
        <v>0</v>
      </c>
      <c r="E599" s="126" t="n">
        <v>0</v>
      </c>
      <c r="F599" s="124" t="str">
        <f aca="false">IF(D599&lt;&gt;0,IF(E599/D599&gt;=100,"&gt;&gt;100",E599/D599*100),"-")</f>
        <v>-</v>
      </c>
    </row>
    <row r="600" customFormat="false" ht="12.75" hidden="false" customHeight="true" outlineLevel="0" collapsed="false">
      <c r="A600" s="120" t="n">
        <v>5414</v>
      </c>
      <c r="B600" s="121" t="s">
        <v>1199</v>
      </c>
      <c r="C600" s="122" t="s">
        <v>1200</v>
      </c>
      <c r="D600" s="126" t="n">
        <v>0</v>
      </c>
      <c r="E600" s="126" t="n">
        <v>0</v>
      </c>
      <c r="F600" s="124" t="str">
        <f aca="false">IF(D600&lt;&gt;0,IF(E600/D600&gt;=100,"&gt;&gt;100",E600/D600*100),"-")</f>
        <v>-</v>
      </c>
    </row>
    <row r="601" customFormat="false" ht="12.75" hidden="false" customHeight="true" outlineLevel="0" collapsed="false">
      <c r="A601" s="120" t="n">
        <v>5415</v>
      </c>
      <c r="B601" s="121" t="s">
        <v>1201</v>
      </c>
      <c r="C601" s="122" t="s">
        <v>1202</v>
      </c>
      <c r="D601" s="126" t="n">
        <v>0</v>
      </c>
      <c r="E601" s="126" t="n">
        <v>0</v>
      </c>
      <c r="F601" s="124" t="str">
        <f aca="false">IF(D601&lt;&gt;0,IF(E601/D601&gt;=100,"&gt;&gt;100",E601/D601*100),"-")</f>
        <v>-</v>
      </c>
    </row>
    <row r="602" customFormat="false" ht="12.75" hidden="false" customHeight="true" outlineLevel="0" collapsed="false">
      <c r="A602" s="120" t="n">
        <v>5416</v>
      </c>
      <c r="B602" s="121" t="s">
        <v>1203</v>
      </c>
      <c r="C602" s="122" t="s">
        <v>1204</v>
      </c>
      <c r="D602" s="126" t="n">
        <v>0</v>
      </c>
      <c r="E602" s="126" t="n">
        <v>0</v>
      </c>
      <c r="F602" s="124" t="str">
        <f aca="false">IF(D602&lt;&gt;0,IF(E602/D602&gt;=100,"&gt;&gt;100",E602/D602*100),"-")</f>
        <v>-</v>
      </c>
    </row>
    <row r="603" customFormat="false" ht="24" hidden="false" customHeight="false" outlineLevel="0" collapsed="false">
      <c r="A603" s="120" t="n">
        <v>542</v>
      </c>
      <c r="B603" s="121" t="s">
        <v>1205</v>
      </c>
      <c r="C603" s="122" t="s">
        <v>1206</v>
      </c>
      <c r="D603" s="123" t="n">
        <f aca="false">SUM(D604:D606)</f>
        <v>0</v>
      </c>
      <c r="E603" s="123" t="n">
        <f aca="false">SUM(E604:E606)</f>
        <v>0</v>
      </c>
      <c r="F603" s="124" t="str">
        <f aca="false">IF(D603&lt;&gt;0,IF(E603/D603&gt;=100,"&gt;&gt;100",E603/D603*100),"-")</f>
        <v>-</v>
      </c>
    </row>
    <row r="604" customFormat="false" ht="12.75" hidden="false" customHeight="true" outlineLevel="0" collapsed="false">
      <c r="A604" s="120" t="n">
        <v>5422</v>
      </c>
      <c r="B604" s="121" t="s">
        <v>1207</v>
      </c>
      <c r="C604" s="122" t="s">
        <v>1208</v>
      </c>
      <c r="D604" s="126" t="n">
        <v>0</v>
      </c>
      <c r="E604" s="126" t="n">
        <v>0</v>
      </c>
      <c r="F604" s="124" t="str">
        <f aca="false">IF(D604&lt;&gt;0,IF(E604/D604&gt;=100,"&gt;&gt;100",E604/D604*100),"-")</f>
        <v>-</v>
      </c>
    </row>
    <row r="605" customFormat="false" ht="24" hidden="false" customHeight="false" outlineLevel="0" collapsed="false">
      <c r="A605" s="120" t="n">
        <v>5423</v>
      </c>
      <c r="B605" s="121" t="s">
        <v>1209</v>
      </c>
      <c r="C605" s="122" t="s">
        <v>1210</v>
      </c>
      <c r="D605" s="126" t="n">
        <v>0</v>
      </c>
      <c r="E605" s="126" t="n">
        <v>0</v>
      </c>
      <c r="F605" s="124" t="str">
        <f aca="false">IF(D605&lt;&gt;0,IF(E605/D605&gt;=100,"&gt;&gt;100",E605/D605*100),"-")</f>
        <v>-</v>
      </c>
    </row>
    <row r="606" customFormat="false" ht="24" hidden="false" customHeight="false" outlineLevel="0" collapsed="false">
      <c r="A606" s="120" t="n">
        <v>5424</v>
      </c>
      <c r="B606" s="121" t="s">
        <v>1211</v>
      </c>
      <c r="C606" s="122" t="s">
        <v>1212</v>
      </c>
      <c r="D606" s="126" t="n">
        <v>0</v>
      </c>
      <c r="E606" s="126" t="n">
        <v>0</v>
      </c>
      <c r="F606" s="124" t="str">
        <f aca="false">IF(D606&lt;&gt;0,IF(E606/D606&gt;=100,"&gt;&gt;100",E606/D606*100),"-")</f>
        <v>-</v>
      </c>
    </row>
    <row r="607" customFormat="false" ht="24" hidden="false" customHeight="false" outlineLevel="0" collapsed="false">
      <c r="A607" s="120" t="n">
        <v>543</v>
      </c>
      <c r="B607" s="121" t="s">
        <v>1213</v>
      </c>
      <c r="C607" s="122" t="s">
        <v>1214</v>
      </c>
      <c r="D607" s="123" t="n">
        <f aca="false">D608</f>
        <v>0</v>
      </c>
      <c r="E607" s="123" t="n">
        <f aca="false">E608</f>
        <v>0</v>
      </c>
      <c r="F607" s="124" t="str">
        <f aca="false">IF(D607&lt;&gt;0,IF(E607/D607&gt;=100,"&gt;&gt;100",E607/D607*100),"-")</f>
        <v>-</v>
      </c>
    </row>
    <row r="608" customFormat="false" ht="12.75" hidden="false" customHeight="true" outlineLevel="0" collapsed="false">
      <c r="A608" s="120" t="n">
        <v>5431</v>
      </c>
      <c r="B608" s="121" t="s">
        <v>1215</v>
      </c>
      <c r="C608" s="122" t="s">
        <v>1216</v>
      </c>
      <c r="D608" s="126" t="n">
        <v>0</v>
      </c>
      <c r="E608" s="126" t="n">
        <v>0</v>
      </c>
      <c r="F608" s="124" t="str">
        <f aca="false">IF(D608&lt;&gt;0,IF(E608/D608&gt;=100,"&gt;&gt;100",E608/D608*100),"-")</f>
        <v>-</v>
      </c>
    </row>
    <row r="609" customFormat="false" ht="24" hidden="false" customHeight="false" outlineLevel="0" collapsed="false">
      <c r="A609" s="120" t="n">
        <v>544</v>
      </c>
      <c r="B609" s="121" t="s">
        <v>1217</v>
      </c>
      <c r="C609" s="122" t="s">
        <v>1218</v>
      </c>
      <c r="D609" s="123" t="n">
        <f aca="false">SUM(D610:D615)</f>
        <v>0</v>
      </c>
      <c r="E609" s="123" t="n">
        <f aca="false">SUM(E610:E615)</f>
        <v>0</v>
      </c>
      <c r="F609" s="124" t="str">
        <f aca="false">IF(D609&lt;&gt;0,IF(E609/D609&gt;=100,"&gt;&gt;100",E609/D609*100),"-")</f>
        <v>-</v>
      </c>
    </row>
    <row r="610" customFormat="false" ht="24" hidden="false" customHeight="false" outlineLevel="0" collapsed="false">
      <c r="A610" s="120" t="n">
        <v>5443</v>
      </c>
      <c r="B610" s="121" t="s">
        <v>1219</v>
      </c>
      <c r="C610" s="122" t="s">
        <v>1220</v>
      </c>
      <c r="D610" s="126" t="n">
        <v>0</v>
      </c>
      <c r="E610" s="126" t="n">
        <v>0</v>
      </c>
      <c r="F610" s="124" t="str">
        <f aca="false">IF(D610&lt;&gt;0,IF(E610/D610&gt;=100,"&gt;&gt;100",E610/D610*100),"-")</f>
        <v>-</v>
      </c>
    </row>
    <row r="611" customFormat="false" ht="24" hidden="false" customHeight="false" outlineLevel="0" collapsed="false">
      <c r="A611" s="120" t="n">
        <v>5444</v>
      </c>
      <c r="B611" s="127" t="s">
        <v>1221</v>
      </c>
      <c r="C611" s="122" t="s">
        <v>1222</v>
      </c>
      <c r="D611" s="126" t="n">
        <v>0</v>
      </c>
      <c r="E611" s="126" t="n">
        <v>0</v>
      </c>
      <c r="F611" s="124" t="str">
        <f aca="false">IF(D611&lt;&gt;0,IF(E611/D611&gt;=100,"&gt;&gt;100",E611/D611*100),"-")</f>
        <v>-</v>
      </c>
    </row>
    <row r="612" customFormat="false" ht="24" hidden="false" customHeight="false" outlineLevel="0" collapsed="false">
      <c r="A612" s="144" t="n">
        <v>5445</v>
      </c>
      <c r="B612" s="121" t="s">
        <v>1223</v>
      </c>
      <c r="C612" s="145" t="s">
        <v>1224</v>
      </c>
      <c r="D612" s="126" t="n">
        <v>0</v>
      </c>
      <c r="E612" s="126" t="n">
        <v>0</v>
      </c>
      <c r="F612" s="124" t="str">
        <f aca="false">IF(D612&lt;&gt;0,IF(E612/D612&gt;=100,"&gt;&gt;100",E612/D612*100),"-")</f>
        <v>-</v>
      </c>
    </row>
    <row r="613" customFormat="false" ht="12.75" hidden="false" customHeight="true" outlineLevel="0" collapsed="false">
      <c r="A613" s="120" t="n">
        <v>5446</v>
      </c>
      <c r="B613" s="121" t="s">
        <v>1225</v>
      </c>
      <c r="C613" s="122" t="s">
        <v>1226</v>
      </c>
      <c r="D613" s="126" t="n">
        <v>0</v>
      </c>
      <c r="E613" s="126" t="n">
        <v>0</v>
      </c>
      <c r="F613" s="124" t="str">
        <f aca="false">IF(D613&lt;&gt;0,IF(E613/D613&gt;=100,"&gt;&gt;100",E613/D613*100),"-")</f>
        <v>-</v>
      </c>
    </row>
    <row r="614" customFormat="false" ht="12.75" hidden="false" customHeight="true" outlineLevel="0" collapsed="false">
      <c r="A614" s="120" t="n">
        <v>5447</v>
      </c>
      <c r="B614" s="121" t="s">
        <v>1227</v>
      </c>
      <c r="C614" s="122" t="s">
        <v>1228</v>
      </c>
      <c r="D614" s="126" t="n">
        <v>0</v>
      </c>
      <c r="E614" s="126" t="n">
        <v>0</v>
      </c>
      <c r="F614" s="124" t="str">
        <f aca="false">IF(D614&lt;&gt;0,IF(E614/D614&gt;=100,"&gt;&gt;100",E614/D614*100),"-")</f>
        <v>-</v>
      </c>
    </row>
    <row r="615" customFormat="false" ht="24" hidden="false" customHeight="false" outlineLevel="0" collapsed="false">
      <c r="A615" s="120" t="n">
        <v>5448</v>
      </c>
      <c r="B615" s="121" t="s">
        <v>1229</v>
      </c>
      <c r="C615" s="122" t="s">
        <v>1230</v>
      </c>
      <c r="D615" s="126" t="n">
        <v>0</v>
      </c>
      <c r="E615" s="126" t="n">
        <v>0</v>
      </c>
      <c r="F615" s="124" t="str">
        <f aca="false">IF(D615&lt;&gt;0,IF(E615/D615&gt;=100,"&gt;&gt;100",E615/D615*100),"-")</f>
        <v>-</v>
      </c>
    </row>
    <row r="616" customFormat="false" ht="24" hidden="false" customHeight="false" outlineLevel="0" collapsed="false">
      <c r="A616" s="120" t="n">
        <v>545</v>
      </c>
      <c r="B616" s="121" t="s">
        <v>1231</v>
      </c>
      <c r="C616" s="122" t="s">
        <v>1232</v>
      </c>
      <c r="D616" s="123" t="n">
        <f aca="false">SUM(D617:D620)</f>
        <v>0</v>
      </c>
      <c r="E616" s="123" t="n">
        <f aca="false">SUM(E617:E620)</f>
        <v>0</v>
      </c>
      <c r="F616" s="124" t="str">
        <f aca="false">IF(D616&lt;&gt;0,IF(E616/D616&gt;=100,"&gt;&gt;100",E616/D616*100),"-")</f>
        <v>-</v>
      </c>
    </row>
    <row r="617" customFormat="false" ht="24" hidden="false" customHeight="false" outlineLevel="0" collapsed="false">
      <c r="A617" s="120" t="n">
        <v>5453</v>
      </c>
      <c r="B617" s="127" t="s">
        <v>1233</v>
      </c>
      <c r="C617" s="122" t="s">
        <v>1234</v>
      </c>
      <c r="D617" s="126" t="n">
        <v>0</v>
      </c>
      <c r="E617" s="126" t="n">
        <v>0</v>
      </c>
      <c r="F617" s="124" t="str">
        <f aca="false">IF(D617&lt;&gt;0,IF(E617/D617&gt;=100,"&gt;&gt;100",E617/D617*100),"-")</f>
        <v>-</v>
      </c>
    </row>
    <row r="618" customFormat="false" ht="12.75" hidden="false" customHeight="true" outlineLevel="0" collapsed="false">
      <c r="A618" s="120" t="n">
        <v>5454</v>
      </c>
      <c r="B618" s="121" t="s">
        <v>1235</v>
      </c>
      <c r="C618" s="122" t="s">
        <v>1236</v>
      </c>
      <c r="D618" s="126" t="n">
        <v>0</v>
      </c>
      <c r="E618" s="126" t="n">
        <v>0</v>
      </c>
      <c r="F618" s="124" t="str">
        <f aca="false">IF(D618&lt;&gt;0,IF(E618/D618&gt;=100,"&gt;&gt;100",E618/D618*100),"-")</f>
        <v>-</v>
      </c>
    </row>
    <row r="619" customFormat="false" ht="12.75" hidden="false" customHeight="true" outlineLevel="0" collapsed="false">
      <c r="A619" s="120" t="n">
        <v>5455</v>
      </c>
      <c r="B619" s="121" t="s">
        <v>1237</v>
      </c>
      <c r="C619" s="122" t="s">
        <v>1238</v>
      </c>
      <c r="D619" s="126" t="n">
        <v>0</v>
      </c>
      <c r="E619" s="126" t="n">
        <v>0</v>
      </c>
      <c r="F619" s="124" t="str">
        <f aca="false">IF(D619&lt;&gt;0,IF(E619/D619&gt;=100,"&gt;&gt;100",E619/D619*100),"-")</f>
        <v>-</v>
      </c>
    </row>
    <row r="620" customFormat="false" ht="12.75" hidden="false" customHeight="true" outlineLevel="0" collapsed="false">
      <c r="A620" s="120" t="n">
        <v>5456</v>
      </c>
      <c r="B620" s="121" t="s">
        <v>1239</v>
      </c>
      <c r="C620" s="122" t="s">
        <v>1240</v>
      </c>
      <c r="D620" s="126" t="n">
        <v>0</v>
      </c>
      <c r="E620" s="126" t="n">
        <v>0</v>
      </c>
      <c r="F620" s="124" t="str">
        <f aca="false">IF(D620&lt;&gt;0,IF(E620/D620&gt;=100,"&gt;&gt;100",E620/D620*100),"-")</f>
        <v>-</v>
      </c>
    </row>
    <row r="621" customFormat="false" ht="24" hidden="false" customHeight="false" outlineLevel="0" collapsed="false">
      <c r="A621" s="120" t="n">
        <v>547</v>
      </c>
      <c r="B621" s="121" t="s">
        <v>1241</v>
      </c>
      <c r="C621" s="122" t="s">
        <v>1242</v>
      </c>
      <c r="D621" s="123" t="n">
        <f aca="false">SUM(D622:D628)</f>
        <v>0</v>
      </c>
      <c r="E621" s="123" t="n">
        <f aca="false">SUM(E622:E628)</f>
        <v>0</v>
      </c>
      <c r="F621" s="124" t="str">
        <f aca="false">IF(D621&lt;&gt;0,IF(E621/D621&gt;=100,"&gt;&gt;100",E621/D621*100),"-")</f>
        <v>-</v>
      </c>
    </row>
    <row r="622" customFormat="false" ht="12.75" hidden="false" customHeight="true" outlineLevel="0" collapsed="false">
      <c r="A622" s="120" t="n">
        <v>5471</v>
      </c>
      <c r="B622" s="121" t="s">
        <v>1243</v>
      </c>
      <c r="C622" s="122" t="s">
        <v>1244</v>
      </c>
      <c r="D622" s="126" t="n">
        <v>0</v>
      </c>
      <c r="E622" s="126" t="n">
        <v>0</v>
      </c>
      <c r="F622" s="124" t="str">
        <f aca="false">IF(D622&lt;&gt;0,IF(E622/D622&gt;=100,"&gt;&gt;100",E622/D622*100),"-")</f>
        <v>-</v>
      </c>
    </row>
    <row r="623" customFormat="false" ht="12.75" hidden="false" customHeight="true" outlineLevel="0" collapsed="false">
      <c r="A623" s="120" t="n">
        <v>5472</v>
      </c>
      <c r="B623" s="121" t="s">
        <v>1245</v>
      </c>
      <c r="C623" s="122" t="s">
        <v>1246</v>
      </c>
      <c r="D623" s="126" t="n">
        <v>0</v>
      </c>
      <c r="E623" s="126" t="n">
        <v>0</v>
      </c>
      <c r="F623" s="124" t="str">
        <f aca="false">IF(D623&lt;&gt;0,IF(E623/D623&gt;=100,"&gt;&gt;100",E623/D623*100),"-")</f>
        <v>-</v>
      </c>
    </row>
    <row r="624" customFormat="false" ht="12.75" hidden="false" customHeight="true" outlineLevel="0" collapsed="false">
      <c r="A624" s="120" t="n">
        <v>5473</v>
      </c>
      <c r="B624" s="121" t="s">
        <v>1247</v>
      </c>
      <c r="C624" s="122" t="s">
        <v>1248</v>
      </c>
      <c r="D624" s="126" t="n">
        <v>0</v>
      </c>
      <c r="E624" s="126" t="n">
        <v>0</v>
      </c>
      <c r="F624" s="124" t="str">
        <f aca="false">IF(D624&lt;&gt;0,IF(E624/D624&gt;=100,"&gt;&gt;100",E624/D624*100),"-")</f>
        <v>-</v>
      </c>
    </row>
    <row r="625" customFormat="false" ht="12.75" hidden="false" customHeight="true" outlineLevel="0" collapsed="false">
      <c r="A625" s="120" t="n">
        <v>5474</v>
      </c>
      <c r="B625" s="121" t="s">
        <v>1249</v>
      </c>
      <c r="C625" s="122" t="s">
        <v>1250</v>
      </c>
      <c r="D625" s="126" t="n">
        <v>0</v>
      </c>
      <c r="E625" s="126" t="n">
        <v>0</v>
      </c>
      <c r="F625" s="124" t="str">
        <f aca="false">IF(D625&lt;&gt;0,IF(E625/D625&gt;=100,"&gt;&gt;100",E625/D625*100),"-")</f>
        <v>-</v>
      </c>
    </row>
    <row r="626" customFormat="false" ht="12.75" hidden="false" customHeight="true" outlineLevel="0" collapsed="false">
      <c r="A626" s="120" t="n">
        <v>5475</v>
      </c>
      <c r="B626" s="121" t="s">
        <v>1251</v>
      </c>
      <c r="C626" s="122" t="s">
        <v>1252</v>
      </c>
      <c r="D626" s="126" t="n">
        <v>0</v>
      </c>
      <c r="E626" s="126" t="n">
        <v>0</v>
      </c>
      <c r="F626" s="124" t="str">
        <f aca="false">IF(D626&lt;&gt;0,IF(E626/D626&gt;=100,"&gt;&gt;100",E626/D626*100),"-")</f>
        <v>-</v>
      </c>
    </row>
    <row r="627" customFormat="false" ht="24" hidden="false" customHeight="false" outlineLevel="0" collapsed="false">
      <c r="A627" s="120" t="n">
        <v>5476</v>
      </c>
      <c r="B627" s="121" t="s">
        <v>1253</v>
      </c>
      <c r="C627" s="122" t="s">
        <v>1254</v>
      </c>
      <c r="D627" s="126" t="n">
        <v>0</v>
      </c>
      <c r="E627" s="126" t="n">
        <v>0</v>
      </c>
      <c r="F627" s="124" t="str">
        <f aca="false">IF(D627&lt;&gt;0,IF(E627/D627&gt;=100,"&gt;&gt;100",E627/D627*100),"-")</f>
        <v>-</v>
      </c>
    </row>
    <row r="628" customFormat="false" ht="24" hidden="false" customHeight="false" outlineLevel="0" collapsed="false">
      <c r="A628" s="128" t="n">
        <v>5477</v>
      </c>
      <c r="B628" s="125" t="s">
        <v>1255</v>
      </c>
      <c r="C628" s="129" t="s">
        <v>1256</v>
      </c>
      <c r="D628" s="130" t="n">
        <v>0</v>
      </c>
      <c r="E628" s="130" t="n">
        <v>0</v>
      </c>
      <c r="F628" s="131" t="str">
        <f aca="false">IF(D628&lt;&gt;0,IF(E628/D628&gt;=100,"&gt;&gt;100",E628/D628*100),"-")</f>
        <v>-</v>
      </c>
    </row>
    <row r="629" customFormat="false" ht="24" hidden="false" customHeight="false" outlineLevel="0" collapsed="false">
      <c r="A629" s="120" t="n">
        <v>55</v>
      </c>
      <c r="B629" s="125" t="s">
        <v>1257</v>
      </c>
      <c r="C629" s="122" t="s">
        <v>1258</v>
      </c>
      <c r="D629" s="123" t="n">
        <f aca="false">D630+D633+D636</f>
        <v>0</v>
      </c>
      <c r="E629" s="123" t="n">
        <f aca="false">E630+E633+E636</f>
        <v>0</v>
      </c>
      <c r="F629" s="124" t="str">
        <f aca="false">IF(D629&lt;&gt;0,IF(E629/D629&gt;=100,"&gt;&gt;100",E629/D629*100),"-")</f>
        <v>-</v>
      </c>
    </row>
    <row r="630" customFormat="false" ht="12.75" hidden="false" customHeight="true" outlineLevel="0" collapsed="false">
      <c r="A630" s="120" t="n">
        <v>551</v>
      </c>
      <c r="B630" s="121" t="s">
        <v>1259</v>
      </c>
      <c r="C630" s="122" t="s">
        <v>1260</v>
      </c>
      <c r="D630" s="123" t="n">
        <f aca="false">SUM(D631:D632)</f>
        <v>0</v>
      </c>
      <c r="E630" s="123" t="n">
        <f aca="false">SUM(E631:E632)</f>
        <v>0</v>
      </c>
      <c r="F630" s="124" t="str">
        <f aca="false">IF(D630&lt;&gt;0,IF(E630/D630&gt;=100,"&gt;&gt;100",E630/D630*100),"-")</f>
        <v>-</v>
      </c>
    </row>
    <row r="631" customFormat="false" ht="12.75" hidden="false" customHeight="true" outlineLevel="0" collapsed="false">
      <c r="A631" s="120" t="n">
        <v>5511</v>
      </c>
      <c r="B631" s="121" t="s">
        <v>1261</v>
      </c>
      <c r="C631" s="122" t="s">
        <v>1262</v>
      </c>
      <c r="D631" s="126" t="n">
        <v>0</v>
      </c>
      <c r="E631" s="126" t="n">
        <v>0</v>
      </c>
      <c r="F631" s="124" t="str">
        <f aca="false">IF(D631&lt;&gt;0,IF(E631/D631&gt;=100,"&gt;&gt;100",E631/D631*100),"-")</f>
        <v>-</v>
      </c>
    </row>
    <row r="632" customFormat="false" ht="12.75" hidden="false" customHeight="true" outlineLevel="0" collapsed="false">
      <c r="A632" s="120" t="n">
        <v>5512</v>
      </c>
      <c r="B632" s="121" t="s">
        <v>1263</v>
      </c>
      <c r="C632" s="122" t="s">
        <v>1264</v>
      </c>
      <c r="D632" s="126" t="n">
        <v>0</v>
      </c>
      <c r="E632" s="126" t="n">
        <v>0</v>
      </c>
      <c r="F632" s="124" t="str">
        <f aca="false">IF(D632&lt;&gt;0,IF(E632/D632&gt;=100,"&gt;&gt;100",E632/D632*100),"-")</f>
        <v>-</v>
      </c>
    </row>
    <row r="633" customFormat="false" ht="12.75" hidden="false" customHeight="true" outlineLevel="0" collapsed="false">
      <c r="A633" s="120" t="n">
        <v>552</v>
      </c>
      <c r="B633" s="121" t="s">
        <v>1265</v>
      </c>
      <c r="C633" s="122" t="s">
        <v>1266</v>
      </c>
      <c r="D633" s="123" t="n">
        <f aca="false">SUM(D634:D635)</f>
        <v>0</v>
      </c>
      <c r="E633" s="123" t="n">
        <f aca="false">SUM(E634:E635)</f>
        <v>0</v>
      </c>
      <c r="F633" s="124" t="str">
        <f aca="false">IF(D633&lt;&gt;0,IF(E633/D633&gt;=100,"&gt;&gt;100",E633/D633*100),"-")</f>
        <v>-</v>
      </c>
    </row>
    <row r="634" customFormat="false" ht="12.75" hidden="false" customHeight="true" outlineLevel="0" collapsed="false">
      <c r="A634" s="120" t="n">
        <v>5521</v>
      </c>
      <c r="B634" s="121" t="s">
        <v>1267</v>
      </c>
      <c r="C634" s="122" t="s">
        <v>1268</v>
      </c>
      <c r="D634" s="126" t="n">
        <v>0</v>
      </c>
      <c r="E634" s="126" t="n">
        <v>0</v>
      </c>
      <c r="F634" s="124" t="str">
        <f aca="false">IF(D634&lt;&gt;0,IF(E634/D634&gt;=100,"&gt;&gt;100",E634/D634*100),"-")</f>
        <v>-</v>
      </c>
    </row>
    <row r="635" customFormat="false" ht="12.75" hidden="false" customHeight="true" outlineLevel="0" collapsed="false">
      <c r="A635" s="120" t="n">
        <v>5522</v>
      </c>
      <c r="B635" s="121" t="s">
        <v>1269</v>
      </c>
      <c r="C635" s="122" t="s">
        <v>1270</v>
      </c>
      <c r="D635" s="126" t="n">
        <v>0</v>
      </c>
      <c r="E635" s="126" t="n">
        <v>0</v>
      </c>
      <c r="F635" s="124" t="str">
        <f aca="false">IF(D635&lt;&gt;0,IF(E635/D635&gt;=100,"&gt;&gt;100",E635/D635*100),"-")</f>
        <v>-</v>
      </c>
    </row>
    <row r="636" customFormat="false" ht="24" hidden="false" customHeight="false" outlineLevel="0" collapsed="false">
      <c r="A636" s="120" t="n">
        <v>553</v>
      </c>
      <c r="B636" s="121" t="s">
        <v>1271</v>
      </c>
      <c r="C636" s="122" t="s">
        <v>1272</v>
      </c>
      <c r="D636" s="123" t="n">
        <f aca="false">SUM(D637:D638)</f>
        <v>0</v>
      </c>
      <c r="E636" s="123" t="n">
        <f aca="false">SUM(E637:E638)</f>
        <v>0</v>
      </c>
      <c r="F636" s="124" t="str">
        <f aca="false">IF(D636&lt;&gt;0,IF(E636/D636&gt;=100,"&gt;&gt;100",E636/D636*100),"-")</f>
        <v>-</v>
      </c>
    </row>
    <row r="637" customFormat="false" ht="12.75" hidden="false" customHeight="true" outlineLevel="0" collapsed="false">
      <c r="A637" s="120" t="n">
        <v>5531</v>
      </c>
      <c r="B637" s="127" t="s">
        <v>1273</v>
      </c>
      <c r="C637" s="122" t="s">
        <v>1274</v>
      </c>
      <c r="D637" s="126" t="n">
        <v>0</v>
      </c>
      <c r="E637" s="126" t="n">
        <v>0</v>
      </c>
      <c r="F637" s="124" t="str">
        <f aca="false">IF(D637&lt;&gt;0,IF(E637/D637&gt;=100,"&gt;&gt;100",E637/D637*100),"-")</f>
        <v>-</v>
      </c>
    </row>
    <row r="638" customFormat="false" ht="12.75" hidden="false" customHeight="true" outlineLevel="0" collapsed="false">
      <c r="A638" s="120" t="n">
        <v>5532</v>
      </c>
      <c r="B638" s="121" t="s">
        <v>1275</v>
      </c>
      <c r="C638" s="122" t="s">
        <v>1276</v>
      </c>
      <c r="D638" s="126" t="n">
        <v>0</v>
      </c>
      <c r="E638" s="126" t="n">
        <v>0</v>
      </c>
      <c r="F638" s="124" t="str">
        <f aca="false">IF(D638&lt;&gt;0,IF(E638/D638&gt;=100,"&gt;&gt;100",E638/D638*100),"-")</f>
        <v>-</v>
      </c>
    </row>
    <row r="639" customFormat="false" ht="12.75" hidden="false" customHeight="true" outlineLevel="0" collapsed="false">
      <c r="A639" s="120" t="s">
        <v>631</v>
      </c>
      <c r="B639" s="121" t="s">
        <v>1277</v>
      </c>
      <c r="C639" s="122" t="s">
        <v>1278</v>
      </c>
      <c r="D639" s="123" t="n">
        <f aca="false">IF(D430-D535&gt;=0,D430-D535,0)</f>
        <v>0</v>
      </c>
      <c r="E639" s="123" t="n">
        <f aca="false">IF(E430-E535&gt;=0,E430-E535,0)</f>
        <v>0</v>
      </c>
      <c r="F639" s="124" t="str">
        <f aca="false">IF(D639&lt;&gt;0,IF(E639/D639&gt;=100,"&gt;&gt;100",E639/D639*100),"-")</f>
        <v>-</v>
      </c>
    </row>
    <row r="640" customFormat="false" ht="12.75" hidden="false" customHeight="true" outlineLevel="0" collapsed="false">
      <c r="A640" s="120" t="s">
        <v>631</v>
      </c>
      <c r="B640" s="121" t="s">
        <v>1279</v>
      </c>
      <c r="C640" s="122" t="s">
        <v>1280</v>
      </c>
      <c r="D640" s="123" t="n">
        <f aca="false">IF(D535-D430&gt;=0,D535-D430,0)</f>
        <v>0</v>
      </c>
      <c r="E640" s="123" t="n">
        <f aca="false">IF(E535-E430&gt;=0,E535-E430,0)</f>
        <v>0</v>
      </c>
      <c r="F640" s="124" t="str">
        <f aca="false">IF(D640&lt;&gt;0,IF(E640/D640&gt;=100,"&gt;&gt;100",E640/D640*100),"-")</f>
        <v>-</v>
      </c>
    </row>
    <row r="641" customFormat="false" ht="12.75" hidden="false" customHeight="true" outlineLevel="0" collapsed="false">
      <c r="A641" s="120" t="n">
        <v>92213</v>
      </c>
      <c r="B641" s="121" t="s">
        <v>1281</v>
      </c>
      <c r="C641" s="122" t="s">
        <v>1282</v>
      </c>
      <c r="D641" s="126" t="n">
        <v>0</v>
      </c>
      <c r="E641" s="126" t="n">
        <v>0</v>
      </c>
      <c r="F641" s="124" t="str">
        <f aca="false">IF(D641&lt;&gt;0,IF(E641/D641&gt;=100,"&gt;&gt;100",E641/D641*100),"-")</f>
        <v>-</v>
      </c>
    </row>
    <row r="642" customFormat="false" ht="12.75" hidden="false" customHeight="true" outlineLevel="0" collapsed="false">
      <c r="A642" s="120" t="n">
        <v>92223</v>
      </c>
      <c r="B642" s="121" t="s">
        <v>1283</v>
      </c>
      <c r="C642" s="122" t="s">
        <v>1284</v>
      </c>
      <c r="D642" s="126" t="n">
        <v>0</v>
      </c>
      <c r="E642" s="126" t="n">
        <v>0</v>
      </c>
      <c r="F642" s="124" t="str">
        <f aca="false">IF(D642&lt;&gt;0,IF(E642/D642&gt;=100,"&gt;&gt;100",E642/D642*100),"-")</f>
        <v>-</v>
      </c>
    </row>
    <row r="643" customFormat="false" ht="12.75" hidden="false" customHeight="true" outlineLevel="0" collapsed="false">
      <c r="A643" s="120" t="s">
        <v>631</v>
      </c>
      <c r="B643" s="121" t="s">
        <v>1285</v>
      </c>
      <c r="C643" s="122" t="s">
        <v>1286</v>
      </c>
      <c r="D643" s="123" t="n">
        <f aca="false">D422+D430</f>
        <v>68297.75</v>
      </c>
      <c r="E643" s="123" t="n">
        <f aca="false">E422+E430</f>
        <v>92035.17</v>
      </c>
      <c r="F643" s="124" t="n">
        <f aca="false">IF(D643&lt;&gt;0,IF(E643/D643&gt;=100,"&gt;&gt;100",E643/D643*100),"-")</f>
        <v>134.755786244788</v>
      </c>
    </row>
    <row r="644" customFormat="false" ht="12.75" hidden="false" customHeight="true" outlineLevel="0" collapsed="false">
      <c r="A644" s="120" t="s">
        <v>631</v>
      </c>
      <c r="B644" s="121" t="s">
        <v>1287</v>
      </c>
      <c r="C644" s="122" t="s">
        <v>1288</v>
      </c>
      <c r="D644" s="123" t="n">
        <f aca="false">D423+D535</f>
        <v>68297.75</v>
      </c>
      <c r="E644" s="123" t="n">
        <f aca="false">E423+E535</f>
        <v>97687.54</v>
      </c>
      <c r="F644" s="124" t="n">
        <f aca="false">IF(D644&lt;&gt;0,IF(E644/D644&gt;=100,"&gt;&gt;100",E644/D644*100),"-")</f>
        <v>143.031856832765</v>
      </c>
    </row>
    <row r="645" customFormat="false" ht="12.75" hidden="false" customHeight="true" outlineLevel="0" collapsed="false">
      <c r="A645" s="120" t="s">
        <v>631</v>
      </c>
      <c r="B645" s="121" t="s">
        <v>1289</v>
      </c>
      <c r="C645" s="122" t="s">
        <v>1290</v>
      </c>
      <c r="D645" s="123" t="n">
        <f aca="false">IF(D643&gt;=D644,D643-D644,0)</f>
        <v>0</v>
      </c>
      <c r="E645" s="123" t="n">
        <f aca="false">IF(E643&gt;=E644,E643-E644,0)</f>
        <v>0</v>
      </c>
      <c r="F645" s="124" t="str">
        <f aca="false">IF(D645&lt;&gt;0,IF(E645/D645&gt;=100,"&gt;&gt;100",E645/D645*100),"-")</f>
        <v>-</v>
      </c>
    </row>
    <row r="646" customFormat="false" ht="12.75" hidden="false" customHeight="true" outlineLevel="0" collapsed="false">
      <c r="A646" s="120" t="s">
        <v>631</v>
      </c>
      <c r="B646" s="121" t="s">
        <v>1291</v>
      </c>
      <c r="C646" s="122" t="s">
        <v>1292</v>
      </c>
      <c r="D646" s="123" t="n">
        <f aca="false">IF(D644&gt;=D643,D644-D643,0)</f>
        <v>0</v>
      </c>
      <c r="E646" s="123" t="n">
        <f aca="false">IF(E644&gt;=E643,E644-E643,0)</f>
        <v>5652.36999999998</v>
      </c>
      <c r="F646" s="124" t="str">
        <f aca="false">IF(D646&lt;&gt;0,IF(E646/D646&gt;=100,"&gt;&gt;100",E646/D646*100),"-")</f>
        <v>-</v>
      </c>
    </row>
    <row r="647" customFormat="false" ht="24" hidden="false" customHeight="false" outlineLevel="0" collapsed="false">
      <c r="A647" s="144" t="s">
        <v>1293</v>
      </c>
      <c r="B647" s="121" t="s">
        <v>1294</v>
      </c>
      <c r="C647" s="145" t="s">
        <v>1293</v>
      </c>
      <c r="D647" s="123" t="n">
        <f aca="false">IF(D426-D427+D641-D642&gt;=0,D426-D427+D641-D642,0)</f>
        <v>0</v>
      </c>
      <c r="E647" s="123" t="n">
        <f aca="false">IF(E426-E427+E641-E642&gt;=0,E426-E427+E641-E642,0)</f>
        <v>0</v>
      </c>
      <c r="F647" s="124" t="str">
        <f aca="false">IF(D647&lt;&gt;0,IF(E647/D647&gt;=100,"&gt;&gt;100",E647/D647*100),"-")</f>
        <v>-</v>
      </c>
    </row>
    <row r="648" customFormat="false" ht="24" hidden="false" customHeight="false" outlineLevel="0" collapsed="false">
      <c r="A648" s="144" t="s">
        <v>1295</v>
      </c>
      <c r="B648" s="121" t="s">
        <v>1296</v>
      </c>
      <c r="C648" s="145" t="s">
        <v>1295</v>
      </c>
      <c r="D648" s="123" t="n">
        <f aca="false">IF(D427-D426+D642-D641&gt;=0,D427-D426+D642-D641,0)</f>
        <v>0</v>
      </c>
      <c r="E648" s="123" t="n">
        <f aca="false">IF(E427-E426+E642-E641&gt;=0,E427-E426+E642-E641,0)</f>
        <v>0</v>
      </c>
      <c r="F648" s="124" t="str">
        <f aca="false">IF(D648&lt;&gt;0,IF(E648/D648&gt;=100,"&gt;&gt;100",E648/D648*100),"-")</f>
        <v>-</v>
      </c>
    </row>
    <row r="649" customFormat="false" ht="24" hidden="false" customHeight="false" outlineLevel="0" collapsed="false">
      <c r="A649" s="120" t="s">
        <v>631</v>
      </c>
      <c r="B649" s="121" t="s">
        <v>1297</v>
      </c>
      <c r="C649" s="122" t="s">
        <v>1298</v>
      </c>
      <c r="D649" s="123" t="n">
        <f aca="false">IF(D645+D647-D646-D648&gt;=0,D645+D647-D646-D648,0)</f>
        <v>0</v>
      </c>
      <c r="E649" s="123" t="n">
        <f aca="false">IF(E645+E647-E646-E648&gt;=0,E645+E647-E646-E648,0)</f>
        <v>0</v>
      </c>
      <c r="F649" s="124" t="str">
        <f aca="false">IF(D649&lt;&gt;0,IF(E649/D649&gt;=100,"&gt;&gt;100",E649/D649*100),"-")</f>
        <v>-</v>
      </c>
    </row>
    <row r="650" customFormat="false" ht="24" hidden="false" customHeight="false" outlineLevel="0" collapsed="false">
      <c r="A650" s="120" t="s">
        <v>631</v>
      </c>
      <c r="B650" s="121" t="s">
        <v>1299</v>
      </c>
      <c r="C650" s="122" t="s">
        <v>1300</v>
      </c>
      <c r="D650" s="123" t="n">
        <f aca="false">IF(D646+D648-D645-D647&gt;=0,D646+D648-D645-D647,0)</f>
        <v>0</v>
      </c>
      <c r="E650" s="123" t="n">
        <f aca="false">IF(E646+E648-E645-E647&gt;=0,E646+E648-E645-E647,0)</f>
        <v>5652.36999999998</v>
      </c>
      <c r="F650" s="124" t="str">
        <f aca="false">IF(D650&lt;&gt;0,IF(E650/D650&gt;=100,"&gt;&gt;100",E650/D650*100),"-")</f>
        <v>-</v>
      </c>
    </row>
    <row r="651" customFormat="false" ht="24" hidden="false" customHeight="false" outlineLevel="0" collapsed="false">
      <c r="A651" s="136" t="s">
        <v>1301</v>
      </c>
      <c r="B651" s="137" t="s">
        <v>1302</v>
      </c>
      <c r="C651" s="138" t="s">
        <v>1301</v>
      </c>
      <c r="D651" s="139" t="n">
        <v>0</v>
      </c>
      <c r="E651" s="139" t="n">
        <v>0</v>
      </c>
      <c r="F651" s="140" t="str">
        <f aca="false">IF(D651&lt;&gt;0,IF(E651/D651&gt;=100,"&gt;&gt;100",E651/D651*100),"-")</f>
        <v>-</v>
      </c>
    </row>
    <row r="652" s="143" customFormat="true" ht="20.1" hidden="false" customHeight="true" outlineLevel="0" collapsed="false">
      <c r="A652" s="116" t="s">
        <v>1303</v>
      </c>
      <c r="B652" s="116"/>
      <c r="C652" s="141"/>
      <c r="D652" s="142"/>
      <c r="E652" s="142"/>
      <c r="F652" s="119"/>
    </row>
    <row r="653" customFormat="false" ht="12.75" hidden="false" customHeight="true" outlineLevel="0" collapsed="false">
      <c r="A653" s="120" t="n">
        <v>11</v>
      </c>
      <c r="B653" s="121" t="s">
        <v>1304</v>
      </c>
      <c r="C653" s="122" t="s">
        <v>1305</v>
      </c>
      <c r="D653" s="126" t="n">
        <v>29760</v>
      </c>
      <c r="E653" s="126" t="n">
        <v>12423.68</v>
      </c>
      <c r="F653" s="124" t="n">
        <f aca="false">IF(D653&lt;&gt;0,IF(E653/D653&gt;=100,"&gt;&gt;100",E653/D653*100),"-")</f>
        <v>41.7462365591398</v>
      </c>
    </row>
    <row r="654" customFormat="false" ht="12.75" hidden="false" customHeight="true" outlineLevel="0" collapsed="false">
      <c r="A654" s="120" t="s">
        <v>1306</v>
      </c>
      <c r="B654" s="121" t="s">
        <v>1307</v>
      </c>
      <c r="C654" s="122" t="s">
        <v>1306</v>
      </c>
      <c r="D654" s="126" t="n">
        <v>48119</v>
      </c>
      <c r="E654" s="126" t="n">
        <v>2938.3</v>
      </c>
      <c r="F654" s="124" t="n">
        <f aca="false">IF(D654&lt;&gt;0,IF(E654/D654&gt;=100,"&gt;&gt;100",E654/D654*100),"-")</f>
        <v>6.10631974895571</v>
      </c>
    </row>
    <row r="655" customFormat="false" ht="12.75" hidden="false" customHeight="true" outlineLevel="0" collapsed="false">
      <c r="A655" s="120" t="s">
        <v>1308</v>
      </c>
      <c r="B655" s="121" t="s">
        <v>1309</v>
      </c>
      <c r="C655" s="122" t="s">
        <v>1308</v>
      </c>
      <c r="D655" s="126" t="n">
        <v>67407</v>
      </c>
      <c r="E655" s="126" t="n">
        <v>15161.98</v>
      </c>
      <c r="F655" s="124" t="n">
        <f aca="false">IF(D655&lt;&gt;0,IF(E655/D655&gt;=100,"&gt;&gt;100",E655/D655*100),"-")</f>
        <v>22.4931832005578</v>
      </c>
    </row>
    <row r="656" customFormat="false" ht="24" hidden="false" customHeight="false" outlineLevel="0" collapsed="false">
      <c r="A656" s="120" t="n">
        <v>11</v>
      </c>
      <c r="B656" s="121" t="s">
        <v>1310</v>
      </c>
      <c r="C656" s="122" t="s">
        <v>1311</v>
      </c>
      <c r="D656" s="123" t="n">
        <f aca="false">+D653+D654-D655</f>
        <v>10472</v>
      </c>
      <c r="E656" s="123" t="n">
        <f aca="false">+E653+E654-E655</f>
        <v>200</v>
      </c>
      <c r="F656" s="124" t="n">
        <f aca="false">IF(D656&lt;&gt;0,IF(E656/D656&gt;=100,"&gt;&gt;100",E656/D656*100),"-")</f>
        <v>1.90985485103132</v>
      </c>
    </row>
    <row r="657" customFormat="false" ht="24" hidden="false" customHeight="false" outlineLevel="0" collapsed="false">
      <c r="A657" s="120" t="s">
        <v>631</v>
      </c>
      <c r="B657" s="121" t="s">
        <v>1312</v>
      </c>
      <c r="C657" s="122" t="s">
        <v>1313</v>
      </c>
      <c r="D657" s="147" t="n">
        <v>0</v>
      </c>
      <c r="E657" s="147" t="n">
        <v>0</v>
      </c>
      <c r="F657" s="124" t="str">
        <f aca="false">IF(D657&lt;&gt;0,IF(E657/D657&gt;=100,"&gt;&gt;100",E657/D657*100),"-")</f>
        <v>-</v>
      </c>
    </row>
    <row r="658" customFormat="false" ht="24" hidden="false" customHeight="false" outlineLevel="0" collapsed="false">
      <c r="A658" s="120" t="s">
        <v>631</v>
      </c>
      <c r="B658" s="121" t="s">
        <v>1314</v>
      </c>
      <c r="C658" s="122" t="s">
        <v>1315</v>
      </c>
      <c r="D658" s="147" t="n">
        <v>2</v>
      </c>
      <c r="E658" s="147" t="n">
        <v>3</v>
      </c>
      <c r="F658" s="124" t="n">
        <f aca="false">IF(D658&lt;&gt;0,IF(E658/D658&gt;=100,"&gt;&gt;100",E658/D658*100),"-")</f>
        <v>150</v>
      </c>
    </row>
    <row r="659" customFormat="false" ht="12.75" hidden="false" customHeight="true" outlineLevel="0" collapsed="false">
      <c r="A659" s="120" t="s">
        <v>631</v>
      </c>
      <c r="B659" s="121" t="s">
        <v>1316</v>
      </c>
      <c r="C659" s="122" t="s">
        <v>1317</v>
      </c>
      <c r="D659" s="147" t="n">
        <v>0</v>
      </c>
      <c r="E659" s="147" t="n">
        <v>0</v>
      </c>
      <c r="F659" s="124" t="str">
        <f aca="false">IF(D659&lt;&gt;0,IF(E659/D659&gt;=100,"&gt;&gt;100",E659/D659*100),"-")</f>
        <v>-</v>
      </c>
    </row>
    <row r="660" customFormat="false" ht="12.75" hidden="false" customHeight="true" outlineLevel="0" collapsed="false">
      <c r="A660" s="120" t="s">
        <v>631</v>
      </c>
      <c r="B660" s="121" t="s">
        <v>1318</v>
      </c>
      <c r="C660" s="122" t="s">
        <v>1319</v>
      </c>
      <c r="D660" s="147" t="n">
        <v>2</v>
      </c>
      <c r="E660" s="147" t="n">
        <v>3</v>
      </c>
      <c r="F660" s="124" t="n">
        <f aca="false">IF(D660&lt;&gt;0,IF(E660/D660&gt;=100,"&gt;&gt;100",E660/D660*100),"-")</f>
        <v>150</v>
      </c>
    </row>
    <row r="661" customFormat="false" ht="24" hidden="false" customHeight="false" outlineLevel="0" collapsed="false">
      <c r="A661" s="120" t="s">
        <v>1320</v>
      </c>
      <c r="B661" s="121" t="s">
        <v>1321</v>
      </c>
      <c r="C661" s="122" t="s">
        <v>1322</v>
      </c>
      <c r="D661" s="126" t="n">
        <v>0</v>
      </c>
      <c r="E661" s="126" t="n">
        <v>0</v>
      </c>
      <c r="F661" s="124" t="str">
        <f aca="false">IF(D661&lt;&gt;0,IF(E661/D661&gt;=100,"&gt;&gt;100",E661/D661*100),"-")</f>
        <v>-</v>
      </c>
    </row>
    <row r="662" customFormat="false" ht="12.75" hidden="false" customHeight="true" outlineLevel="0" collapsed="false">
      <c r="A662" s="128" t="n">
        <v>61315</v>
      </c>
      <c r="B662" s="125" t="s">
        <v>1323</v>
      </c>
      <c r="C662" s="129" t="s">
        <v>1324</v>
      </c>
      <c r="D662" s="130" t="n">
        <v>0</v>
      </c>
      <c r="E662" s="130" t="n">
        <v>0</v>
      </c>
      <c r="F662" s="131" t="str">
        <f aca="false">IF(D662&lt;&gt;0,IF(E662/D662&gt;=100,"&gt;&gt;100",E662/D662*100),"-")</f>
        <v>-</v>
      </c>
    </row>
    <row r="663" customFormat="false" ht="12.75" hidden="false" customHeight="true" outlineLevel="0" collapsed="false">
      <c r="A663" s="128" t="n">
        <v>61316</v>
      </c>
      <c r="B663" s="125" t="s">
        <v>1325</v>
      </c>
      <c r="C663" s="129" t="s">
        <v>1326</v>
      </c>
      <c r="D663" s="130" t="n">
        <v>0</v>
      </c>
      <c r="E663" s="130" t="n">
        <v>0</v>
      </c>
      <c r="F663" s="131" t="str">
        <f aca="false">IF(D663&lt;&gt;0,IF(E663/D663&gt;=100,"&gt;&gt;100",E663/D663*100),"-")</f>
        <v>-</v>
      </c>
    </row>
    <row r="664" customFormat="false" ht="12.75" hidden="false" customHeight="true" outlineLevel="0" collapsed="false">
      <c r="A664" s="128" t="s">
        <v>1327</v>
      </c>
      <c r="B664" s="125" t="s">
        <v>1328</v>
      </c>
      <c r="C664" s="129" t="s">
        <v>1327</v>
      </c>
      <c r="D664" s="130" t="n">
        <v>0</v>
      </c>
      <c r="E664" s="130" t="n">
        <v>0</v>
      </c>
      <c r="F664" s="131" t="str">
        <f aca="false">IF(D664&lt;&gt;0,IF(E664/D664&gt;=100,"&gt;&gt;100",E664/D664*100),"-")</f>
        <v>-</v>
      </c>
    </row>
    <row r="665" customFormat="false" ht="12.75" hidden="false" customHeight="true" outlineLevel="0" collapsed="false">
      <c r="A665" s="128" t="n">
        <v>61451</v>
      </c>
      <c r="B665" s="125" t="s">
        <v>1329</v>
      </c>
      <c r="C665" s="129" t="s">
        <v>1330</v>
      </c>
      <c r="D665" s="130" t="n">
        <v>0</v>
      </c>
      <c r="E665" s="130" t="n">
        <v>0</v>
      </c>
      <c r="F665" s="131" t="str">
        <f aca="false">IF(D665&lt;&gt;0,IF(E665/D665&gt;=100,"&gt;&gt;100",E665/D665*100),"-")</f>
        <v>-</v>
      </c>
    </row>
    <row r="666" customFormat="false" ht="12.75" hidden="false" customHeight="true" outlineLevel="0" collapsed="false">
      <c r="A666" s="128" t="s">
        <v>1331</v>
      </c>
      <c r="B666" s="125" t="s">
        <v>1332</v>
      </c>
      <c r="C666" s="129" t="s">
        <v>1331</v>
      </c>
      <c r="D666" s="130" t="n">
        <v>0</v>
      </c>
      <c r="E666" s="130" t="n">
        <v>0</v>
      </c>
      <c r="F666" s="131" t="str">
        <f aca="false">IF(D666&lt;&gt;0,IF(E666/D666&gt;=100,"&gt;&gt;100",E666/D666*100),"-")</f>
        <v>-</v>
      </c>
    </row>
    <row r="667" customFormat="false" ht="12.75" hidden="false" customHeight="true" outlineLevel="0" collapsed="false">
      <c r="A667" s="128" t="n">
        <v>61453</v>
      </c>
      <c r="B667" s="125" t="s">
        <v>1333</v>
      </c>
      <c r="C667" s="129" t="s">
        <v>1334</v>
      </c>
      <c r="D667" s="130" t="n">
        <v>0</v>
      </c>
      <c r="E667" s="130" t="n">
        <v>0</v>
      </c>
      <c r="F667" s="131" t="str">
        <f aca="false">IF(D667&lt;&gt;0,IF(E667/D667&gt;=100,"&gt;&gt;100",E667/D667*100),"-")</f>
        <v>-</v>
      </c>
    </row>
    <row r="668" customFormat="false" ht="12.75" hidden="false" customHeight="true" outlineLevel="0" collapsed="false">
      <c r="A668" s="128" t="s">
        <v>1335</v>
      </c>
      <c r="B668" s="125" t="s">
        <v>1336</v>
      </c>
      <c r="C668" s="129" t="s">
        <v>1335</v>
      </c>
      <c r="D668" s="130" t="n">
        <v>0</v>
      </c>
      <c r="E668" s="130" t="n">
        <v>0</v>
      </c>
      <c r="F668" s="131" t="str">
        <f aca="false">IF(D668&lt;&gt;0,IF(E668/D668&gt;=100,"&gt;&gt;100",E668/D668*100),"-")</f>
        <v>-</v>
      </c>
    </row>
    <row r="669" customFormat="false" ht="12.75" hidden="false" customHeight="true" outlineLevel="0" collapsed="false">
      <c r="A669" s="120" t="n">
        <v>63311</v>
      </c>
      <c r="B669" s="121" t="s">
        <v>1337</v>
      </c>
      <c r="C669" s="122" t="s">
        <v>1338</v>
      </c>
      <c r="D669" s="126" t="n">
        <v>0</v>
      </c>
      <c r="E669" s="126" t="n">
        <v>0</v>
      </c>
      <c r="F669" s="124" t="str">
        <f aca="false">IF(D669&lt;&gt;0,IF(E669/D669&gt;=100,"&gt;&gt;100",E669/D669*100),"-")</f>
        <v>-</v>
      </c>
    </row>
    <row r="670" customFormat="false" ht="12.75" hidden="false" customHeight="true" outlineLevel="0" collapsed="false">
      <c r="A670" s="120" t="n">
        <v>63312</v>
      </c>
      <c r="B670" s="121" t="s">
        <v>1339</v>
      </c>
      <c r="C670" s="122" t="s">
        <v>1340</v>
      </c>
      <c r="D670" s="126" t="n">
        <v>0</v>
      </c>
      <c r="E670" s="126" t="n">
        <v>0</v>
      </c>
      <c r="F670" s="124" t="str">
        <f aca="false">IF(D670&lt;&gt;0,IF(E670/D670&gt;=100,"&gt;&gt;100",E670/D670*100),"-")</f>
        <v>-</v>
      </c>
    </row>
    <row r="671" customFormat="false" ht="12.75" hidden="false" customHeight="true" outlineLevel="0" collapsed="false">
      <c r="A671" s="120" t="n">
        <v>63313</v>
      </c>
      <c r="B671" s="121" t="s">
        <v>1341</v>
      </c>
      <c r="C671" s="122" t="s">
        <v>1342</v>
      </c>
      <c r="D671" s="126" t="n">
        <v>0</v>
      </c>
      <c r="E671" s="126" t="n">
        <v>0</v>
      </c>
      <c r="F671" s="124" t="str">
        <f aca="false">IF(D671&lt;&gt;0,IF(E671/D671&gt;=100,"&gt;&gt;100",E671/D671*100),"-")</f>
        <v>-</v>
      </c>
    </row>
    <row r="672" customFormat="false" ht="12.75" hidden="false" customHeight="true" outlineLevel="0" collapsed="false">
      <c r="A672" s="120" t="n">
        <v>63314</v>
      </c>
      <c r="B672" s="121" t="s">
        <v>1343</v>
      </c>
      <c r="C672" s="122" t="s">
        <v>1344</v>
      </c>
      <c r="D672" s="126" t="n">
        <v>0</v>
      </c>
      <c r="E672" s="126" t="n">
        <v>0</v>
      </c>
      <c r="F672" s="124" t="str">
        <f aca="false">IF(D672&lt;&gt;0,IF(E672/D672&gt;=100,"&gt;&gt;100",E672/D672*100),"-")</f>
        <v>-</v>
      </c>
    </row>
    <row r="673" customFormat="false" ht="12.75" hidden="false" customHeight="true" outlineLevel="0" collapsed="false">
      <c r="A673" s="120" t="n">
        <v>63321</v>
      </c>
      <c r="B673" s="121" t="s">
        <v>1345</v>
      </c>
      <c r="C673" s="122" t="s">
        <v>1346</v>
      </c>
      <c r="D673" s="126" t="n">
        <v>0</v>
      </c>
      <c r="E673" s="126" t="n">
        <v>0</v>
      </c>
      <c r="F673" s="124" t="str">
        <f aca="false">IF(D673&lt;&gt;0,IF(E673/D673&gt;=100,"&gt;&gt;100",E673/D673*100),"-")</f>
        <v>-</v>
      </c>
    </row>
    <row r="674" customFormat="false" ht="12.75" hidden="false" customHeight="true" outlineLevel="0" collapsed="false">
      <c r="A674" s="120" t="n">
        <v>63322</v>
      </c>
      <c r="B674" s="121" t="s">
        <v>1347</v>
      </c>
      <c r="C674" s="122" t="s">
        <v>1348</v>
      </c>
      <c r="D674" s="126" t="n">
        <v>0</v>
      </c>
      <c r="E674" s="126" t="n">
        <v>0</v>
      </c>
      <c r="F674" s="124" t="str">
        <f aca="false">IF(D674&lt;&gt;0,IF(E674/D674&gt;=100,"&gt;&gt;100",E674/D674*100),"-")</f>
        <v>-</v>
      </c>
    </row>
    <row r="675" customFormat="false" ht="12.75" hidden="false" customHeight="true" outlineLevel="0" collapsed="false">
      <c r="A675" s="120" t="n">
        <v>63323</v>
      </c>
      <c r="B675" s="121" t="s">
        <v>1349</v>
      </c>
      <c r="C675" s="122" t="s">
        <v>1350</v>
      </c>
      <c r="D675" s="126" t="n">
        <v>0</v>
      </c>
      <c r="E675" s="126" t="n">
        <v>0</v>
      </c>
      <c r="F675" s="124" t="str">
        <f aca="false">IF(D675&lt;&gt;0,IF(E675/D675&gt;=100,"&gt;&gt;100",E675/D675*100),"-")</f>
        <v>-</v>
      </c>
    </row>
    <row r="676" customFormat="false" ht="12.75" hidden="false" customHeight="true" outlineLevel="0" collapsed="false">
      <c r="A676" s="120" t="n">
        <v>63324</v>
      </c>
      <c r="B676" s="121" t="s">
        <v>1351</v>
      </c>
      <c r="C676" s="122" t="s">
        <v>1352</v>
      </c>
      <c r="D676" s="126" t="n">
        <v>0</v>
      </c>
      <c r="E676" s="126" t="n">
        <v>0</v>
      </c>
      <c r="F676" s="124" t="str">
        <f aca="false">IF(D676&lt;&gt;0,IF(E676/D676&gt;=100,"&gt;&gt;100",E676/D676*100),"-")</f>
        <v>-</v>
      </c>
    </row>
    <row r="677" customFormat="false" ht="12.75" hidden="false" customHeight="true" outlineLevel="0" collapsed="false">
      <c r="A677" s="128" t="n">
        <v>63414</v>
      </c>
      <c r="B677" s="125" t="s">
        <v>1353</v>
      </c>
      <c r="C677" s="129" t="s">
        <v>1354</v>
      </c>
      <c r="D677" s="130" t="n">
        <v>0</v>
      </c>
      <c r="E677" s="130" t="n">
        <v>0</v>
      </c>
      <c r="F677" s="131" t="str">
        <f aca="false">IF(D677&lt;&gt;0,IF(E677/D677&gt;=100,"&gt;&gt;100",E677/D677*100),"-")</f>
        <v>-</v>
      </c>
    </row>
    <row r="678" customFormat="false" ht="12.75" hidden="false" customHeight="true" outlineLevel="0" collapsed="false">
      <c r="A678" s="128" t="n">
        <v>63415</v>
      </c>
      <c r="B678" s="125" t="s">
        <v>1355</v>
      </c>
      <c r="C678" s="129" t="s">
        <v>1356</v>
      </c>
      <c r="D678" s="130" t="n">
        <v>0</v>
      </c>
      <c r="E678" s="130" t="n">
        <v>0</v>
      </c>
      <c r="F678" s="131" t="str">
        <f aca="false">IF(D678&lt;&gt;0,IF(E678/D678&gt;=100,"&gt;&gt;100",E678/D678*100),"-")</f>
        <v>-</v>
      </c>
    </row>
    <row r="679" customFormat="false" ht="12" hidden="false" customHeight="false" outlineLevel="0" collapsed="false">
      <c r="A679" s="128" t="n">
        <v>63416</v>
      </c>
      <c r="B679" s="132" t="s">
        <v>1357</v>
      </c>
      <c r="C679" s="129" t="s">
        <v>1358</v>
      </c>
      <c r="D679" s="130" t="n">
        <v>0</v>
      </c>
      <c r="E679" s="130" t="n">
        <v>0</v>
      </c>
      <c r="F679" s="131" t="str">
        <f aca="false">IF(D679&lt;&gt;0,IF(E679/D679&gt;=100,"&gt;&gt;100",E679/D679*100),"-")</f>
        <v>-</v>
      </c>
    </row>
    <row r="680" customFormat="false" ht="12.75" hidden="false" customHeight="true" outlineLevel="0" collapsed="false">
      <c r="A680" s="128" t="n">
        <v>63424</v>
      </c>
      <c r="B680" s="125" t="s">
        <v>1359</v>
      </c>
      <c r="C680" s="129" t="s">
        <v>1360</v>
      </c>
      <c r="D680" s="130" t="n">
        <v>0</v>
      </c>
      <c r="E680" s="130" t="n">
        <v>0</v>
      </c>
      <c r="F680" s="131" t="str">
        <f aca="false">IF(D680&lt;&gt;0,IF(E680/D680&gt;=100,"&gt;&gt;100",E680/D680*100),"-")</f>
        <v>-</v>
      </c>
    </row>
    <row r="681" customFormat="false" ht="12.75" hidden="false" customHeight="true" outlineLevel="0" collapsed="false">
      <c r="A681" s="128" t="n">
        <v>63425</v>
      </c>
      <c r="B681" s="125" t="s">
        <v>1361</v>
      </c>
      <c r="C681" s="129" t="s">
        <v>1362</v>
      </c>
      <c r="D681" s="130" t="n">
        <v>0</v>
      </c>
      <c r="E681" s="130" t="n">
        <v>0</v>
      </c>
      <c r="F681" s="131" t="str">
        <f aca="false">IF(D681&lt;&gt;0,IF(E681/D681&gt;=100,"&gt;&gt;100",E681/D681*100),"-")</f>
        <v>-</v>
      </c>
    </row>
    <row r="682" customFormat="false" ht="12" hidden="false" customHeight="false" outlineLevel="0" collapsed="false">
      <c r="A682" s="128" t="n">
        <v>63426</v>
      </c>
      <c r="B682" s="132" t="s">
        <v>1363</v>
      </c>
      <c r="C682" s="129" t="s">
        <v>1364</v>
      </c>
      <c r="D682" s="130" t="n">
        <v>0</v>
      </c>
      <c r="E682" s="130" t="n">
        <v>0</v>
      </c>
      <c r="F682" s="131" t="str">
        <f aca="false">IF(D682&lt;&gt;0,IF(E682/D682&gt;=100,"&gt;&gt;100",E682/D682*100),"-")</f>
        <v>-</v>
      </c>
    </row>
    <row r="683" customFormat="false" ht="24" hidden="false" customHeight="false" outlineLevel="0" collapsed="false">
      <c r="A683" s="128" t="n">
        <v>63612</v>
      </c>
      <c r="B683" s="132" t="s">
        <v>1365</v>
      </c>
      <c r="C683" s="129" t="s">
        <v>1366</v>
      </c>
      <c r="D683" s="130" t="n">
        <v>0</v>
      </c>
      <c r="E683" s="130" t="n">
        <v>800</v>
      </c>
      <c r="F683" s="131" t="str">
        <f aca="false">IF(D683&lt;&gt;0,IF(E683/D683&gt;=100,"&gt;&gt;100",E683/D683*100),"-")</f>
        <v>-</v>
      </c>
    </row>
    <row r="684" customFormat="false" ht="24" hidden="false" customHeight="false" outlineLevel="0" collapsed="false">
      <c r="A684" s="128" t="n">
        <v>63613</v>
      </c>
      <c r="B684" s="132" t="s">
        <v>1367</v>
      </c>
      <c r="C684" s="129" t="s">
        <v>1368</v>
      </c>
      <c r="D684" s="130" t="n">
        <v>0</v>
      </c>
      <c r="E684" s="130" t="n">
        <v>1000</v>
      </c>
      <c r="F684" s="131" t="str">
        <f aca="false">IF(D684&lt;&gt;0,IF(E684/D684&gt;=100,"&gt;&gt;100",E684/D684*100),"-")</f>
        <v>-</v>
      </c>
    </row>
    <row r="685" customFormat="false" ht="24" hidden="false" customHeight="false" outlineLevel="0" collapsed="false">
      <c r="A685" s="120" t="n">
        <v>63622</v>
      </c>
      <c r="B685" s="127" t="s">
        <v>1369</v>
      </c>
      <c r="C685" s="122" t="s">
        <v>1370</v>
      </c>
      <c r="D685" s="126" t="n">
        <v>8530.02</v>
      </c>
      <c r="E685" s="126" t="n">
        <v>11800</v>
      </c>
      <c r="F685" s="124" t="n">
        <f aca="false">IF(D685&lt;&gt;0,IF(E685/D685&gt;=100,"&gt;&gt;100",E685/D685*100),"-")</f>
        <v>138.334962872303</v>
      </c>
    </row>
    <row r="686" customFormat="false" ht="24" hidden="false" customHeight="false" outlineLevel="0" collapsed="false">
      <c r="A686" s="120" t="n">
        <v>63623</v>
      </c>
      <c r="B686" s="127" t="s">
        <v>1371</v>
      </c>
      <c r="C686" s="122" t="s">
        <v>1372</v>
      </c>
      <c r="D686" s="126" t="n">
        <v>0</v>
      </c>
      <c r="E686" s="126" t="n">
        <v>0</v>
      </c>
      <c r="F686" s="124" t="str">
        <f aca="false">IF(D686&lt;&gt;0,IF(E686/D686&gt;=100,"&gt;&gt;100",E686/D686*100),"-")</f>
        <v>-</v>
      </c>
    </row>
    <row r="687" customFormat="false" ht="12.75" hidden="false" customHeight="true" outlineLevel="0" collapsed="false">
      <c r="A687" s="120" t="n">
        <v>63711</v>
      </c>
      <c r="B687" s="127" t="s">
        <v>1373</v>
      </c>
      <c r="C687" s="122" t="n">
        <v>63711</v>
      </c>
      <c r="D687" s="126" t="n">
        <v>0</v>
      </c>
      <c r="E687" s="126" t="n">
        <v>0</v>
      </c>
      <c r="F687" s="124" t="str">
        <f aca="false">IF(D687&lt;&gt;0,IF(E687/D687&gt;=100,"&gt;&gt;100",E687/D687*100),"-")</f>
        <v>-</v>
      </c>
    </row>
    <row r="688" customFormat="false" ht="12.75" hidden="false" customHeight="true" outlineLevel="0" collapsed="false">
      <c r="A688" s="120" t="n">
        <v>63712</v>
      </c>
      <c r="B688" s="127" t="s">
        <v>1374</v>
      </c>
      <c r="C688" s="122" t="n">
        <v>63712</v>
      </c>
      <c r="D688" s="126" t="n">
        <v>0</v>
      </c>
      <c r="E688" s="126" t="n">
        <v>0</v>
      </c>
      <c r="F688" s="124" t="str">
        <f aca="false">IF(D688&lt;&gt;0,IF(E688/D688&gt;=100,"&gt;&gt;100",E688/D688*100),"-")</f>
        <v>-</v>
      </c>
    </row>
    <row r="689" customFormat="false" ht="12.75" hidden="false" customHeight="true" outlineLevel="0" collapsed="false">
      <c r="A689" s="120" t="n">
        <v>63713</v>
      </c>
      <c r="B689" s="127" t="s">
        <v>1375</v>
      </c>
      <c r="C689" s="122" t="n">
        <v>63713</v>
      </c>
      <c r="D689" s="126" t="n">
        <v>0</v>
      </c>
      <c r="E689" s="126" t="n">
        <v>0</v>
      </c>
      <c r="F689" s="124" t="str">
        <f aca="false">IF(D689&lt;&gt;0,IF(E689/D689&gt;=100,"&gt;&gt;100",E689/D689*100),"-")</f>
        <v>-</v>
      </c>
    </row>
    <row r="690" customFormat="false" ht="12.75" hidden="false" customHeight="true" outlineLevel="0" collapsed="false">
      <c r="A690" s="120" t="n">
        <v>63714</v>
      </c>
      <c r="B690" s="127" t="s">
        <v>1376</v>
      </c>
      <c r="C690" s="122" t="n">
        <v>63714</v>
      </c>
      <c r="D690" s="126" t="n">
        <v>0</v>
      </c>
      <c r="E690" s="126" t="n">
        <v>0</v>
      </c>
      <c r="F690" s="124" t="str">
        <f aca="false">IF(D690&lt;&gt;0,IF(E690/D690&gt;=100,"&gt;&gt;100",E690/D690*100),"-")</f>
        <v>-</v>
      </c>
    </row>
    <row r="691" customFormat="false" ht="12.75" hidden="false" customHeight="true" outlineLevel="0" collapsed="false">
      <c r="A691" s="120" t="n">
        <v>63715</v>
      </c>
      <c r="B691" s="127" t="s">
        <v>1377</v>
      </c>
      <c r="C691" s="122" t="n">
        <v>63715</v>
      </c>
      <c r="D691" s="126" t="n">
        <v>0</v>
      </c>
      <c r="E691" s="126" t="n">
        <v>0</v>
      </c>
      <c r="F691" s="124" t="str">
        <f aca="false">IF(D691&lt;&gt;0,IF(E691/D691&gt;=100,"&gt;&gt;100",E691/D691*100),"-")</f>
        <v>-</v>
      </c>
    </row>
    <row r="692" customFormat="false" ht="24" hidden="false" customHeight="false" outlineLevel="0" collapsed="false">
      <c r="A692" s="128" t="n">
        <v>63716</v>
      </c>
      <c r="B692" s="132" t="s">
        <v>1378</v>
      </c>
      <c r="C692" s="129" t="n">
        <v>63716</v>
      </c>
      <c r="D692" s="130" t="n">
        <v>0</v>
      </c>
      <c r="E692" s="130" t="n">
        <v>0</v>
      </c>
      <c r="F692" s="131" t="str">
        <f aca="false">IF(D692&lt;&gt;0,IF(E692/D692&gt;=100,"&gt;&gt;100",E692/D692*100),"-")</f>
        <v>-</v>
      </c>
    </row>
    <row r="693" customFormat="false" ht="24" hidden="false" customHeight="false" outlineLevel="0" collapsed="false">
      <c r="A693" s="128" t="n">
        <v>63717</v>
      </c>
      <c r="B693" s="132" t="s">
        <v>1379</v>
      </c>
      <c r="C693" s="129" t="n">
        <v>63717</v>
      </c>
      <c r="D693" s="130" t="n">
        <v>0</v>
      </c>
      <c r="E693" s="130" t="n">
        <v>0</v>
      </c>
      <c r="F693" s="131" t="str">
        <f aca="false">IF(D693&lt;&gt;0,IF(E693/D693&gt;=100,"&gt;&gt;100",E693/D693*100),"-")</f>
        <v>-</v>
      </c>
    </row>
    <row r="694" customFormat="false" ht="24" hidden="false" customHeight="false" outlineLevel="0" collapsed="false">
      <c r="A694" s="128" t="n">
        <v>63721</v>
      </c>
      <c r="B694" s="132" t="s">
        <v>1380</v>
      </c>
      <c r="C694" s="129" t="n">
        <v>63721</v>
      </c>
      <c r="D694" s="130" t="n">
        <v>0</v>
      </c>
      <c r="E694" s="130" t="n">
        <v>0</v>
      </c>
      <c r="F694" s="131" t="str">
        <f aca="false">IF(D694&lt;&gt;0,IF(E694/D694&gt;=100,"&gt;&gt;100",E694/D694*100),"-")</f>
        <v>-</v>
      </c>
    </row>
    <row r="695" customFormat="false" ht="24" hidden="false" customHeight="false" outlineLevel="0" collapsed="false">
      <c r="A695" s="128" t="n">
        <v>63722</v>
      </c>
      <c r="B695" s="132" t="s">
        <v>1381</v>
      </c>
      <c r="C695" s="129" t="n">
        <v>63722</v>
      </c>
      <c r="D695" s="130" t="n">
        <v>0</v>
      </c>
      <c r="E695" s="130" t="n">
        <v>0</v>
      </c>
      <c r="F695" s="131" t="str">
        <f aca="false">IF(D695&lt;&gt;0,IF(E695/D695&gt;=100,"&gt;&gt;100",E695/D695*100),"-")</f>
        <v>-</v>
      </c>
    </row>
    <row r="696" customFormat="false" ht="12.75" hidden="false" customHeight="true" outlineLevel="0" collapsed="false">
      <c r="A696" s="128" t="n">
        <v>63723</v>
      </c>
      <c r="B696" s="132" t="s">
        <v>1382</v>
      </c>
      <c r="C696" s="129" t="n">
        <v>63723</v>
      </c>
      <c r="D696" s="130" t="n">
        <v>0</v>
      </c>
      <c r="E696" s="130" t="n">
        <v>0</v>
      </c>
      <c r="F696" s="131" t="str">
        <f aca="false">IF(D696&lt;&gt;0,IF(E696/D696&gt;=100,"&gt;&gt;100",E696/D696*100),"-")</f>
        <v>-</v>
      </c>
    </row>
    <row r="697" customFormat="false" ht="12.75" hidden="false" customHeight="true" outlineLevel="0" collapsed="false">
      <c r="A697" s="128" t="n">
        <v>63724</v>
      </c>
      <c r="B697" s="132" t="s">
        <v>1383</v>
      </c>
      <c r="C697" s="129" t="n">
        <v>63724</v>
      </c>
      <c r="D697" s="130" t="n">
        <v>0</v>
      </c>
      <c r="E697" s="130" t="n">
        <v>0</v>
      </c>
      <c r="F697" s="131" t="str">
        <f aca="false">IF(D697&lt;&gt;0,IF(E697/D697&gt;=100,"&gt;&gt;100",E697/D697*100),"-")</f>
        <v>-</v>
      </c>
    </row>
    <row r="698" customFormat="false" ht="12.75" hidden="false" customHeight="true" outlineLevel="0" collapsed="false">
      <c r="A698" s="128" t="n">
        <v>63725</v>
      </c>
      <c r="B698" s="132" t="s">
        <v>1384</v>
      </c>
      <c r="C698" s="129" t="n">
        <v>63725</v>
      </c>
      <c r="D698" s="130" t="n">
        <v>0</v>
      </c>
      <c r="E698" s="130" t="n">
        <v>0</v>
      </c>
      <c r="F698" s="131" t="str">
        <f aca="false">IF(D698&lt;&gt;0,IF(E698/D698&gt;=100,"&gt;&gt;100",E698/D698*100),"-")</f>
        <v>-</v>
      </c>
    </row>
    <row r="699" customFormat="false" ht="12.75" hidden="false" customHeight="true" outlineLevel="0" collapsed="false">
      <c r="A699" s="128" t="n">
        <v>63726</v>
      </c>
      <c r="B699" s="132" t="s">
        <v>1385</v>
      </c>
      <c r="C699" s="129" t="n">
        <v>63726</v>
      </c>
      <c r="D699" s="130" t="n">
        <v>0</v>
      </c>
      <c r="E699" s="130" t="n">
        <v>0</v>
      </c>
      <c r="F699" s="131" t="str">
        <f aca="false">IF(D699&lt;&gt;0,IF(E699/D699&gt;=100,"&gt;&gt;100",E699/D699*100),"-")</f>
        <v>-</v>
      </c>
    </row>
    <row r="700" customFormat="false" ht="24" hidden="false" customHeight="false" outlineLevel="0" collapsed="false">
      <c r="A700" s="128" t="n">
        <v>63727</v>
      </c>
      <c r="B700" s="132" t="s">
        <v>1386</v>
      </c>
      <c r="C700" s="129" t="n">
        <v>63727</v>
      </c>
      <c r="D700" s="130" t="n">
        <v>0</v>
      </c>
      <c r="E700" s="130" t="n">
        <v>0</v>
      </c>
      <c r="F700" s="131" t="str">
        <f aca="false">IF(D700&lt;&gt;0,IF(E700/D700&gt;=100,"&gt;&gt;100",E700/D700*100),"-")</f>
        <v>-</v>
      </c>
    </row>
    <row r="701" customFormat="false" ht="24" hidden="false" customHeight="false" outlineLevel="0" collapsed="false">
      <c r="A701" s="128" t="n">
        <v>63728</v>
      </c>
      <c r="B701" s="132" t="s">
        <v>1387</v>
      </c>
      <c r="C701" s="129" t="n">
        <v>63728</v>
      </c>
      <c r="D701" s="130" t="n">
        <v>0</v>
      </c>
      <c r="E701" s="130" t="n">
        <v>0</v>
      </c>
      <c r="F701" s="131" t="str">
        <f aca="false">IF(D701&lt;&gt;0,IF(E701/D701&gt;=100,"&gt;&gt;100",E701/D701*100),"-")</f>
        <v>-</v>
      </c>
    </row>
    <row r="702" customFormat="false" ht="12.75" hidden="false" customHeight="true" outlineLevel="0" collapsed="false">
      <c r="A702" s="128" t="n">
        <v>63811</v>
      </c>
      <c r="B702" s="132" t="s">
        <v>1388</v>
      </c>
      <c r="C702" s="129" t="s">
        <v>1389</v>
      </c>
      <c r="D702" s="130" t="n">
        <v>0</v>
      </c>
      <c r="E702" s="130" t="n">
        <v>0</v>
      </c>
      <c r="F702" s="131" t="str">
        <f aca="false">IF(D702&lt;&gt;0,IF(E702/D702&gt;=100,"&gt;&gt;100",E702/D702*100),"-")</f>
        <v>-</v>
      </c>
    </row>
    <row r="703" customFormat="false" ht="12.75" hidden="false" customHeight="true" outlineLevel="0" collapsed="false">
      <c r="A703" s="128" t="n">
        <v>63812</v>
      </c>
      <c r="B703" s="132" t="s">
        <v>1390</v>
      </c>
      <c r="C703" s="129" t="s">
        <v>1391</v>
      </c>
      <c r="D703" s="130" t="n">
        <v>0</v>
      </c>
      <c r="E703" s="130" t="n">
        <v>0</v>
      </c>
      <c r="F703" s="131" t="str">
        <f aca="false">IF(D703&lt;&gt;0,IF(E703/D703&gt;=100,"&gt;&gt;100",E703/D703*100),"-")</f>
        <v>-</v>
      </c>
    </row>
    <row r="704" customFormat="false" ht="24" hidden="false" customHeight="false" outlineLevel="0" collapsed="false">
      <c r="A704" s="128" t="s">
        <v>1392</v>
      </c>
      <c r="B704" s="132" t="s">
        <v>1393</v>
      </c>
      <c r="C704" s="129" t="s">
        <v>1392</v>
      </c>
      <c r="D704" s="130" t="n">
        <v>0</v>
      </c>
      <c r="E704" s="130" t="n">
        <v>0</v>
      </c>
      <c r="F704" s="131" t="str">
        <f aca="false">IF(D704&lt;&gt;0,IF(E704/D704&gt;=100,"&gt;&gt;100",E704/D704*100),"-")</f>
        <v>-</v>
      </c>
    </row>
    <row r="705" customFormat="false" ht="24" hidden="false" customHeight="false" outlineLevel="0" collapsed="false">
      <c r="A705" s="128" t="s">
        <v>1394</v>
      </c>
      <c r="B705" s="132" t="s">
        <v>1395</v>
      </c>
      <c r="C705" s="129" t="s">
        <v>1394</v>
      </c>
      <c r="D705" s="130" t="n">
        <v>0</v>
      </c>
      <c r="E705" s="130" t="n">
        <v>0</v>
      </c>
      <c r="F705" s="131" t="str">
        <f aca="false">IF(D705&lt;&gt;0,IF(E705/D705&gt;=100,"&gt;&gt;100",E705/D705*100),"-")</f>
        <v>-</v>
      </c>
    </row>
    <row r="706" customFormat="false" ht="12.75" hidden="false" customHeight="true" outlineLevel="0" collapsed="false">
      <c r="A706" s="128" t="n">
        <v>63821</v>
      </c>
      <c r="B706" s="132" t="s">
        <v>1396</v>
      </c>
      <c r="C706" s="129" t="s">
        <v>1397</v>
      </c>
      <c r="D706" s="130" t="n">
        <v>0</v>
      </c>
      <c r="E706" s="130" t="n">
        <v>0</v>
      </c>
      <c r="F706" s="131" t="str">
        <f aca="false">IF(D706&lt;&gt;0,IF(E706/D706&gt;=100,"&gt;&gt;100",E706/D706*100),"-")</f>
        <v>-</v>
      </c>
    </row>
    <row r="707" customFormat="false" ht="12.75" hidden="false" customHeight="true" outlineLevel="0" collapsed="false">
      <c r="A707" s="128" t="n">
        <v>63822</v>
      </c>
      <c r="B707" s="132" t="s">
        <v>1398</v>
      </c>
      <c r="C707" s="129" t="s">
        <v>1399</v>
      </c>
      <c r="D707" s="130" t="n">
        <v>0</v>
      </c>
      <c r="E707" s="130" t="n">
        <v>0</v>
      </c>
      <c r="F707" s="131" t="str">
        <f aca="false">IF(D707&lt;&gt;0,IF(E707/D707&gt;=100,"&gt;&gt;100",E707/D707*100),"-")</f>
        <v>-</v>
      </c>
    </row>
    <row r="708" customFormat="false" ht="24" hidden="false" customHeight="false" outlineLevel="0" collapsed="false">
      <c r="A708" s="128" t="s">
        <v>1400</v>
      </c>
      <c r="B708" s="132" t="s">
        <v>1401</v>
      </c>
      <c r="C708" s="129" t="s">
        <v>1400</v>
      </c>
      <c r="D708" s="130" t="n">
        <v>0</v>
      </c>
      <c r="E708" s="130" t="n">
        <v>0</v>
      </c>
      <c r="F708" s="131" t="str">
        <f aca="false">IF(D708&lt;&gt;0,IF(E708/D708&gt;=100,"&gt;&gt;100",E708/D708*100),"-")</f>
        <v>-</v>
      </c>
    </row>
    <row r="709" customFormat="false" ht="24" hidden="false" customHeight="false" outlineLevel="0" collapsed="false">
      <c r="A709" s="128" t="s">
        <v>1402</v>
      </c>
      <c r="B709" s="132" t="s">
        <v>1403</v>
      </c>
      <c r="C709" s="129" t="s">
        <v>1402</v>
      </c>
      <c r="D709" s="130" t="n">
        <v>0</v>
      </c>
      <c r="E709" s="130" t="n">
        <v>0</v>
      </c>
      <c r="F709" s="131" t="str">
        <f aca="false">IF(D709&lt;&gt;0,IF(E709/D709&gt;=100,"&gt;&gt;100",E709/D709*100),"-")</f>
        <v>-</v>
      </c>
    </row>
    <row r="710" customFormat="false" ht="12.75" hidden="false" customHeight="true" outlineLevel="0" collapsed="false">
      <c r="A710" s="128" t="n">
        <v>64191</v>
      </c>
      <c r="B710" s="125" t="s">
        <v>1404</v>
      </c>
      <c r="C710" s="129" t="s">
        <v>1405</v>
      </c>
      <c r="D710" s="130" t="n">
        <v>0</v>
      </c>
      <c r="E710" s="130" t="n">
        <v>0</v>
      </c>
      <c r="F710" s="131" t="str">
        <f aca="false">IF(D710&lt;&gt;0,IF(E710/D710&gt;=100,"&gt;&gt;100",E710/D710*100),"-")</f>
        <v>-</v>
      </c>
    </row>
    <row r="711" customFormat="false" ht="12.75" hidden="false" customHeight="true" outlineLevel="0" collapsed="false">
      <c r="A711" s="128" t="s">
        <v>1406</v>
      </c>
      <c r="B711" s="125" t="s">
        <v>1407</v>
      </c>
      <c r="C711" s="129" t="s">
        <v>1406</v>
      </c>
      <c r="D711" s="130" t="n">
        <v>0</v>
      </c>
      <c r="E711" s="130" t="n">
        <v>0</v>
      </c>
      <c r="F711" s="131" t="str">
        <f aca="false">IF(D711&lt;&gt;0,IF(E711/D711&gt;=100,"&gt;&gt;100",E711/D711*100),"-")</f>
        <v>-</v>
      </c>
    </row>
    <row r="712" customFormat="false" ht="12.75" hidden="false" customHeight="true" outlineLevel="0" collapsed="false">
      <c r="A712" s="128" t="s">
        <v>1408</v>
      </c>
      <c r="B712" s="125" t="s">
        <v>1409</v>
      </c>
      <c r="C712" s="129" t="s">
        <v>1408</v>
      </c>
      <c r="D712" s="130" t="n">
        <v>0</v>
      </c>
      <c r="E712" s="130" t="n">
        <v>0</v>
      </c>
      <c r="F712" s="131" t="str">
        <f aca="false">IF(D712&lt;&gt;0,IF(E712/D712&gt;=100,"&gt;&gt;100",E712/D712*100),"-")</f>
        <v>-</v>
      </c>
    </row>
    <row r="713" customFormat="false" ht="24" hidden="false" customHeight="false" outlineLevel="0" collapsed="false">
      <c r="A713" s="128" t="s">
        <v>1410</v>
      </c>
      <c r="B713" s="125" t="s">
        <v>1411</v>
      </c>
      <c r="C713" s="129" t="s">
        <v>1410</v>
      </c>
      <c r="D713" s="130" t="n">
        <v>0</v>
      </c>
      <c r="E713" s="130" t="n">
        <v>0</v>
      </c>
      <c r="F713" s="131" t="str">
        <f aca="false">IF(D713&lt;&gt;0,IF(E713/D713&gt;=100,"&gt;&gt;100",E713/D713*100),"-")</f>
        <v>-</v>
      </c>
    </row>
    <row r="714" customFormat="false" ht="12" hidden="false" customHeight="false" outlineLevel="0" collapsed="false">
      <c r="A714" s="128" t="s">
        <v>1412</v>
      </c>
      <c r="B714" s="125" t="s">
        <v>1413</v>
      </c>
      <c r="C714" s="129" t="s">
        <v>1412</v>
      </c>
      <c r="D714" s="130" t="n">
        <v>0</v>
      </c>
      <c r="E714" s="130" t="n">
        <v>0</v>
      </c>
      <c r="F714" s="131" t="str">
        <f aca="false">IF(D714&lt;&gt;0,IF(E714/D714&gt;=100,"&gt;&gt;100",E714/D714*100),"-")</f>
        <v>-</v>
      </c>
    </row>
    <row r="715" customFormat="false" ht="12.75" hidden="false" customHeight="true" outlineLevel="0" collapsed="false">
      <c r="A715" s="128" t="n">
        <v>64371</v>
      </c>
      <c r="B715" s="125" t="s">
        <v>1414</v>
      </c>
      <c r="C715" s="129" t="s">
        <v>1415</v>
      </c>
      <c r="D715" s="130" t="n">
        <v>0</v>
      </c>
      <c r="E715" s="130" t="n">
        <v>0</v>
      </c>
      <c r="F715" s="131" t="str">
        <f aca="false">IF(D715&lt;&gt;0,IF(E715/D715&gt;=100,"&gt;&gt;100",E715/D715*100),"-")</f>
        <v>-</v>
      </c>
    </row>
    <row r="716" customFormat="false" ht="12.75" hidden="false" customHeight="true" outlineLevel="0" collapsed="false">
      <c r="A716" s="128" t="n">
        <v>64372</v>
      </c>
      <c r="B716" s="125" t="s">
        <v>1416</v>
      </c>
      <c r="C716" s="129" t="s">
        <v>1417</v>
      </c>
      <c r="D716" s="130" t="n">
        <v>0</v>
      </c>
      <c r="E716" s="130" t="n">
        <v>0</v>
      </c>
      <c r="F716" s="131" t="str">
        <f aca="false">IF(D716&lt;&gt;0,IF(E716/D716&gt;=100,"&gt;&gt;100",E716/D716*100),"-")</f>
        <v>-</v>
      </c>
    </row>
    <row r="717" customFormat="false" ht="12.75" hidden="false" customHeight="true" outlineLevel="0" collapsed="false">
      <c r="A717" s="128" t="n">
        <v>64373</v>
      </c>
      <c r="B717" s="125" t="s">
        <v>1418</v>
      </c>
      <c r="C717" s="129" t="s">
        <v>1419</v>
      </c>
      <c r="D717" s="130" t="n">
        <v>0</v>
      </c>
      <c r="E717" s="130" t="n">
        <v>0</v>
      </c>
      <c r="F717" s="131" t="str">
        <f aca="false">IF(D717&lt;&gt;0,IF(E717/D717&gt;=100,"&gt;&gt;100",E717/D717*100),"-")</f>
        <v>-</v>
      </c>
    </row>
    <row r="718" customFormat="false" ht="12.75" hidden="false" customHeight="true" outlineLevel="0" collapsed="false">
      <c r="A718" s="120" t="n">
        <v>64374</v>
      </c>
      <c r="B718" s="121" t="s">
        <v>1420</v>
      </c>
      <c r="C718" s="122" t="s">
        <v>1421</v>
      </c>
      <c r="D718" s="126" t="n">
        <v>0</v>
      </c>
      <c r="E718" s="126" t="n">
        <v>0</v>
      </c>
      <c r="F718" s="124" t="str">
        <f aca="false">IF(D718&lt;&gt;0,IF(E718/D718&gt;=100,"&gt;&gt;100",E718/D718*100),"-")</f>
        <v>-</v>
      </c>
    </row>
    <row r="719" customFormat="false" ht="12.75" hidden="false" customHeight="true" outlineLevel="0" collapsed="false">
      <c r="A719" s="128" t="n">
        <v>64375</v>
      </c>
      <c r="B719" s="125" t="s">
        <v>1422</v>
      </c>
      <c r="C719" s="129" t="s">
        <v>1423</v>
      </c>
      <c r="D719" s="130" t="n">
        <v>0</v>
      </c>
      <c r="E719" s="130" t="n">
        <v>0</v>
      </c>
      <c r="F719" s="131" t="str">
        <f aca="false">IF(D719&lt;&gt;0,IF(E719/D719&gt;=100,"&gt;&gt;100",E719/D719*100),"-")</f>
        <v>-</v>
      </c>
    </row>
    <row r="720" customFormat="false" ht="24" hidden="false" customHeight="false" outlineLevel="0" collapsed="false">
      <c r="A720" s="128" t="n">
        <v>64376</v>
      </c>
      <c r="B720" s="132" t="s">
        <v>1424</v>
      </c>
      <c r="C720" s="129" t="s">
        <v>1425</v>
      </c>
      <c r="D720" s="130" t="n">
        <v>0</v>
      </c>
      <c r="E720" s="130" t="n">
        <v>0</v>
      </c>
      <c r="F720" s="131" t="str">
        <f aca="false">IF(D720&lt;&gt;0,IF(E720/D720&gt;=100,"&gt;&gt;100",E720/D720*100),"-")</f>
        <v>-</v>
      </c>
    </row>
    <row r="721" customFormat="false" ht="24" hidden="false" customHeight="false" outlineLevel="0" collapsed="false">
      <c r="A721" s="128" t="n">
        <v>64377</v>
      </c>
      <c r="B721" s="125" t="s">
        <v>1426</v>
      </c>
      <c r="C721" s="129" t="s">
        <v>1427</v>
      </c>
      <c r="D721" s="130" t="n">
        <v>0</v>
      </c>
      <c r="E721" s="130" t="n">
        <v>0</v>
      </c>
      <c r="F721" s="131" t="str">
        <f aca="false">IF(D721&lt;&gt;0,IF(E721/D721&gt;=100,"&gt;&gt;100",E721/D721*100),"-")</f>
        <v>-</v>
      </c>
    </row>
    <row r="722" customFormat="false" ht="12" hidden="false" customHeight="false" outlineLevel="0" collapsed="false">
      <c r="A722" s="128" t="s">
        <v>1428</v>
      </c>
      <c r="B722" s="125" t="s">
        <v>1429</v>
      </c>
      <c r="C722" s="129" t="s">
        <v>1428</v>
      </c>
      <c r="D722" s="130" t="n">
        <v>0</v>
      </c>
      <c r="E722" s="130" t="n">
        <v>0</v>
      </c>
      <c r="F722" s="131" t="str">
        <f aca="false">IF(D722&lt;&gt;0,IF(E722/D722&gt;=100,"&gt;&gt;100",E722/D722*100),"-")</f>
        <v>-</v>
      </c>
    </row>
    <row r="723" customFormat="false" ht="12" hidden="false" customHeight="false" outlineLevel="0" collapsed="false">
      <c r="A723" s="128" t="s">
        <v>1430</v>
      </c>
      <c r="B723" s="125" t="s">
        <v>1431</v>
      </c>
      <c r="C723" s="129" t="s">
        <v>1430</v>
      </c>
      <c r="D723" s="130" t="n">
        <v>0</v>
      </c>
      <c r="E723" s="130" t="n">
        <v>0</v>
      </c>
      <c r="F723" s="131" t="str">
        <f aca="false">IF(D723&lt;&gt;0,IF(E723/D723&gt;=100,"&gt;&gt;100",E723/D723*100),"-")</f>
        <v>-</v>
      </c>
    </row>
    <row r="724" customFormat="false" ht="12.75" hidden="false" customHeight="true" outlineLevel="0" collapsed="false">
      <c r="A724" s="128" t="n">
        <v>65264</v>
      </c>
      <c r="B724" s="125" t="s">
        <v>1432</v>
      </c>
      <c r="C724" s="129" t="s">
        <v>1433</v>
      </c>
      <c r="D724" s="130" t="n">
        <v>1802.57</v>
      </c>
      <c r="E724" s="130" t="n">
        <v>2721.9</v>
      </c>
      <c r="F724" s="131" t="n">
        <f aca="false">IF(D724&lt;&gt;0,IF(E724/D724&gt;=100,"&gt;&gt;100",E724/D724*100),"-")</f>
        <v>151.00107069351</v>
      </c>
    </row>
    <row r="725" customFormat="false" ht="12.75" hidden="false" customHeight="true" outlineLevel="0" collapsed="false">
      <c r="A725" s="128" t="n">
        <v>65265</v>
      </c>
      <c r="B725" s="125" t="s">
        <v>1434</v>
      </c>
      <c r="C725" s="129" t="s">
        <v>1435</v>
      </c>
      <c r="D725" s="130" t="n">
        <v>0</v>
      </c>
      <c r="E725" s="130" t="n">
        <v>0</v>
      </c>
      <c r="F725" s="131" t="str">
        <f aca="false">IF(D725&lt;&gt;0,IF(E725/D725&gt;=100,"&gt;&gt;100",E725/D725*100),"-")</f>
        <v>-</v>
      </c>
    </row>
    <row r="726" customFormat="false" ht="12.75" hidden="false" customHeight="true" outlineLevel="0" collapsed="false">
      <c r="A726" s="128" t="s">
        <v>1436</v>
      </c>
      <c r="B726" s="125" t="s">
        <v>1437</v>
      </c>
      <c r="C726" s="129" t="s">
        <v>1436</v>
      </c>
      <c r="D726" s="130" t="n">
        <v>0</v>
      </c>
      <c r="E726" s="130" t="n">
        <v>0</v>
      </c>
      <c r="F726" s="131" t="str">
        <f aca="false">IF(D726&lt;&gt;0,IF(E726/D726&gt;=100,"&gt;&gt;100",E726/D726*100),"-")</f>
        <v>-</v>
      </c>
    </row>
    <row r="727" customFormat="false" ht="24" hidden="false" customHeight="false" outlineLevel="0" collapsed="false">
      <c r="A727" s="128" t="n">
        <v>66341</v>
      </c>
      <c r="B727" s="125" t="s">
        <v>1438</v>
      </c>
      <c r="C727" s="129" t="n">
        <v>66341</v>
      </c>
      <c r="D727" s="130" t="n">
        <v>0</v>
      </c>
      <c r="E727" s="130" t="n">
        <v>0</v>
      </c>
      <c r="F727" s="131" t="str">
        <f aca="false">IF(D727&lt;&gt;0,IF(E727/D727&gt;=100,"&gt;&gt;100",E727/D727*100),"-")</f>
        <v>-</v>
      </c>
    </row>
    <row r="728" customFormat="false" ht="24" hidden="false" customHeight="false" outlineLevel="0" collapsed="false">
      <c r="A728" s="128" t="n">
        <v>66342</v>
      </c>
      <c r="B728" s="125" t="s">
        <v>1439</v>
      </c>
      <c r="C728" s="129" t="n">
        <v>66342</v>
      </c>
      <c r="D728" s="130" t="n">
        <v>0</v>
      </c>
      <c r="E728" s="130" t="n">
        <v>0</v>
      </c>
      <c r="F728" s="131" t="str">
        <f aca="false">IF(D728&lt;&gt;0,IF(E728/D728&gt;=100,"&gt;&gt;100",E728/D728*100),"-")</f>
        <v>-</v>
      </c>
    </row>
    <row r="729" customFormat="false" ht="24" hidden="false" customHeight="false" outlineLevel="0" collapsed="false">
      <c r="A729" s="128" t="n">
        <v>66343</v>
      </c>
      <c r="B729" s="125" t="s">
        <v>1440</v>
      </c>
      <c r="C729" s="129" t="n">
        <v>66343</v>
      </c>
      <c r="D729" s="130" t="n">
        <v>0</v>
      </c>
      <c r="E729" s="130" t="n">
        <v>0</v>
      </c>
      <c r="F729" s="131" t="str">
        <f aca="false">IF(D729&lt;&gt;0,IF(E729/D729&gt;=100,"&gt;&gt;100",E729/D729*100),"-")</f>
        <v>-</v>
      </c>
    </row>
    <row r="730" customFormat="false" ht="24" hidden="false" customHeight="false" outlineLevel="0" collapsed="false">
      <c r="A730" s="128" t="n">
        <v>66344</v>
      </c>
      <c r="B730" s="125" t="s">
        <v>1441</v>
      </c>
      <c r="C730" s="129" t="n">
        <v>66344</v>
      </c>
      <c r="D730" s="130" t="n">
        <v>0</v>
      </c>
      <c r="E730" s="130" t="n">
        <v>0</v>
      </c>
      <c r="F730" s="131" t="str">
        <f aca="false">IF(D730&lt;&gt;0,IF(E730/D730&gt;=100,"&gt;&gt;100",E730/D730*100),"-")</f>
        <v>-</v>
      </c>
    </row>
    <row r="731" customFormat="false" ht="24" hidden="false" customHeight="false" outlineLevel="0" collapsed="false">
      <c r="A731" s="128" t="n">
        <v>66345</v>
      </c>
      <c r="B731" s="125" t="s">
        <v>1442</v>
      </c>
      <c r="C731" s="129" t="n">
        <v>66345</v>
      </c>
      <c r="D731" s="130" t="n">
        <v>0</v>
      </c>
      <c r="E731" s="130" t="n">
        <v>0</v>
      </c>
      <c r="F731" s="131" t="str">
        <f aca="false">IF(D731&lt;&gt;0,IF(E731/D731&gt;=100,"&gt;&gt;100",E731/D731*100),"-")</f>
        <v>-</v>
      </c>
    </row>
    <row r="732" customFormat="false" ht="12.75" hidden="false" customHeight="true" outlineLevel="0" collapsed="false">
      <c r="A732" s="128" t="n">
        <v>31214</v>
      </c>
      <c r="B732" s="125" t="s">
        <v>1443</v>
      </c>
      <c r="C732" s="129" t="s">
        <v>1444</v>
      </c>
      <c r="D732" s="130" t="n">
        <v>1500</v>
      </c>
      <c r="E732" s="130" t="n">
        <v>0</v>
      </c>
      <c r="F732" s="131" t="n">
        <f aca="false">IF(D732&lt;&gt;0,IF(E732/D732&gt;=100,"&gt;&gt;100",E732/D732*100),"-")</f>
        <v>0</v>
      </c>
    </row>
    <row r="733" customFormat="false" ht="12.75" hidden="false" customHeight="true" outlineLevel="0" collapsed="false">
      <c r="A733" s="128" t="n">
        <v>31215</v>
      </c>
      <c r="B733" s="125" t="s">
        <v>1445</v>
      </c>
      <c r="C733" s="129" t="s">
        <v>1446</v>
      </c>
      <c r="D733" s="130" t="n">
        <v>0</v>
      </c>
      <c r="E733" s="130" t="n">
        <v>0</v>
      </c>
      <c r="F733" s="131" t="str">
        <f aca="false">IF(D733&lt;&gt;0,IF(E733/D733&gt;=100,"&gt;&gt;100",E733/D733*100),"-")</f>
        <v>-</v>
      </c>
    </row>
    <row r="734" customFormat="false" ht="12.75" hidden="false" customHeight="true" outlineLevel="0" collapsed="false">
      <c r="A734" s="128" t="n">
        <v>32121</v>
      </c>
      <c r="B734" s="125" t="s">
        <v>1447</v>
      </c>
      <c r="C734" s="129" t="s">
        <v>1448</v>
      </c>
      <c r="D734" s="130" t="n">
        <v>173.25</v>
      </c>
      <c r="E734" s="130" t="n">
        <v>856.09</v>
      </c>
      <c r="F734" s="131" t="n">
        <f aca="false">IF(D734&lt;&gt;0,IF(E734/D734&gt;=100,"&gt;&gt;100",E734/D734*100),"-")</f>
        <v>494.135642135642</v>
      </c>
    </row>
    <row r="735" customFormat="false" ht="12.75" hidden="false" customHeight="true" outlineLevel="0" collapsed="false">
      <c r="A735" s="120" t="s">
        <v>1449</v>
      </c>
      <c r="B735" s="121" t="s">
        <v>1450</v>
      </c>
      <c r="C735" s="122" t="s">
        <v>1449</v>
      </c>
      <c r="D735" s="126" t="n">
        <v>0</v>
      </c>
      <c r="E735" s="126" t="n">
        <v>0</v>
      </c>
      <c r="F735" s="124" t="str">
        <f aca="false">IF(D735&lt;&gt;0,IF(E735/D735&gt;=100,"&gt;&gt;100",E735/D735*100),"-")</f>
        <v>-</v>
      </c>
    </row>
    <row r="736" customFormat="false" ht="12.75" hidden="false" customHeight="true" outlineLevel="0" collapsed="false">
      <c r="A736" s="120" t="s">
        <v>1451</v>
      </c>
      <c r="B736" s="121" t="s">
        <v>1452</v>
      </c>
      <c r="C736" s="122" t="s">
        <v>1451</v>
      </c>
      <c r="D736" s="126" t="n">
        <v>0</v>
      </c>
      <c r="E736" s="126" t="n">
        <v>0</v>
      </c>
      <c r="F736" s="124" t="str">
        <f aca="false">IF(D736&lt;&gt;0,IF(E736/D736&gt;=100,"&gt;&gt;100",E736/D736*100),"-")</f>
        <v>-</v>
      </c>
    </row>
    <row r="737" customFormat="false" ht="12.75" hidden="false" customHeight="true" outlineLevel="0" collapsed="false">
      <c r="A737" s="120" t="s">
        <v>1453</v>
      </c>
      <c r="B737" s="121" t="s">
        <v>1454</v>
      </c>
      <c r="C737" s="122" t="s">
        <v>1453</v>
      </c>
      <c r="D737" s="126" t="n">
        <v>196.37</v>
      </c>
      <c r="E737" s="126" t="n">
        <v>1511.04</v>
      </c>
      <c r="F737" s="124" t="n">
        <f aca="false">IF(D737&lt;&gt;0,IF(E737/D737&gt;=100,"&gt;&gt;100",E737/D737*100),"-")</f>
        <v>769.486174059174</v>
      </c>
    </row>
    <row r="738" customFormat="false" ht="12.75" hidden="false" customHeight="true" outlineLevel="0" collapsed="false">
      <c r="A738" s="120" t="s">
        <v>1455</v>
      </c>
      <c r="B738" s="121" t="s">
        <v>1456</v>
      </c>
      <c r="C738" s="122" t="s">
        <v>1455</v>
      </c>
      <c r="D738" s="126" t="n">
        <v>0</v>
      </c>
      <c r="E738" s="126" t="n">
        <v>0</v>
      </c>
      <c r="F738" s="124" t="str">
        <f aca="false">IF(D738&lt;&gt;0,IF(E738/D738&gt;=100,"&gt;&gt;100",E738/D738*100),"-")</f>
        <v>-</v>
      </c>
    </row>
    <row r="739" customFormat="false" ht="12.75" hidden="false" customHeight="true" outlineLevel="0" collapsed="false">
      <c r="A739" s="128" t="s">
        <v>1457</v>
      </c>
      <c r="B739" s="125" t="s">
        <v>1458</v>
      </c>
      <c r="C739" s="129" t="s">
        <v>1457</v>
      </c>
      <c r="D739" s="130" t="n">
        <v>0</v>
      </c>
      <c r="E739" s="130" t="n">
        <v>0</v>
      </c>
      <c r="F739" s="131" t="str">
        <f aca="false">IF(D739&lt;&gt;0,IF(E739/D739&gt;=100,"&gt;&gt;100",E739/D739*100),"-")</f>
        <v>-</v>
      </c>
    </row>
    <row r="740" customFormat="false" ht="12.75" hidden="false" customHeight="true" outlineLevel="0" collapsed="false">
      <c r="A740" s="128" t="s">
        <v>1459</v>
      </c>
      <c r="B740" s="125" t="s">
        <v>1460</v>
      </c>
      <c r="C740" s="129" t="s">
        <v>1459</v>
      </c>
      <c r="D740" s="130" t="n">
        <v>0</v>
      </c>
      <c r="E740" s="130" t="n">
        <v>0</v>
      </c>
      <c r="F740" s="131" t="str">
        <f aca="false">IF(D740&lt;&gt;0,IF(E740/D740&gt;=100,"&gt;&gt;100",E740/D740*100),"-")</f>
        <v>-</v>
      </c>
    </row>
    <row r="741" customFormat="false" ht="12.75" hidden="false" customHeight="true" outlineLevel="0" collapsed="false">
      <c r="A741" s="128" t="n">
        <v>32911</v>
      </c>
      <c r="B741" s="125" t="s">
        <v>1461</v>
      </c>
      <c r="C741" s="129" t="s">
        <v>1462</v>
      </c>
      <c r="D741" s="130" t="n">
        <v>0</v>
      </c>
      <c r="E741" s="130" t="n">
        <v>0</v>
      </c>
      <c r="F741" s="131" t="str">
        <f aca="false">IF(D741&lt;&gt;0,IF(E741/D741&gt;=100,"&gt;&gt;100",E741/D741*100),"-")</f>
        <v>-</v>
      </c>
    </row>
    <row r="742" customFormat="false" ht="12.75" hidden="false" customHeight="true" outlineLevel="0" collapsed="false">
      <c r="A742" s="128" t="s">
        <v>1463</v>
      </c>
      <c r="B742" s="125" t="s">
        <v>1464</v>
      </c>
      <c r="C742" s="129" t="s">
        <v>1463</v>
      </c>
      <c r="D742" s="130" t="n">
        <v>0</v>
      </c>
      <c r="E742" s="130" t="n">
        <v>0</v>
      </c>
      <c r="F742" s="131" t="str">
        <f aca="false">IF(D742&lt;&gt;0,IF(E742/D742&gt;=100,"&gt;&gt;100",E742/D742*100),"-")</f>
        <v>-</v>
      </c>
    </row>
    <row r="743" customFormat="false" ht="12.75" hidden="false" customHeight="true" outlineLevel="0" collapsed="false">
      <c r="A743" s="128" t="s">
        <v>1465</v>
      </c>
      <c r="B743" s="125" t="s">
        <v>1466</v>
      </c>
      <c r="C743" s="129" t="s">
        <v>1465</v>
      </c>
      <c r="D743" s="130" t="n">
        <v>0</v>
      </c>
      <c r="E743" s="130" t="n">
        <v>0</v>
      </c>
      <c r="F743" s="131" t="str">
        <f aca="false">IF(D743&lt;&gt;0,IF(E743/D743&gt;=100,"&gt;&gt;100",E743/D743*100),"-")</f>
        <v>-</v>
      </c>
    </row>
    <row r="744" customFormat="false" ht="12.75" hidden="false" customHeight="true" outlineLevel="0" collapsed="false">
      <c r="A744" s="128" t="s">
        <v>1467</v>
      </c>
      <c r="B744" s="125" t="s">
        <v>1468</v>
      </c>
      <c r="C744" s="129" t="s">
        <v>1467</v>
      </c>
      <c r="D744" s="130" t="n">
        <v>0</v>
      </c>
      <c r="E744" s="130" t="n">
        <v>0</v>
      </c>
      <c r="F744" s="131" t="str">
        <f aca="false">IF(D744&lt;&gt;0,IF(E744/D744&gt;=100,"&gt;&gt;100",E744/D744*100),"-")</f>
        <v>-</v>
      </c>
    </row>
    <row r="745" customFormat="false" ht="12.75" hidden="false" customHeight="true" outlineLevel="0" collapsed="false">
      <c r="A745" s="128" t="n">
        <v>34111</v>
      </c>
      <c r="B745" s="125" t="s">
        <v>1469</v>
      </c>
      <c r="C745" s="129" t="s">
        <v>1470</v>
      </c>
      <c r="D745" s="130" t="n">
        <v>0</v>
      </c>
      <c r="E745" s="130" t="n">
        <v>0</v>
      </c>
      <c r="F745" s="131" t="str">
        <f aca="false">IF(D745&lt;&gt;0,IF(E745/D745&gt;=100,"&gt;&gt;100",E745/D745*100),"-")</f>
        <v>-</v>
      </c>
    </row>
    <row r="746" customFormat="false" ht="12.75" hidden="false" customHeight="true" outlineLevel="0" collapsed="false">
      <c r="A746" s="128" t="n">
        <v>34112</v>
      </c>
      <c r="B746" s="125" t="s">
        <v>1471</v>
      </c>
      <c r="C746" s="129" t="s">
        <v>1472</v>
      </c>
      <c r="D746" s="130" t="n">
        <v>0</v>
      </c>
      <c r="E746" s="130" t="n">
        <v>0</v>
      </c>
      <c r="F746" s="131" t="str">
        <f aca="false">IF(D746&lt;&gt;0,IF(E746/D746&gt;=100,"&gt;&gt;100",E746/D746*100),"-")</f>
        <v>-</v>
      </c>
    </row>
    <row r="747" customFormat="false" ht="12.75" hidden="false" customHeight="true" outlineLevel="0" collapsed="false">
      <c r="A747" s="128" t="n">
        <v>34121</v>
      </c>
      <c r="B747" s="125" t="s">
        <v>1473</v>
      </c>
      <c r="C747" s="129" t="s">
        <v>1474</v>
      </c>
      <c r="D747" s="130" t="n">
        <v>0</v>
      </c>
      <c r="E747" s="130" t="n">
        <v>0</v>
      </c>
      <c r="F747" s="131" t="str">
        <f aca="false">IF(D747&lt;&gt;0,IF(E747/D747&gt;=100,"&gt;&gt;100",E747/D747*100),"-")</f>
        <v>-</v>
      </c>
    </row>
    <row r="748" customFormat="false" ht="12.75" hidden="false" customHeight="true" outlineLevel="0" collapsed="false">
      <c r="A748" s="128" t="n">
        <v>34122</v>
      </c>
      <c r="B748" s="125" t="s">
        <v>1475</v>
      </c>
      <c r="C748" s="129" t="s">
        <v>1476</v>
      </c>
      <c r="D748" s="130" t="n">
        <v>0</v>
      </c>
      <c r="E748" s="130" t="n">
        <v>0</v>
      </c>
      <c r="F748" s="131" t="str">
        <f aca="false">IF(D748&lt;&gt;0,IF(E748/D748&gt;=100,"&gt;&gt;100",E748/D748*100),"-")</f>
        <v>-</v>
      </c>
    </row>
    <row r="749" customFormat="false" ht="12.75" hidden="false" customHeight="true" outlineLevel="0" collapsed="false">
      <c r="A749" s="128" t="n">
        <v>34131</v>
      </c>
      <c r="B749" s="125" t="s">
        <v>1477</v>
      </c>
      <c r="C749" s="129" t="s">
        <v>1478</v>
      </c>
      <c r="D749" s="130" t="n">
        <v>0</v>
      </c>
      <c r="E749" s="130" t="n">
        <v>0</v>
      </c>
      <c r="F749" s="131" t="str">
        <f aca="false">IF(D749&lt;&gt;0,IF(E749/D749&gt;=100,"&gt;&gt;100",E749/D749*100),"-")</f>
        <v>-</v>
      </c>
    </row>
    <row r="750" customFormat="false" ht="12.75" hidden="false" customHeight="true" outlineLevel="0" collapsed="false">
      <c r="A750" s="128" t="n">
        <v>34132</v>
      </c>
      <c r="B750" s="125" t="s">
        <v>1479</v>
      </c>
      <c r="C750" s="129" t="s">
        <v>1480</v>
      </c>
      <c r="D750" s="130" t="n">
        <v>0</v>
      </c>
      <c r="E750" s="130" t="n">
        <v>0</v>
      </c>
      <c r="F750" s="131" t="str">
        <f aca="false">IF(D750&lt;&gt;0,IF(E750/D750&gt;=100,"&gt;&gt;100",E750/D750*100),"-")</f>
        <v>-</v>
      </c>
    </row>
    <row r="751" customFormat="false" ht="12.75" hidden="false" customHeight="true" outlineLevel="0" collapsed="false">
      <c r="A751" s="128" t="n">
        <v>34191</v>
      </c>
      <c r="B751" s="125" t="s">
        <v>1481</v>
      </c>
      <c r="C751" s="129" t="s">
        <v>1482</v>
      </c>
      <c r="D751" s="130" t="n">
        <v>0</v>
      </c>
      <c r="E751" s="130" t="n">
        <v>0</v>
      </c>
      <c r="F751" s="131" t="str">
        <f aca="false">IF(D751&lt;&gt;0,IF(E751/D751&gt;=100,"&gt;&gt;100",E751/D751*100),"-")</f>
        <v>-</v>
      </c>
    </row>
    <row r="752" customFormat="false" ht="12.75" hidden="false" customHeight="true" outlineLevel="0" collapsed="false">
      <c r="A752" s="128" t="n">
        <v>34192</v>
      </c>
      <c r="B752" s="125" t="s">
        <v>1483</v>
      </c>
      <c r="C752" s="129" t="s">
        <v>1484</v>
      </c>
      <c r="D752" s="130" t="n">
        <v>0</v>
      </c>
      <c r="E752" s="130" t="n">
        <v>0</v>
      </c>
      <c r="F752" s="131" t="str">
        <f aca="false">IF(D752&lt;&gt;0,IF(E752/D752&gt;=100,"&gt;&gt;100",E752/D752*100),"-")</f>
        <v>-</v>
      </c>
    </row>
    <row r="753" customFormat="false" ht="12.75" hidden="false" customHeight="true" outlineLevel="0" collapsed="false">
      <c r="A753" s="128" t="n">
        <v>34213</v>
      </c>
      <c r="B753" s="125" t="s">
        <v>1485</v>
      </c>
      <c r="C753" s="129" t="s">
        <v>1486</v>
      </c>
      <c r="D753" s="130" t="n">
        <v>0</v>
      </c>
      <c r="E753" s="130" t="n">
        <v>0</v>
      </c>
      <c r="F753" s="131" t="str">
        <f aca="false">IF(D753&lt;&gt;0,IF(E753/D753&gt;=100,"&gt;&gt;100",E753/D753*100),"-")</f>
        <v>-</v>
      </c>
    </row>
    <row r="754" customFormat="false" ht="12.75" hidden="false" customHeight="true" outlineLevel="0" collapsed="false">
      <c r="A754" s="120" t="n">
        <v>34214</v>
      </c>
      <c r="B754" s="121" t="s">
        <v>1487</v>
      </c>
      <c r="C754" s="122" t="s">
        <v>1488</v>
      </c>
      <c r="D754" s="126" t="n">
        <v>0</v>
      </c>
      <c r="E754" s="126" t="n">
        <v>0</v>
      </c>
      <c r="F754" s="124" t="str">
        <f aca="false">IF(D754&lt;&gt;0,IF(E754/D754&gt;=100,"&gt;&gt;100",E754/D754*100),"-")</f>
        <v>-</v>
      </c>
    </row>
    <row r="755" customFormat="false" ht="12.75" hidden="false" customHeight="true" outlineLevel="0" collapsed="false">
      <c r="A755" s="120" t="n">
        <v>34215</v>
      </c>
      <c r="B755" s="121" t="s">
        <v>1489</v>
      </c>
      <c r="C755" s="122" t="s">
        <v>1490</v>
      </c>
      <c r="D755" s="126" t="n">
        <v>0</v>
      </c>
      <c r="E755" s="126" t="n">
        <v>0</v>
      </c>
      <c r="F755" s="124" t="str">
        <f aca="false">IF(D755&lt;&gt;0,IF(E755/D755&gt;=100,"&gt;&gt;100",E755/D755*100),"-")</f>
        <v>-</v>
      </c>
    </row>
    <row r="756" customFormat="false" ht="12.75" hidden="false" customHeight="true" outlineLevel="0" collapsed="false">
      <c r="A756" s="120" t="n">
        <v>34216</v>
      </c>
      <c r="B756" s="121" t="s">
        <v>1491</v>
      </c>
      <c r="C756" s="122" t="s">
        <v>1492</v>
      </c>
      <c r="D756" s="126" t="n">
        <v>0</v>
      </c>
      <c r="E756" s="126" t="n">
        <v>0</v>
      </c>
      <c r="F756" s="124" t="str">
        <f aca="false">IF(D756&lt;&gt;0,IF(E756/D756&gt;=100,"&gt;&gt;100",E756/D756*100),"-")</f>
        <v>-</v>
      </c>
    </row>
    <row r="757" customFormat="false" ht="12.75" hidden="false" customHeight="true" outlineLevel="0" collapsed="false">
      <c r="A757" s="120" t="n">
        <v>34222</v>
      </c>
      <c r="B757" s="121" t="s">
        <v>1493</v>
      </c>
      <c r="C757" s="122" t="s">
        <v>1494</v>
      </c>
      <c r="D757" s="126" t="n">
        <v>0</v>
      </c>
      <c r="E757" s="126" t="n">
        <v>0</v>
      </c>
      <c r="F757" s="124" t="str">
        <f aca="false">IF(D757&lt;&gt;0,IF(E757/D757&gt;=100,"&gt;&gt;100",E757/D757*100),"-")</f>
        <v>-</v>
      </c>
    </row>
    <row r="758" customFormat="false" ht="12.75" hidden="false" customHeight="true" outlineLevel="0" collapsed="false">
      <c r="A758" s="120" t="n">
        <v>34223</v>
      </c>
      <c r="B758" s="121" t="s">
        <v>1495</v>
      </c>
      <c r="C758" s="122" t="s">
        <v>1496</v>
      </c>
      <c r="D758" s="126" t="n">
        <v>0</v>
      </c>
      <c r="E758" s="126" t="n">
        <v>0</v>
      </c>
      <c r="F758" s="124" t="str">
        <f aca="false">IF(D758&lt;&gt;0,IF(E758/D758&gt;=100,"&gt;&gt;100",E758/D758*100),"-")</f>
        <v>-</v>
      </c>
    </row>
    <row r="759" customFormat="false" ht="24" hidden="false" customHeight="false" outlineLevel="0" collapsed="false">
      <c r="A759" s="120" t="n">
        <v>34224</v>
      </c>
      <c r="B759" s="121" t="s">
        <v>1497</v>
      </c>
      <c r="C759" s="122" t="s">
        <v>1498</v>
      </c>
      <c r="D759" s="126" t="n">
        <v>0</v>
      </c>
      <c r="E759" s="126" t="n">
        <v>0</v>
      </c>
      <c r="F759" s="124" t="str">
        <f aca="false">IF(D759&lt;&gt;0,IF(E759/D759&gt;=100,"&gt;&gt;100",E759/D759*100),"-")</f>
        <v>-</v>
      </c>
    </row>
    <row r="760" customFormat="false" ht="24" hidden="false" customHeight="false" outlineLevel="0" collapsed="false">
      <c r="A760" s="120" t="n">
        <v>34233</v>
      </c>
      <c r="B760" s="121" t="s">
        <v>1499</v>
      </c>
      <c r="C760" s="122" t="s">
        <v>1500</v>
      </c>
      <c r="D760" s="126" t="n">
        <v>0</v>
      </c>
      <c r="E760" s="126" t="n">
        <v>0</v>
      </c>
      <c r="F760" s="124" t="str">
        <f aca="false">IF(D760&lt;&gt;0,IF(E760/D760&gt;=100,"&gt;&gt;100",E760/D760*100),"-")</f>
        <v>-</v>
      </c>
    </row>
    <row r="761" customFormat="false" ht="24" hidden="false" customHeight="false" outlineLevel="0" collapsed="false">
      <c r="A761" s="120" t="n">
        <v>34234</v>
      </c>
      <c r="B761" s="127" t="s">
        <v>1501</v>
      </c>
      <c r="C761" s="122" t="s">
        <v>1502</v>
      </c>
      <c r="D761" s="126" t="n">
        <v>0</v>
      </c>
      <c r="E761" s="126" t="n">
        <v>0</v>
      </c>
      <c r="F761" s="124" t="str">
        <f aca="false">IF(D761&lt;&gt;0,IF(E761/D761&gt;=100,"&gt;&gt;100",E761/D761*100),"-")</f>
        <v>-</v>
      </c>
    </row>
    <row r="762" customFormat="false" ht="24" hidden="false" customHeight="false" outlineLevel="0" collapsed="false">
      <c r="A762" s="120" t="n">
        <v>34235</v>
      </c>
      <c r="B762" s="127" t="s">
        <v>1503</v>
      </c>
      <c r="C762" s="122" t="s">
        <v>1504</v>
      </c>
      <c r="D762" s="126" t="n">
        <v>0</v>
      </c>
      <c r="E762" s="126" t="n">
        <v>0</v>
      </c>
      <c r="F762" s="124" t="str">
        <f aca="false">IF(D762&lt;&gt;0,IF(E762/D762&gt;=100,"&gt;&gt;100",E762/D762*100),"-")</f>
        <v>-</v>
      </c>
    </row>
    <row r="763" customFormat="false" ht="12.75" hidden="false" customHeight="true" outlineLevel="0" collapsed="false">
      <c r="A763" s="120" t="n">
        <v>34236</v>
      </c>
      <c r="B763" s="121" t="s">
        <v>1505</v>
      </c>
      <c r="C763" s="122" t="s">
        <v>1506</v>
      </c>
      <c r="D763" s="126" t="n">
        <v>0</v>
      </c>
      <c r="E763" s="126" t="n">
        <v>0</v>
      </c>
      <c r="F763" s="124" t="str">
        <f aca="false">IF(D763&lt;&gt;0,IF(E763/D763&gt;=100,"&gt;&gt;100",E763/D763*100),"-")</f>
        <v>-</v>
      </c>
    </row>
    <row r="764" customFormat="false" ht="12.75" hidden="false" customHeight="true" outlineLevel="0" collapsed="false">
      <c r="A764" s="120" t="n">
        <v>34237</v>
      </c>
      <c r="B764" s="121" t="s">
        <v>1507</v>
      </c>
      <c r="C764" s="122" t="s">
        <v>1508</v>
      </c>
      <c r="D764" s="126" t="n">
        <v>0</v>
      </c>
      <c r="E764" s="126" t="n">
        <v>0</v>
      </c>
      <c r="F764" s="124" t="str">
        <f aca="false">IF(D764&lt;&gt;0,IF(E764/D764&gt;=100,"&gt;&gt;100",E764/D764*100),"-")</f>
        <v>-</v>
      </c>
    </row>
    <row r="765" customFormat="false" ht="12.75" hidden="false" customHeight="true" outlineLevel="0" collapsed="false">
      <c r="A765" s="120" t="n">
        <v>34238</v>
      </c>
      <c r="B765" s="121" t="s">
        <v>1509</v>
      </c>
      <c r="C765" s="122" t="s">
        <v>1510</v>
      </c>
      <c r="D765" s="126" t="n">
        <v>0</v>
      </c>
      <c r="E765" s="126" t="n">
        <v>0</v>
      </c>
      <c r="F765" s="124" t="str">
        <f aca="false">IF(D765&lt;&gt;0,IF(E765/D765&gt;=100,"&gt;&gt;100",E765/D765*100),"-")</f>
        <v>-</v>
      </c>
    </row>
    <row r="766" customFormat="false" ht="24" hidden="false" customHeight="false" outlineLevel="0" collapsed="false">
      <c r="A766" s="120" t="n">
        <v>34273</v>
      </c>
      <c r="B766" s="121" t="s">
        <v>1511</v>
      </c>
      <c r="C766" s="122" t="s">
        <v>1512</v>
      </c>
      <c r="D766" s="126" t="n">
        <v>0</v>
      </c>
      <c r="E766" s="126" t="n">
        <v>0</v>
      </c>
      <c r="F766" s="124" t="str">
        <f aca="false">IF(D766&lt;&gt;0,IF(E766/D766&gt;=100,"&gt;&gt;100",E766/D766*100),"-")</f>
        <v>-</v>
      </c>
    </row>
    <row r="767" customFormat="false" ht="12.75" hidden="false" customHeight="true" outlineLevel="0" collapsed="false">
      <c r="A767" s="120" t="n">
        <v>34274</v>
      </c>
      <c r="B767" s="121" t="s">
        <v>1513</v>
      </c>
      <c r="C767" s="122" t="s">
        <v>1514</v>
      </c>
      <c r="D767" s="126" t="n">
        <v>0</v>
      </c>
      <c r="E767" s="126" t="n">
        <v>0</v>
      </c>
      <c r="F767" s="124" t="str">
        <f aca="false">IF(D767&lt;&gt;0,IF(E767/D767&gt;=100,"&gt;&gt;100",E767/D767*100),"-")</f>
        <v>-</v>
      </c>
    </row>
    <row r="768" customFormat="false" ht="12.75" hidden="false" customHeight="true" outlineLevel="0" collapsed="false">
      <c r="A768" s="120" t="n">
        <v>34275</v>
      </c>
      <c r="B768" s="121" t="s">
        <v>1515</v>
      </c>
      <c r="C768" s="122" t="s">
        <v>1516</v>
      </c>
      <c r="D768" s="126" t="n">
        <v>0</v>
      </c>
      <c r="E768" s="126" t="n">
        <v>0</v>
      </c>
      <c r="F768" s="124" t="str">
        <f aca="false">IF(D768&lt;&gt;0,IF(E768/D768&gt;=100,"&gt;&gt;100",E768/D768*100),"-")</f>
        <v>-</v>
      </c>
    </row>
    <row r="769" customFormat="false" ht="12.75" hidden="false" customHeight="true" outlineLevel="0" collapsed="false">
      <c r="A769" s="120" t="n">
        <v>34281</v>
      </c>
      <c r="B769" s="121" t="s">
        <v>1517</v>
      </c>
      <c r="C769" s="122" t="s">
        <v>1518</v>
      </c>
      <c r="D769" s="126" t="n">
        <v>0</v>
      </c>
      <c r="E769" s="126" t="n">
        <v>0</v>
      </c>
      <c r="F769" s="124" t="str">
        <f aca="false">IF(D769&lt;&gt;0,IF(E769/D769&gt;=100,"&gt;&gt;100",E769/D769*100),"-")</f>
        <v>-</v>
      </c>
    </row>
    <row r="770" customFormat="false" ht="12.75" hidden="false" customHeight="true" outlineLevel="0" collapsed="false">
      <c r="A770" s="128" t="n">
        <v>34282</v>
      </c>
      <c r="B770" s="125" t="s">
        <v>1519</v>
      </c>
      <c r="C770" s="129" t="s">
        <v>1520</v>
      </c>
      <c r="D770" s="130" t="n">
        <v>0</v>
      </c>
      <c r="E770" s="130" t="n">
        <v>0</v>
      </c>
      <c r="F770" s="131" t="str">
        <f aca="false">IF(D770&lt;&gt;0,IF(E770/D770&gt;=100,"&gt;&gt;100",E770/D770*100),"-")</f>
        <v>-</v>
      </c>
    </row>
    <row r="771" customFormat="false" ht="12.75" hidden="false" customHeight="true" outlineLevel="0" collapsed="false">
      <c r="A771" s="128" t="n">
        <v>34283</v>
      </c>
      <c r="B771" s="125" t="s">
        <v>1521</v>
      </c>
      <c r="C771" s="129" t="s">
        <v>1522</v>
      </c>
      <c r="D771" s="130" t="n">
        <v>0</v>
      </c>
      <c r="E771" s="130" t="n">
        <v>0</v>
      </c>
      <c r="F771" s="131" t="str">
        <f aca="false">IF(D771&lt;&gt;0,IF(E771/D771&gt;=100,"&gt;&gt;100",E771/D771*100),"-")</f>
        <v>-</v>
      </c>
    </row>
    <row r="772" customFormat="false" ht="12.75" hidden="false" customHeight="true" outlineLevel="0" collapsed="false">
      <c r="A772" s="128" t="n">
        <v>34284</v>
      </c>
      <c r="B772" s="125" t="s">
        <v>1523</v>
      </c>
      <c r="C772" s="129" t="s">
        <v>1524</v>
      </c>
      <c r="D772" s="130" t="n">
        <v>0</v>
      </c>
      <c r="E772" s="130" t="n">
        <v>0</v>
      </c>
      <c r="F772" s="131" t="str">
        <f aca="false">IF(D772&lt;&gt;0,IF(E772/D772&gt;=100,"&gt;&gt;100",E772/D772*100),"-")</f>
        <v>-</v>
      </c>
    </row>
    <row r="773" customFormat="false" ht="12.75" hidden="false" customHeight="true" outlineLevel="0" collapsed="false">
      <c r="A773" s="128" t="n">
        <v>34285</v>
      </c>
      <c r="B773" s="125" t="s">
        <v>1525</v>
      </c>
      <c r="C773" s="129" t="s">
        <v>1526</v>
      </c>
      <c r="D773" s="130" t="n">
        <v>0</v>
      </c>
      <c r="E773" s="130" t="n">
        <v>0</v>
      </c>
      <c r="F773" s="131" t="str">
        <f aca="false">IF(D773&lt;&gt;0,IF(E773/D773&gt;=100,"&gt;&gt;100",E773/D773*100),"-")</f>
        <v>-</v>
      </c>
    </row>
    <row r="774" customFormat="false" ht="24" hidden="false" customHeight="false" outlineLevel="0" collapsed="false">
      <c r="A774" s="128" t="n">
        <v>34286</v>
      </c>
      <c r="B774" s="132" t="s">
        <v>1527</v>
      </c>
      <c r="C774" s="129" t="s">
        <v>1528</v>
      </c>
      <c r="D774" s="130" t="n">
        <v>0</v>
      </c>
      <c r="E774" s="130" t="n">
        <v>0</v>
      </c>
      <c r="F774" s="131" t="str">
        <f aca="false">IF(D774&lt;&gt;0,IF(E774/D774&gt;=100,"&gt;&gt;100",E774/D774*100),"-")</f>
        <v>-</v>
      </c>
    </row>
    <row r="775" customFormat="false" ht="12" hidden="false" customHeight="false" outlineLevel="0" collapsed="false">
      <c r="A775" s="128" t="n">
        <v>34287</v>
      </c>
      <c r="B775" s="125" t="s">
        <v>1529</v>
      </c>
      <c r="C775" s="129" t="s">
        <v>1530</v>
      </c>
      <c r="D775" s="130" t="n">
        <v>0</v>
      </c>
      <c r="E775" s="130" t="n">
        <v>0</v>
      </c>
      <c r="F775" s="131" t="str">
        <f aca="false">IF(D775&lt;&gt;0,IF(E775/D775&gt;=100,"&gt;&gt;100",E775/D775*100),"-")</f>
        <v>-</v>
      </c>
    </row>
    <row r="776" customFormat="false" ht="12.75" hidden="false" customHeight="true" outlineLevel="0" collapsed="false">
      <c r="A776" s="128" t="n">
        <v>34341</v>
      </c>
      <c r="B776" s="125" t="s">
        <v>1531</v>
      </c>
      <c r="C776" s="129" t="s">
        <v>1532</v>
      </c>
      <c r="D776" s="130" t="n">
        <v>0</v>
      </c>
      <c r="E776" s="130" t="n">
        <v>0</v>
      </c>
      <c r="F776" s="131" t="str">
        <f aca="false">IF(D776&lt;&gt;0,IF(E776/D776&gt;=100,"&gt;&gt;100",E776/D776*100),"-")</f>
        <v>-</v>
      </c>
    </row>
    <row r="777" customFormat="false" ht="12.75" hidden="false" customHeight="true" outlineLevel="0" collapsed="false">
      <c r="A777" s="128" t="n">
        <v>35231</v>
      </c>
      <c r="B777" s="125" t="s">
        <v>1533</v>
      </c>
      <c r="C777" s="129" t="s">
        <v>1534</v>
      </c>
      <c r="D777" s="130" t="n">
        <v>0</v>
      </c>
      <c r="E777" s="130" t="n">
        <v>0</v>
      </c>
      <c r="F777" s="131" t="str">
        <f aca="false">IF(D777&lt;&gt;0,IF(E777/D777&gt;=100,"&gt;&gt;100",E777/D777*100),"-")</f>
        <v>-</v>
      </c>
    </row>
    <row r="778" customFormat="false" ht="12.75" hidden="false" customHeight="true" outlineLevel="0" collapsed="false">
      <c r="A778" s="128" t="n">
        <v>35232</v>
      </c>
      <c r="B778" s="125" t="s">
        <v>1535</v>
      </c>
      <c r="C778" s="129" t="s">
        <v>1536</v>
      </c>
      <c r="D778" s="130" t="n">
        <v>0</v>
      </c>
      <c r="E778" s="130" t="n">
        <v>0</v>
      </c>
      <c r="F778" s="131" t="str">
        <f aca="false">IF(D778&lt;&gt;0,IF(E778/D778&gt;=100,"&gt;&gt;100",E778/D778*100),"-")</f>
        <v>-</v>
      </c>
    </row>
    <row r="779" customFormat="false" ht="12.75" hidden="false" customHeight="true" outlineLevel="0" collapsed="false">
      <c r="A779" s="128" t="n">
        <v>36313</v>
      </c>
      <c r="B779" s="125" t="s">
        <v>1537</v>
      </c>
      <c r="C779" s="129" t="s">
        <v>1538</v>
      </c>
      <c r="D779" s="130" t="n">
        <v>0</v>
      </c>
      <c r="E779" s="130" t="n">
        <v>0</v>
      </c>
      <c r="F779" s="131" t="str">
        <f aca="false">IF(D779&lt;&gt;0,IF(E779/D779&gt;=100,"&gt;&gt;100",E779/D779*100),"-")</f>
        <v>-</v>
      </c>
    </row>
    <row r="780" customFormat="false" ht="12.75" hidden="false" customHeight="true" outlineLevel="0" collapsed="false">
      <c r="A780" s="128" t="n">
        <v>36314</v>
      </c>
      <c r="B780" s="125" t="s">
        <v>1539</v>
      </c>
      <c r="C780" s="129" t="s">
        <v>1540</v>
      </c>
      <c r="D780" s="130" t="n">
        <v>0</v>
      </c>
      <c r="E780" s="130" t="n">
        <v>0</v>
      </c>
      <c r="F780" s="131" t="str">
        <f aca="false">IF(D780&lt;&gt;0,IF(E780/D780&gt;=100,"&gt;&gt;100",E780/D780*100),"-")</f>
        <v>-</v>
      </c>
    </row>
    <row r="781" customFormat="false" ht="12.75" hidden="false" customHeight="true" outlineLevel="0" collapsed="false">
      <c r="A781" s="128" t="n">
        <v>36315</v>
      </c>
      <c r="B781" s="125" t="s">
        <v>1541</v>
      </c>
      <c r="C781" s="129" t="s">
        <v>1542</v>
      </c>
      <c r="D781" s="130" t="n">
        <v>0</v>
      </c>
      <c r="E781" s="130" t="n">
        <v>0</v>
      </c>
      <c r="F781" s="131" t="str">
        <f aca="false">IF(D781&lt;&gt;0,IF(E781/D781&gt;=100,"&gt;&gt;100",E781/D781*100),"-")</f>
        <v>-</v>
      </c>
    </row>
    <row r="782" customFormat="false" ht="12.75" hidden="false" customHeight="true" outlineLevel="0" collapsed="false">
      <c r="A782" s="128" t="n">
        <v>36316</v>
      </c>
      <c r="B782" s="125" t="s">
        <v>1543</v>
      </c>
      <c r="C782" s="129" t="s">
        <v>1544</v>
      </c>
      <c r="D782" s="130" t="n">
        <v>0</v>
      </c>
      <c r="E782" s="130" t="n">
        <v>0</v>
      </c>
      <c r="F782" s="131" t="str">
        <f aca="false">IF(D782&lt;&gt;0,IF(E782/D782&gt;=100,"&gt;&gt;100",E782/D782*100),"-")</f>
        <v>-</v>
      </c>
    </row>
    <row r="783" customFormat="false" ht="12.75" hidden="false" customHeight="true" outlineLevel="0" collapsed="false">
      <c r="A783" s="128" t="n">
        <v>36317</v>
      </c>
      <c r="B783" s="125" t="s">
        <v>1545</v>
      </c>
      <c r="C783" s="129" t="s">
        <v>1546</v>
      </c>
      <c r="D783" s="130" t="n">
        <v>0</v>
      </c>
      <c r="E783" s="130" t="n">
        <v>0</v>
      </c>
      <c r="F783" s="131" t="str">
        <f aca="false">IF(D783&lt;&gt;0,IF(E783/D783&gt;=100,"&gt;&gt;100",E783/D783*100),"-")</f>
        <v>-</v>
      </c>
    </row>
    <row r="784" customFormat="false" ht="12.75" hidden="false" customHeight="true" outlineLevel="0" collapsed="false">
      <c r="A784" s="128" t="n">
        <v>36318</v>
      </c>
      <c r="B784" s="125" t="s">
        <v>1547</v>
      </c>
      <c r="C784" s="129" t="s">
        <v>1548</v>
      </c>
      <c r="D784" s="130" t="n">
        <v>0</v>
      </c>
      <c r="E784" s="130" t="n">
        <v>0</v>
      </c>
      <c r="F784" s="131" t="str">
        <f aca="false">IF(D784&lt;&gt;0,IF(E784/D784&gt;=100,"&gt;&gt;100",E784/D784*100),"-")</f>
        <v>-</v>
      </c>
    </row>
    <row r="785" customFormat="false" ht="12" hidden="false" customHeight="false" outlineLevel="0" collapsed="false">
      <c r="A785" s="128" t="n">
        <v>36319</v>
      </c>
      <c r="B785" s="132" t="s">
        <v>1549</v>
      </c>
      <c r="C785" s="129" t="s">
        <v>1550</v>
      </c>
      <c r="D785" s="130" t="n">
        <v>0</v>
      </c>
      <c r="E785" s="130" t="n">
        <v>0</v>
      </c>
      <c r="F785" s="131" t="str">
        <f aca="false">IF(D785&lt;&gt;0,IF(E785/D785&gt;=100,"&gt;&gt;100",E785/D785*100),"-")</f>
        <v>-</v>
      </c>
    </row>
    <row r="786" customFormat="false" ht="12.75" hidden="false" customHeight="true" outlineLevel="0" collapsed="false">
      <c r="A786" s="128" t="n">
        <v>36323</v>
      </c>
      <c r="B786" s="125" t="s">
        <v>1551</v>
      </c>
      <c r="C786" s="129" t="s">
        <v>1552</v>
      </c>
      <c r="D786" s="130" t="n">
        <v>0</v>
      </c>
      <c r="E786" s="130" t="n">
        <v>0</v>
      </c>
      <c r="F786" s="131" t="str">
        <f aca="false">IF(D786&lt;&gt;0,IF(E786/D786&gt;=100,"&gt;&gt;100",E786/D786*100),"-")</f>
        <v>-</v>
      </c>
    </row>
    <row r="787" customFormat="false" ht="12.75" hidden="false" customHeight="true" outlineLevel="0" collapsed="false">
      <c r="A787" s="128" t="n">
        <v>36324</v>
      </c>
      <c r="B787" s="125" t="s">
        <v>1553</v>
      </c>
      <c r="C787" s="129" t="s">
        <v>1554</v>
      </c>
      <c r="D787" s="130" t="n">
        <v>0</v>
      </c>
      <c r="E787" s="130" t="n">
        <v>0</v>
      </c>
      <c r="F787" s="131" t="str">
        <f aca="false">IF(D787&lt;&gt;0,IF(E787/D787&gt;=100,"&gt;&gt;100",E787/D787*100),"-")</f>
        <v>-</v>
      </c>
    </row>
    <row r="788" customFormat="false" ht="12.75" hidden="false" customHeight="true" outlineLevel="0" collapsed="false">
      <c r="A788" s="128" t="n">
        <v>36325</v>
      </c>
      <c r="B788" s="125" t="s">
        <v>1555</v>
      </c>
      <c r="C788" s="129" t="s">
        <v>1556</v>
      </c>
      <c r="D788" s="130" t="n">
        <v>0</v>
      </c>
      <c r="E788" s="130" t="n">
        <v>0</v>
      </c>
      <c r="F788" s="131" t="str">
        <f aca="false">IF(D788&lt;&gt;0,IF(E788/D788&gt;=100,"&gt;&gt;100",E788/D788*100),"-")</f>
        <v>-</v>
      </c>
    </row>
    <row r="789" customFormat="false" ht="12.75" hidden="false" customHeight="true" outlineLevel="0" collapsed="false">
      <c r="A789" s="128" t="n">
        <v>36326</v>
      </c>
      <c r="B789" s="125" t="s">
        <v>1557</v>
      </c>
      <c r="C789" s="129" t="s">
        <v>1558</v>
      </c>
      <c r="D789" s="130" t="n">
        <v>0</v>
      </c>
      <c r="E789" s="130" t="n">
        <v>0</v>
      </c>
      <c r="F789" s="131" t="str">
        <f aca="false">IF(D789&lt;&gt;0,IF(E789/D789&gt;=100,"&gt;&gt;100",E789/D789*100),"-")</f>
        <v>-</v>
      </c>
    </row>
    <row r="790" customFormat="false" ht="12.75" hidden="false" customHeight="true" outlineLevel="0" collapsed="false">
      <c r="A790" s="128" t="n">
        <v>36327</v>
      </c>
      <c r="B790" s="125" t="s">
        <v>1559</v>
      </c>
      <c r="C790" s="129" t="s">
        <v>1560</v>
      </c>
      <c r="D790" s="130" t="n">
        <v>0</v>
      </c>
      <c r="E790" s="130" t="n">
        <v>0</v>
      </c>
      <c r="F790" s="131" t="str">
        <f aca="false">IF(D790&lt;&gt;0,IF(E790/D790&gt;=100,"&gt;&gt;100",E790/D790*100),"-")</f>
        <v>-</v>
      </c>
    </row>
    <row r="791" customFormat="false" ht="24" hidden="false" customHeight="false" outlineLevel="0" collapsed="false">
      <c r="A791" s="128" t="n">
        <v>36328</v>
      </c>
      <c r="B791" s="125" t="s">
        <v>1561</v>
      </c>
      <c r="C791" s="129" t="s">
        <v>1562</v>
      </c>
      <c r="D791" s="130" t="n">
        <v>0</v>
      </c>
      <c r="E791" s="130" t="n">
        <v>0</v>
      </c>
      <c r="F791" s="131" t="str">
        <f aca="false">IF(D791&lt;&gt;0,IF(E791/D791&gt;=100,"&gt;&gt;100",E791/D791*100),"-")</f>
        <v>-</v>
      </c>
    </row>
    <row r="792" customFormat="false" ht="12" hidden="false" customHeight="false" outlineLevel="0" collapsed="false">
      <c r="A792" s="128" t="n">
        <v>36329</v>
      </c>
      <c r="B792" s="132" t="s">
        <v>1563</v>
      </c>
      <c r="C792" s="129" t="s">
        <v>1564</v>
      </c>
      <c r="D792" s="130" t="n">
        <v>0</v>
      </c>
      <c r="E792" s="130" t="n">
        <v>0</v>
      </c>
      <c r="F792" s="131" t="str">
        <f aca="false">IF(D792&lt;&gt;0,IF(E792/D792&gt;=100,"&gt;&gt;100",E792/D792*100),"-")</f>
        <v>-</v>
      </c>
    </row>
    <row r="793" customFormat="false" ht="12.75" hidden="false" customHeight="true" outlineLevel="0" collapsed="false">
      <c r="A793" s="128" t="s">
        <v>1565</v>
      </c>
      <c r="B793" s="132" t="s">
        <v>1566</v>
      </c>
      <c r="C793" s="129" t="s">
        <v>1565</v>
      </c>
      <c r="D793" s="130" t="n">
        <v>0</v>
      </c>
      <c r="E793" s="130" t="n">
        <v>0</v>
      </c>
      <c r="F793" s="131" t="str">
        <f aca="false">IF(D793&lt;&gt;0,IF(E793/D793&gt;=100,"&gt;&gt;100",E793/D793*100),"-")</f>
        <v>-</v>
      </c>
    </row>
    <row r="794" customFormat="false" ht="12.75" hidden="false" customHeight="true" outlineLevel="0" collapsed="false">
      <c r="A794" s="128" t="s">
        <v>1567</v>
      </c>
      <c r="B794" s="132" t="s">
        <v>1568</v>
      </c>
      <c r="C794" s="129" t="s">
        <v>1567</v>
      </c>
      <c r="D794" s="130" t="n">
        <v>0</v>
      </c>
      <c r="E794" s="130" t="n">
        <v>0</v>
      </c>
      <c r="F794" s="131" t="str">
        <f aca="false">IF(D794&lt;&gt;0,IF(E794/D794&gt;=100,"&gt;&gt;100",E794/D794*100),"-")</f>
        <v>-</v>
      </c>
    </row>
    <row r="795" customFormat="false" ht="12.75" hidden="false" customHeight="true" outlineLevel="0" collapsed="false">
      <c r="A795" s="128" t="s">
        <v>1569</v>
      </c>
      <c r="B795" s="132" t="s">
        <v>1570</v>
      </c>
      <c r="C795" s="129" t="s">
        <v>1569</v>
      </c>
      <c r="D795" s="130" t="n">
        <v>0</v>
      </c>
      <c r="E795" s="130" t="n">
        <v>0</v>
      </c>
      <c r="F795" s="131" t="str">
        <f aca="false">IF(D795&lt;&gt;0,IF(E795/D795&gt;=100,"&gt;&gt;100",E795/D795*100),"-")</f>
        <v>-</v>
      </c>
    </row>
    <row r="796" customFormat="false" ht="12.75" hidden="false" customHeight="true" outlineLevel="0" collapsed="false">
      <c r="A796" s="128" t="s">
        <v>1571</v>
      </c>
      <c r="B796" s="132" t="s">
        <v>1572</v>
      </c>
      <c r="C796" s="129" t="s">
        <v>1571</v>
      </c>
      <c r="D796" s="130" t="n">
        <v>0</v>
      </c>
      <c r="E796" s="130" t="n">
        <v>0</v>
      </c>
      <c r="F796" s="131" t="str">
        <f aca="false">IF(D796&lt;&gt;0,IF(E796/D796&gt;=100,"&gt;&gt;100",E796/D796*100),"-")</f>
        <v>-</v>
      </c>
    </row>
    <row r="797" customFormat="false" ht="24" hidden="false" customHeight="false" outlineLevel="0" collapsed="false">
      <c r="A797" s="128" t="s">
        <v>1573</v>
      </c>
      <c r="B797" s="132" t="s">
        <v>1574</v>
      </c>
      <c r="C797" s="129" t="s">
        <v>1573</v>
      </c>
      <c r="D797" s="130" t="n">
        <v>0</v>
      </c>
      <c r="E797" s="130" t="n">
        <v>0</v>
      </c>
      <c r="F797" s="131" t="str">
        <f aca="false">IF(D797&lt;&gt;0,IF(E797/D797&gt;=100,"&gt;&gt;100",E797/D797*100),"-")</f>
        <v>-</v>
      </c>
    </row>
    <row r="798" customFormat="false" ht="24" hidden="false" customHeight="false" outlineLevel="0" collapsed="false">
      <c r="A798" s="128" t="s">
        <v>1575</v>
      </c>
      <c r="B798" s="132" t="s">
        <v>1576</v>
      </c>
      <c r="C798" s="129" t="s">
        <v>1575</v>
      </c>
      <c r="D798" s="130" t="n">
        <v>0</v>
      </c>
      <c r="E798" s="130" t="n">
        <v>0</v>
      </c>
      <c r="F798" s="131" t="str">
        <f aca="false">IF(D798&lt;&gt;0,IF(E798/D798&gt;=100,"&gt;&gt;100",E798/D798*100),"-")</f>
        <v>-</v>
      </c>
    </row>
    <row r="799" customFormat="false" ht="12.75" hidden="false" customHeight="true" outlineLevel="0" collapsed="false">
      <c r="A799" s="128" t="s">
        <v>1577</v>
      </c>
      <c r="B799" s="132" t="s">
        <v>1578</v>
      </c>
      <c r="C799" s="129" t="s">
        <v>1577</v>
      </c>
      <c r="D799" s="130" t="n">
        <v>0</v>
      </c>
      <c r="E799" s="130" t="n">
        <v>0</v>
      </c>
      <c r="F799" s="131" t="str">
        <f aca="false">IF(D799&lt;&gt;0,IF(E799/D799&gt;=100,"&gt;&gt;100",E799/D799*100),"-")</f>
        <v>-</v>
      </c>
    </row>
    <row r="800" customFormat="false" ht="24" hidden="false" customHeight="false" outlineLevel="0" collapsed="false">
      <c r="A800" s="128" t="s">
        <v>1579</v>
      </c>
      <c r="B800" s="132" t="s">
        <v>1580</v>
      </c>
      <c r="C800" s="129" t="s">
        <v>1579</v>
      </c>
      <c r="D800" s="130" t="n">
        <v>0</v>
      </c>
      <c r="E800" s="130" t="n">
        <v>0</v>
      </c>
      <c r="F800" s="131" t="str">
        <f aca="false">IF(D800&lt;&gt;0,IF(E800/D800&gt;=100,"&gt;&gt;100",E800/D800*100),"-")</f>
        <v>-</v>
      </c>
    </row>
    <row r="801" customFormat="false" ht="12.75" hidden="false" customHeight="true" outlineLevel="0" collapsed="false">
      <c r="A801" s="120" t="s">
        <v>1581</v>
      </c>
      <c r="B801" s="127" t="s">
        <v>1582</v>
      </c>
      <c r="C801" s="122" t="s">
        <v>1581</v>
      </c>
      <c r="D801" s="126" t="n">
        <v>0</v>
      </c>
      <c r="E801" s="126" t="n">
        <v>0</v>
      </c>
      <c r="F801" s="124" t="str">
        <f aca="false">IF(D801&lt;&gt;0,IF(E801/D801&gt;=100,"&gt;&gt;100",E801/D801*100),"-")</f>
        <v>-</v>
      </c>
    </row>
    <row r="802" customFormat="false" ht="12.75" hidden="false" customHeight="true" outlineLevel="0" collapsed="false">
      <c r="A802" s="120" t="s">
        <v>1583</v>
      </c>
      <c r="B802" s="127" t="s">
        <v>1584</v>
      </c>
      <c r="C802" s="122" t="s">
        <v>1583</v>
      </c>
      <c r="D802" s="126" t="n">
        <v>0</v>
      </c>
      <c r="E802" s="126" t="n">
        <v>0</v>
      </c>
      <c r="F802" s="124" t="str">
        <f aca="false">IF(D802&lt;&gt;0,IF(E802/D802&gt;=100,"&gt;&gt;100",E802/D802*100),"-")</f>
        <v>-</v>
      </c>
    </row>
    <row r="803" customFormat="false" ht="24" hidden="false" customHeight="false" outlineLevel="0" collapsed="false">
      <c r="A803" s="120" t="s">
        <v>1585</v>
      </c>
      <c r="B803" s="127" t="s">
        <v>1586</v>
      </c>
      <c r="C803" s="122" t="s">
        <v>1585</v>
      </c>
      <c r="D803" s="126" t="n">
        <v>0</v>
      </c>
      <c r="E803" s="126" t="n">
        <v>0</v>
      </c>
      <c r="F803" s="124" t="str">
        <f aca="false">IF(D803&lt;&gt;0,IF(E803/D803&gt;=100,"&gt;&gt;100",E803/D803*100),"-")</f>
        <v>-</v>
      </c>
    </row>
    <row r="804" customFormat="false" ht="24" hidden="false" customHeight="false" outlineLevel="0" collapsed="false">
      <c r="A804" s="128" t="s">
        <v>1587</v>
      </c>
      <c r="B804" s="132" t="s">
        <v>1588</v>
      </c>
      <c r="C804" s="129" t="s">
        <v>1587</v>
      </c>
      <c r="D804" s="130" t="n">
        <v>0</v>
      </c>
      <c r="E804" s="130" t="n">
        <v>0</v>
      </c>
      <c r="F804" s="131" t="str">
        <f aca="false">IF(D804&lt;&gt;0,IF(E804/D804&gt;=100,"&gt;&gt;100",E804/D804*100),"-")</f>
        <v>-</v>
      </c>
    </row>
    <row r="805" customFormat="false" ht="24" hidden="false" customHeight="false" outlineLevel="0" collapsed="false">
      <c r="A805" s="128" t="s">
        <v>1589</v>
      </c>
      <c r="B805" s="132" t="s">
        <v>1590</v>
      </c>
      <c r="C805" s="129" t="s">
        <v>1589</v>
      </c>
      <c r="D805" s="130" t="n">
        <v>0</v>
      </c>
      <c r="E805" s="130" t="n">
        <v>0</v>
      </c>
      <c r="F805" s="131" t="str">
        <f aca="false">IF(D805&lt;&gt;0,IF(E805/D805&gt;=100,"&gt;&gt;100",E805/D805*100),"-")</f>
        <v>-</v>
      </c>
    </row>
    <row r="806" customFormat="false" ht="24" hidden="false" customHeight="false" outlineLevel="0" collapsed="false">
      <c r="A806" s="128" t="n">
        <v>36511</v>
      </c>
      <c r="B806" s="132" t="s">
        <v>1591</v>
      </c>
      <c r="C806" s="129" t="n">
        <v>36511</v>
      </c>
      <c r="D806" s="130" t="n">
        <v>0</v>
      </c>
      <c r="E806" s="130" t="n">
        <v>0</v>
      </c>
      <c r="F806" s="131" t="str">
        <f aca="false">IF(D806&lt;&gt;0,IF(E806/D806&gt;=100,"&gt;&gt;100",E806/D806*100),"-")</f>
        <v>-</v>
      </c>
    </row>
    <row r="807" customFormat="false" ht="24" hidden="false" customHeight="false" outlineLevel="0" collapsed="false">
      <c r="A807" s="128" t="s">
        <v>1592</v>
      </c>
      <c r="B807" s="132" t="s">
        <v>1593</v>
      </c>
      <c r="C807" s="129" t="s">
        <v>1592</v>
      </c>
      <c r="D807" s="130" t="n">
        <v>0</v>
      </c>
      <c r="E807" s="130" t="n">
        <v>0</v>
      </c>
      <c r="F807" s="131" t="str">
        <f aca="false">IF(D807&lt;&gt;0,IF(E807/D807&gt;=100,"&gt;&gt;100",E807/D807*100),"-")</f>
        <v>-</v>
      </c>
    </row>
    <row r="808" customFormat="false" ht="24" hidden="false" customHeight="false" outlineLevel="0" collapsed="false">
      <c r="A808" s="128" t="s">
        <v>1594</v>
      </c>
      <c r="B808" s="132" t="s">
        <v>1595</v>
      </c>
      <c r="C808" s="129" t="s">
        <v>1594</v>
      </c>
      <c r="D808" s="130" t="n">
        <v>0</v>
      </c>
      <c r="E808" s="130" t="n">
        <v>0</v>
      </c>
      <c r="F808" s="131" t="str">
        <f aca="false">IF(D808&lt;&gt;0,IF(E808/D808&gt;=100,"&gt;&gt;100",E808/D808*100),"-")</f>
        <v>-</v>
      </c>
    </row>
    <row r="809" customFormat="false" ht="24" hidden="false" customHeight="false" outlineLevel="0" collapsed="false">
      <c r="A809" s="128" t="s">
        <v>1596</v>
      </c>
      <c r="B809" s="132" t="s">
        <v>1597</v>
      </c>
      <c r="C809" s="129" t="s">
        <v>1596</v>
      </c>
      <c r="D809" s="130" t="n">
        <v>0</v>
      </c>
      <c r="E809" s="130" t="n">
        <v>0</v>
      </c>
      <c r="F809" s="131" t="str">
        <f aca="false">IF(D809&lt;&gt;0,IF(E809/D809&gt;=100,"&gt;&gt;100",E809/D809*100),"-")</f>
        <v>-</v>
      </c>
    </row>
    <row r="810" customFormat="false" ht="24" hidden="false" customHeight="false" outlineLevel="0" collapsed="false">
      <c r="A810" s="128" t="s">
        <v>1598</v>
      </c>
      <c r="B810" s="132" t="s">
        <v>1599</v>
      </c>
      <c r="C810" s="129" t="s">
        <v>1598</v>
      </c>
      <c r="D810" s="130" t="n">
        <v>0</v>
      </c>
      <c r="E810" s="130" t="n">
        <v>0</v>
      </c>
      <c r="F810" s="131" t="str">
        <f aca="false">IF(D810&lt;&gt;0,IF(E810/D810&gt;=100,"&gt;&gt;100",E810/D810*100),"-")</f>
        <v>-</v>
      </c>
    </row>
    <row r="811" customFormat="false" ht="24" hidden="false" customHeight="false" outlineLevel="0" collapsed="false">
      <c r="A811" s="128" t="s">
        <v>1600</v>
      </c>
      <c r="B811" s="132" t="s">
        <v>1601</v>
      </c>
      <c r="C811" s="129" t="s">
        <v>1600</v>
      </c>
      <c r="D811" s="130" t="n">
        <v>0</v>
      </c>
      <c r="E811" s="130" t="n">
        <v>0</v>
      </c>
      <c r="F811" s="131" t="str">
        <f aca="false">IF(D811&lt;&gt;0,IF(E811/D811&gt;=100,"&gt;&gt;100",E811/D811*100),"-")</f>
        <v>-</v>
      </c>
    </row>
    <row r="812" customFormat="false" ht="12" hidden="false" customHeight="false" outlineLevel="0" collapsed="false">
      <c r="A812" s="128" t="s">
        <v>1602</v>
      </c>
      <c r="B812" s="132" t="s">
        <v>1603</v>
      </c>
      <c r="C812" s="129" t="s">
        <v>1602</v>
      </c>
      <c r="D812" s="130" t="n">
        <v>0</v>
      </c>
      <c r="E812" s="130" t="n">
        <v>0</v>
      </c>
      <c r="F812" s="131" t="str">
        <f aca="false">IF(D812&lt;&gt;0,IF(E812/D812&gt;=100,"&gt;&gt;100",E812/D812*100),"-")</f>
        <v>-</v>
      </c>
    </row>
    <row r="813" customFormat="false" ht="12" hidden="false" customHeight="false" outlineLevel="0" collapsed="false">
      <c r="A813" s="128" t="s">
        <v>1604</v>
      </c>
      <c r="B813" s="132" t="s">
        <v>1605</v>
      </c>
      <c r="C813" s="129" t="s">
        <v>1604</v>
      </c>
      <c r="D813" s="130" t="n">
        <v>0</v>
      </c>
      <c r="E813" s="130" t="n">
        <v>0</v>
      </c>
      <c r="F813" s="131" t="str">
        <f aca="false">IF(D813&lt;&gt;0,IF(E813/D813&gt;=100,"&gt;&gt;100",E813/D813*100),"-")</f>
        <v>-</v>
      </c>
    </row>
    <row r="814" customFormat="false" ht="12" hidden="false" customHeight="false" outlineLevel="0" collapsed="false">
      <c r="A814" s="128" t="s">
        <v>1606</v>
      </c>
      <c r="B814" s="132" t="s">
        <v>1607</v>
      </c>
      <c r="C814" s="129" t="s">
        <v>1606</v>
      </c>
      <c r="D814" s="130" t="n">
        <v>0</v>
      </c>
      <c r="E814" s="130" t="n">
        <v>0</v>
      </c>
      <c r="F814" s="131" t="str">
        <f aca="false">IF(D814&lt;&gt;0,IF(E814/D814&gt;=100,"&gt;&gt;100",E814/D814*100),"-")</f>
        <v>-</v>
      </c>
    </row>
    <row r="815" customFormat="false" ht="24" hidden="false" customHeight="false" outlineLevel="0" collapsed="false">
      <c r="A815" s="128" t="s">
        <v>1608</v>
      </c>
      <c r="B815" s="132" t="s">
        <v>1609</v>
      </c>
      <c r="C815" s="129" t="s">
        <v>1608</v>
      </c>
      <c r="D815" s="130" t="n">
        <v>0</v>
      </c>
      <c r="E815" s="130" t="n">
        <v>0</v>
      </c>
      <c r="F815" s="131" t="str">
        <f aca="false">IF(D815&lt;&gt;0,IF(E815/D815&gt;=100,"&gt;&gt;100",E815/D815*100),"-")</f>
        <v>-</v>
      </c>
    </row>
    <row r="816" customFormat="false" ht="12" hidden="false" customHeight="false" outlineLevel="0" collapsed="false">
      <c r="A816" s="128" t="s">
        <v>1610</v>
      </c>
      <c r="B816" s="132" t="s">
        <v>1611</v>
      </c>
      <c r="C816" s="129" t="s">
        <v>1610</v>
      </c>
      <c r="D816" s="130" t="n">
        <v>0</v>
      </c>
      <c r="E816" s="130" t="n">
        <v>0</v>
      </c>
      <c r="F816" s="131" t="str">
        <f aca="false">IF(D816&lt;&gt;0,IF(E816/D816&gt;=100,"&gt;&gt;100",E816/D816*100),"-")</f>
        <v>-</v>
      </c>
    </row>
    <row r="817" customFormat="false" ht="24" hidden="false" customHeight="false" outlineLevel="0" collapsed="false">
      <c r="A817" s="128" t="s">
        <v>1612</v>
      </c>
      <c r="B817" s="125" t="s">
        <v>1613</v>
      </c>
      <c r="C817" s="129" t="s">
        <v>1612</v>
      </c>
      <c r="D817" s="130" t="n">
        <v>0</v>
      </c>
      <c r="E817" s="130" t="n">
        <v>0</v>
      </c>
      <c r="F817" s="131" t="str">
        <f aca="false">IF(D817&lt;&gt;0,IF(E817/D817&gt;=100,"&gt;&gt;100",E817/D817*100),"-")</f>
        <v>-</v>
      </c>
    </row>
    <row r="818" customFormat="false" ht="24" hidden="false" customHeight="false" outlineLevel="0" collapsed="false">
      <c r="A818" s="128" t="s">
        <v>1614</v>
      </c>
      <c r="B818" s="125" t="s">
        <v>1615</v>
      </c>
      <c r="C818" s="129" t="s">
        <v>1614</v>
      </c>
      <c r="D818" s="130" t="n">
        <v>0</v>
      </c>
      <c r="E818" s="130" t="n">
        <v>0</v>
      </c>
      <c r="F818" s="131" t="str">
        <f aca="false">IF(D818&lt;&gt;0,IF(E818/D818&gt;=100,"&gt;&gt;100",E818/D818*100),"-")</f>
        <v>-</v>
      </c>
    </row>
    <row r="819" customFormat="false" ht="24" hidden="false" customHeight="false" outlineLevel="0" collapsed="false">
      <c r="A819" s="128" t="s">
        <v>1616</v>
      </c>
      <c r="B819" s="125" t="s">
        <v>1617</v>
      </c>
      <c r="C819" s="129" t="s">
        <v>1616</v>
      </c>
      <c r="D819" s="130" t="n">
        <v>0</v>
      </c>
      <c r="E819" s="130" t="n">
        <v>0</v>
      </c>
      <c r="F819" s="131" t="str">
        <f aca="false">IF(D819&lt;&gt;0,IF(E819/D819&gt;=100,"&gt;&gt;100",E819/D819*100),"-")</f>
        <v>-</v>
      </c>
    </row>
    <row r="820" customFormat="false" ht="24" hidden="false" customHeight="false" outlineLevel="0" collapsed="false">
      <c r="A820" s="128" t="s">
        <v>1618</v>
      </c>
      <c r="B820" s="125" t="s">
        <v>1619</v>
      </c>
      <c r="C820" s="129" t="s">
        <v>1618</v>
      </c>
      <c r="D820" s="130" t="n">
        <v>0</v>
      </c>
      <c r="E820" s="130" t="n">
        <v>0</v>
      </c>
      <c r="F820" s="131" t="str">
        <f aca="false">IF(D820&lt;&gt;0,IF(E820/D820&gt;=100,"&gt;&gt;100",E820/D820*100),"-")</f>
        <v>-</v>
      </c>
    </row>
    <row r="821" customFormat="false" ht="12.75" hidden="false" customHeight="true" outlineLevel="0" collapsed="false">
      <c r="A821" s="120" t="s">
        <v>1620</v>
      </c>
      <c r="B821" s="121" t="s">
        <v>1621</v>
      </c>
      <c r="C821" s="122" t="s">
        <v>1620</v>
      </c>
      <c r="D821" s="126" t="n">
        <v>0</v>
      </c>
      <c r="E821" s="126" t="n">
        <v>0</v>
      </c>
      <c r="F821" s="124" t="str">
        <f aca="false">IF(D821&lt;&gt;0,IF(E821/D821&gt;=100,"&gt;&gt;100",E821/D821*100),"-")</f>
        <v>-</v>
      </c>
    </row>
    <row r="822" customFormat="false" ht="12.75" hidden="false" customHeight="true" outlineLevel="0" collapsed="false">
      <c r="A822" s="120" t="s">
        <v>1622</v>
      </c>
      <c r="B822" s="121" t="s">
        <v>1623</v>
      </c>
      <c r="C822" s="122" t="s">
        <v>1622</v>
      </c>
      <c r="D822" s="126" t="n">
        <v>0</v>
      </c>
      <c r="E822" s="126" t="n">
        <v>0</v>
      </c>
      <c r="F822" s="124" t="str">
        <f aca="false">IF(D822&lt;&gt;0,IF(E822/D822&gt;=100,"&gt;&gt;100",E822/D822*100),"-")</f>
        <v>-</v>
      </c>
    </row>
    <row r="823" customFormat="false" ht="12.75" hidden="false" customHeight="true" outlineLevel="0" collapsed="false">
      <c r="A823" s="120" t="s">
        <v>1624</v>
      </c>
      <c r="B823" s="121" t="s">
        <v>1625</v>
      </c>
      <c r="C823" s="122" t="s">
        <v>1624</v>
      </c>
      <c r="D823" s="126" t="n">
        <v>0</v>
      </c>
      <c r="E823" s="126" t="n">
        <v>0</v>
      </c>
      <c r="F823" s="124" t="str">
        <f aca="false">IF(D823&lt;&gt;0,IF(E823/D823&gt;=100,"&gt;&gt;100",E823/D823*100),"-")</f>
        <v>-</v>
      </c>
    </row>
    <row r="824" customFormat="false" ht="24" hidden="false" customHeight="false" outlineLevel="0" collapsed="false">
      <c r="A824" s="128" t="s">
        <v>1626</v>
      </c>
      <c r="B824" s="125" t="s">
        <v>1627</v>
      </c>
      <c r="C824" s="129" t="s">
        <v>1626</v>
      </c>
      <c r="D824" s="130" t="n">
        <v>0</v>
      </c>
      <c r="E824" s="130" t="n">
        <v>0</v>
      </c>
      <c r="F824" s="131" t="str">
        <f aca="false">IF(D824&lt;&gt;0,IF(E824/D824&gt;=100,"&gt;&gt;100",E824/D824*100),"-")</f>
        <v>-</v>
      </c>
    </row>
    <row r="825" customFormat="false" ht="24" hidden="false" customHeight="false" outlineLevel="0" collapsed="false">
      <c r="A825" s="128" t="s">
        <v>1628</v>
      </c>
      <c r="B825" s="125" t="s">
        <v>1629</v>
      </c>
      <c r="C825" s="129" t="s">
        <v>1628</v>
      </c>
      <c r="D825" s="130" t="n">
        <v>0</v>
      </c>
      <c r="E825" s="130" t="n">
        <v>0</v>
      </c>
      <c r="F825" s="131" t="str">
        <f aca="false">IF(D825&lt;&gt;0,IF(E825/D825&gt;=100,"&gt;&gt;100",E825/D825*100),"-")</f>
        <v>-</v>
      </c>
    </row>
    <row r="826" customFormat="false" ht="24" hidden="false" customHeight="false" outlineLevel="0" collapsed="false">
      <c r="A826" s="128" t="s">
        <v>1630</v>
      </c>
      <c r="B826" s="125" t="s">
        <v>1631</v>
      </c>
      <c r="C826" s="129" t="s">
        <v>1630</v>
      </c>
      <c r="D826" s="130" t="n">
        <v>0</v>
      </c>
      <c r="E826" s="130" t="n">
        <v>0</v>
      </c>
      <c r="F826" s="131" t="str">
        <f aca="false">IF(D826&lt;&gt;0,IF(E826/D826&gt;=100,"&gt;&gt;100",E826/D826*100),"-")</f>
        <v>-</v>
      </c>
    </row>
    <row r="827" customFormat="false" ht="24" hidden="false" customHeight="false" outlineLevel="0" collapsed="false">
      <c r="A827" s="128" t="s">
        <v>1632</v>
      </c>
      <c r="B827" s="125" t="s">
        <v>1633</v>
      </c>
      <c r="C827" s="129" t="s">
        <v>1632</v>
      </c>
      <c r="D827" s="130" t="n">
        <v>0</v>
      </c>
      <c r="E827" s="130" t="n">
        <v>0</v>
      </c>
      <c r="F827" s="131" t="str">
        <f aca="false">IF(D827&lt;&gt;0,IF(E827/D827&gt;=100,"&gt;&gt;100",E827/D827*100),"-")</f>
        <v>-</v>
      </c>
    </row>
    <row r="828" customFormat="false" ht="24" hidden="false" customHeight="false" outlineLevel="0" collapsed="false">
      <c r="A828" s="128" t="s">
        <v>1634</v>
      </c>
      <c r="B828" s="125" t="s">
        <v>1635</v>
      </c>
      <c r="C828" s="129" t="s">
        <v>1634</v>
      </c>
      <c r="D828" s="130" t="n">
        <v>0</v>
      </c>
      <c r="E828" s="130" t="n">
        <v>0</v>
      </c>
      <c r="F828" s="131" t="str">
        <f aca="false">IF(D828&lt;&gt;0,IF(E828/D828&gt;=100,"&gt;&gt;100",E828/D828*100),"-")</f>
        <v>-</v>
      </c>
    </row>
    <row r="829" customFormat="false" ht="24" hidden="false" customHeight="false" outlineLevel="0" collapsed="false">
      <c r="A829" s="128" t="s">
        <v>1636</v>
      </c>
      <c r="B829" s="125" t="s">
        <v>1637</v>
      </c>
      <c r="C829" s="129" t="s">
        <v>1636</v>
      </c>
      <c r="D829" s="130" t="n">
        <v>0</v>
      </c>
      <c r="E829" s="130" t="n">
        <v>0</v>
      </c>
      <c r="F829" s="131" t="str">
        <f aca="false">IF(D829&lt;&gt;0,IF(E829/D829&gt;=100,"&gt;&gt;100",E829/D829*100),"-")</f>
        <v>-</v>
      </c>
    </row>
    <row r="830" customFormat="false" ht="24" hidden="false" customHeight="false" outlineLevel="0" collapsed="false">
      <c r="A830" s="128" t="s">
        <v>1638</v>
      </c>
      <c r="B830" s="125" t="s">
        <v>1639</v>
      </c>
      <c r="C830" s="129" t="s">
        <v>1638</v>
      </c>
      <c r="D830" s="130" t="n">
        <v>0</v>
      </c>
      <c r="E830" s="130" t="n">
        <v>0</v>
      </c>
      <c r="F830" s="131" t="str">
        <f aca="false">IF(D830&lt;&gt;0,IF(E830/D830&gt;=100,"&gt;&gt;100",E830/D830*100),"-")</f>
        <v>-</v>
      </c>
    </row>
    <row r="831" customFormat="false" ht="12.75" hidden="false" customHeight="true" outlineLevel="0" collapsed="false">
      <c r="A831" s="128" t="s">
        <v>1640</v>
      </c>
      <c r="B831" s="125" t="s">
        <v>1641</v>
      </c>
      <c r="C831" s="129" t="s">
        <v>1640</v>
      </c>
      <c r="D831" s="130" t="n">
        <v>0</v>
      </c>
      <c r="E831" s="130" t="n">
        <v>0</v>
      </c>
      <c r="F831" s="131" t="str">
        <f aca="false">IF(D831&lt;&gt;0,IF(E831/D831&gt;=100,"&gt;&gt;100",E831/D831*100),"-")</f>
        <v>-</v>
      </c>
    </row>
    <row r="832" customFormat="false" ht="12.75" hidden="false" customHeight="true" outlineLevel="0" collapsed="false">
      <c r="A832" s="128" t="s">
        <v>1642</v>
      </c>
      <c r="B832" s="125" t="s">
        <v>1643</v>
      </c>
      <c r="C832" s="129" t="s">
        <v>1642</v>
      </c>
      <c r="D832" s="130" t="n">
        <v>0</v>
      </c>
      <c r="E832" s="130" t="n">
        <v>0</v>
      </c>
      <c r="F832" s="131" t="str">
        <f aca="false">IF(D832&lt;&gt;0,IF(E832/D832&gt;=100,"&gt;&gt;100",E832/D832*100),"-")</f>
        <v>-</v>
      </c>
    </row>
    <row r="833" customFormat="false" ht="24" hidden="false" customHeight="false" outlineLevel="0" collapsed="false">
      <c r="A833" s="128" t="s">
        <v>1644</v>
      </c>
      <c r="B833" s="125" t="s">
        <v>1645</v>
      </c>
      <c r="C833" s="129" t="s">
        <v>1644</v>
      </c>
      <c r="D833" s="130" t="n">
        <v>0</v>
      </c>
      <c r="E833" s="130" t="n">
        <v>0</v>
      </c>
      <c r="F833" s="131" t="str">
        <f aca="false">IF(D833&lt;&gt;0,IF(E833/D833&gt;=100,"&gt;&gt;100",E833/D833*100),"-")</f>
        <v>-</v>
      </c>
    </row>
    <row r="834" customFormat="false" ht="24" hidden="false" customHeight="false" outlineLevel="0" collapsed="false">
      <c r="A834" s="128" t="s">
        <v>1646</v>
      </c>
      <c r="B834" s="125" t="s">
        <v>1647</v>
      </c>
      <c r="C834" s="129" t="s">
        <v>1646</v>
      </c>
      <c r="D834" s="130" t="n">
        <v>0</v>
      </c>
      <c r="E834" s="130" t="n">
        <v>0</v>
      </c>
      <c r="F834" s="131" t="str">
        <f aca="false">IF(D834&lt;&gt;0,IF(E834/D834&gt;=100,"&gt;&gt;100",E834/D834*100),"-")</f>
        <v>-</v>
      </c>
    </row>
    <row r="835" customFormat="false" ht="12.75" hidden="false" customHeight="true" outlineLevel="0" collapsed="false">
      <c r="A835" s="128" t="s">
        <v>1648</v>
      </c>
      <c r="B835" s="125" t="s">
        <v>1649</v>
      </c>
      <c r="C835" s="129" t="s">
        <v>1648</v>
      </c>
      <c r="D835" s="130" t="n">
        <v>0</v>
      </c>
      <c r="E835" s="130" t="n">
        <v>0</v>
      </c>
      <c r="F835" s="131" t="str">
        <f aca="false">IF(D835&lt;&gt;0,IF(E835/D835&gt;=100,"&gt;&gt;100",E835/D835*100),"-")</f>
        <v>-</v>
      </c>
    </row>
    <row r="836" customFormat="false" ht="12.75" hidden="false" customHeight="true" outlineLevel="0" collapsed="false">
      <c r="A836" s="128" t="s">
        <v>1650</v>
      </c>
      <c r="B836" s="125" t="s">
        <v>1651</v>
      </c>
      <c r="C836" s="129" t="s">
        <v>1650</v>
      </c>
      <c r="D836" s="130" t="n">
        <v>0</v>
      </c>
      <c r="E836" s="130" t="n">
        <v>0</v>
      </c>
      <c r="F836" s="131" t="str">
        <f aca="false">IF(D836&lt;&gt;0,IF(E836/D836&gt;=100,"&gt;&gt;100",E836/D836*100),"-")</f>
        <v>-</v>
      </c>
    </row>
    <row r="837" customFormat="false" ht="12.75" hidden="false" customHeight="true" outlineLevel="0" collapsed="false">
      <c r="A837" s="128" t="s">
        <v>1652</v>
      </c>
      <c r="B837" s="125" t="s">
        <v>1653</v>
      </c>
      <c r="C837" s="129" t="s">
        <v>1652</v>
      </c>
      <c r="D837" s="130" t="n">
        <v>0</v>
      </c>
      <c r="E837" s="130" t="n">
        <v>0</v>
      </c>
      <c r="F837" s="131" t="str">
        <f aca="false">IF(D837&lt;&gt;0,IF(E837/D837&gt;=100,"&gt;&gt;100",E837/D837*100),"-")</f>
        <v>-</v>
      </c>
    </row>
    <row r="838" customFormat="false" ht="12.75" hidden="false" customHeight="true" outlineLevel="0" collapsed="false">
      <c r="A838" s="128" t="s">
        <v>1654</v>
      </c>
      <c r="B838" s="125" t="s">
        <v>1655</v>
      </c>
      <c r="C838" s="129" t="s">
        <v>1654</v>
      </c>
      <c r="D838" s="130" t="n">
        <v>0</v>
      </c>
      <c r="E838" s="130" t="n">
        <v>0</v>
      </c>
      <c r="F838" s="131" t="str">
        <f aca="false">IF(D838&lt;&gt;0,IF(E838/D838&gt;=100,"&gt;&gt;100",E838/D838*100),"-")</f>
        <v>-</v>
      </c>
    </row>
    <row r="839" customFormat="false" ht="12.75" hidden="false" customHeight="true" outlineLevel="0" collapsed="false">
      <c r="A839" s="120" t="s">
        <v>1656</v>
      </c>
      <c r="B839" s="121" t="s">
        <v>1657</v>
      </c>
      <c r="C839" s="122" t="s">
        <v>1656</v>
      </c>
      <c r="D839" s="126" t="n">
        <v>0</v>
      </c>
      <c r="E839" s="126" t="n">
        <v>0</v>
      </c>
      <c r="F839" s="124" t="str">
        <f aca="false">IF(D839&lt;&gt;0,IF(E839/D839&gt;=100,"&gt;&gt;100",E839/D839*100),"-")</f>
        <v>-</v>
      </c>
    </row>
    <row r="840" customFormat="false" ht="12.75" hidden="false" customHeight="true" outlineLevel="0" collapsed="false">
      <c r="A840" s="120" t="s">
        <v>1658</v>
      </c>
      <c r="B840" s="121" t="s">
        <v>1659</v>
      </c>
      <c r="C840" s="122" t="s">
        <v>1658</v>
      </c>
      <c r="D840" s="126" t="n">
        <v>0</v>
      </c>
      <c r="E840" s="126" t="n">
        <v>0</v>
      </c>
      <c r="F840" s="124" t="str">
        <f aca="false">IF(D840&lt;&gt;0,IF(E840/D840&gt;=100,"&gt;&gt;100",E840/D840*100),"-")</f>
        <v>-</v>
      </c>
    </row>
    <row r="841" customFormat="false" ht="12.75" hidden="false" customHeight="true" outlineLevel="0" collapsed="false">
      <c r="A841" s="120" t="s">
        <v>1660</v>
      </c>
      <c r="B841" s="121" t="s">
        <v>1661</v>
      </c>
      <c r="C841" s="122" t="s">
        <v>1660</v>
      </c>
      <c r="D841" s="126" t="n">
        <v>0</v>
      </c>
      <c r="E841" s="126" t="n">
        <v>0</v>
      </c>
      <c r="F841" s="124" t="str">
        <f aca="false">IF(D841&lt;&gt;0,IF(E841/D841&gt;=100,"&gt;&gt;100",E841/D841*100),"-")</f>
        <v>-</v>
      </c>
    </row>
    <row r="842" customFormat="false" ht="12.75" hidden="false" customHeight="true" outlineLevel="0" collapsed="false">
      <c r="A842" s="120" t="s">
        <v>1662</v>
      </c>
      <c r="B842" s="121" t="s">
        <v>1663</v>
      </c>
      <c r="C842" s="122" t="s">
        <v>1662</v>
      </c>
      <c r="D842" s="126" t="n">
        <v>0</v>
      </c>
      <c r="E842" s="126" t="n">
        <v>0</v>
      </c>
      <c r="F842" s="124" t="str">
        <f aca="false">IF(D842&lt;&gt;0,IF(E842/D842&gt;=100,"&gt;&gt;100",E842/D842*100),"-")</f>
        <v>-</v>
      </c>
    </row>
    <row r="843" customFormat="false" ht="12.75" hidden="false" customHeight="true" outlineLevel="0" collapsed="false">
      <c r="A843" s="120" t="s">
        <v>1664</v>
      </c>
      <c r="B843" s="121" t="s">
        <v>1665</v>
      </c>
      <c r="C843" s="122" t="s">
        <v>1664</v>
      </c>
      <c r="D843" s="126" t="n">
        <v>0</v>
      </c>
      <c r="E843" s="126" t="n">
        <v>0</v>
      </c>
      <c r="F843" s="124" t="str">
        <f aca="false">IF(D843&lt;&gt;0,IF(E843/D843&gt;=100,"&gt;&gt;100",E843/D843*100),"-")</f>
        <v>-</v>
      </c>
    </row>
    <row r="844" customFormat="false" ht="12.75" hidden="false" customHeight="true" outlineLevel="0" collapsed="false">
      <c r="A844" s="120" t="s">
        <v>1666</v>
      </c>
      <c r="B844" s="121" t="s">
        <v>1667</v>
      </c>
      <c r="C844" s="122" t="s">
        <v>1666</v>
      </c>
      <c r="D844" s="126" t="n">
        <v>0</v>
      </c>
      <c r="E844" s="126" t="n">
        <v>0</v>
      </c>
      <c r="F844" s="124" t="str">
        <f aca="false">IF(D844&lt;&gt;0,IF(E844/D844&gt;=100,"&gt;&gt;100",E844/D844*100),"-")</f>
        <v>-</v>
      </c>
    </row>
    <row r="845" customFormat="false" ht="12.75" hidden="false" customHeight="true" outlineLevel="0" collapsed="false">
      <c r="A845" s="120" t="s">
        <v>1668</v>
      </c>
      <c r="B845" s="121" t="s">
        <v>1669</v>
      </c>
      <c r="C845" s="122" t="s">
        <v>1668</v>
      </c>
      <c r="D845" s="126" t="n">
        <v>0</v>
      </c>
      <c r="E845" s="126" t="n">
        <v>0</v>
      </c>
      <c r="F845" s="124" t="str">
        <f aca="false">IF(D845&lt;&gt;0,IF(E845/D845&gt;=100,"&gt;&gt;100",E845/D845*100),"-")</f>
        <v>-</v>
      </c>
    </row>
    <row r="846" customFormat="false" ht="12.75" hidden="false" customHeight="true" outlineLevel="0" collapsed="false">
      <c r="A846" s="120" t="n">
        <v>37215</v>
      </c>
      <c r="B846" s="121" t="s">
        <v>1670</v>
      </c>
      <c r="C846" s="122" t="s">
        <v>1671</v>
      </c>
      <c r="D846" s="126" t="n">
        <v>0</v>
      </c>
      <c r="E846" s="126" t="n">
        <v>0</v>
      </c>
      <c r="F846" s="124" t="str">
        <f aca="false">IF(D846&lt;&gt;0,IF(E846/D846&gt;=100,"&gt;&gt;100",E846/D846*100),"-")</f>
        <v>-</v>
      </c>
    </row>
    <row r="847" customFormat="false" ht="24" hidden="false" customHeight="false" outlineLevel="0" collapsed="false">
      <c r="A847" s="120" t="n">
        <v>37216</v>
      </c>
      <c r="B847" s="127" t="s">
        <v>1672</v>
      </c>
      <c r="C847" s="122" t="s">
        <v>1673</v>
      </c>
      <c r="D847" s="126" t="n">
        <v>0</v>
      </c>
      <c r="E847" s="126" t="n">
        <v>0</v>
      </c>
      <c r="F847" s="124" t="str">
        <f aca="false">IF(D847&lt;&gt;0,IF(E847/D847&gt;=100,"&gt;&gt;100",E847/D847*100),"-")</f>
        <v>-</v>
      </c>
    </row>
    <row r="848" customFormat="false" ht="12.75" hidden="false" customHeight="true" outlineLevel="0" collapsed="false">
      <c r="A848" s="120" t="n">
        <v>37217</v>
      </c>
      <c r="B848" s="121" t="s">
        <v>1674</v>
      </c>
      <c r="C848" s="122" t="s">
        <v>1675</v>
      </c>
      <c r="D848" s="126" t="n">
        <v>0</v>
      </c>
      <c r="E848" s="126" t="n">
        <v>0</v>
      </c>
      <c r="F848" s="124" t="str">
        <f aca="false">IF(D848&lt;&gt;0,IF(E848/D848&gt;=100,"&gt;&gt;100",E848/D848*100),"-")</f>
        <v>-</v>
      </c>
    </row>
    <row r="849" customFormat="false" ht="12.75" hidden="false" customHeight="true" outlineLevel="0" collapsed="false">
      <c r="A849" s="120" t="n">
        <v>37218</v>
      </c>
      <c r="B849" s="121" t="s">
        <v>1676</v>
      </c>
      <c r="C849" s="122" t="s">
        <v>1677</v>
      </c>
      <c r="D849" s="126" t="n">
        <v>0</v>
      </c>
      <c r="E849" s="126" t="n">
        <v>0</v>
      </c>
      <c r="F849" s="124" t="str">
        <f aca="false">IF(D849&lt;&gt;0,IF(E849/D849&gt;=100,"&gt;&gt;100",E849/D849*100),"-")</f>
        <v>-</v>
      </c>
    </row>
    <row r="850" customFormat="false" ht="12.75" hidden="false" customHeight="true" outlineLevel="0" collapsed="false">
      <c r="A850" s="120" t="n">
        <v>37219</v>
      </c>
      <c r="B850" s="121" t="s">
        <v>1678</v>
      </c>
      <c r="C850" s="122" t="s">
        <v>1679</v>
      </c>
      <c r="D850" s="126" t="n">
        <v>0</v>
      </c>
      <c r="E850" s="126" t="n">
        <v>0</v>
      </c>
      <c r="F850" s="124" t="str">
        <f aca="false">IF(D850&lt;&gt;0,IF(E850/D850&gt;=100,"&gt;&gt;100",E850/D850*100),"-")</f>
        <v>-</v>
      </c>
    </row>
    <row r="851" customFormat="false" ht="12.75" hidden="false" customHeight="true" outlineLevel="0" collapsed="false">
      <c r="A851" s="120" t="n">
        <v>37221</v>
      </c>
      <c r="B851" s="121" t="s">
        <v>1680</v>
      </c>
      <c r="C851" s="122" t="s">
        <v>1681</v>
      </c>
      <c r="D851" s="126" t="n">
        <v>0</v>
      </c>
      <c r="E851" s="126" t="n">
        <v>0</v>
      </c>
      <c r="F851" s="124" t="str">
        <f aca="false">IF(D851&lt;&gt;0,IF(E851/D851&gt;=100,"&gt;&gt;100",E851/D851*100),"-")</f>
        <v>-</v>
      </c>
    </row>
    <row r="852" customFormat="false" ht="12.75" hidden="false" customHeight="true" outlineLevel="0" collapsed="false">
      <c r="A852" s="120" t="s">
        <v>1682</v>
      </c>
      <c r="B852" s="121" t="s">
        <v>1659</v>
      </c>
      <c r="C852" s="122" t="s">
        <v>1682</v>
      </c>
      <c r="D852" s="126" t="n">
        <v>0</v>
      </c>
      <c r="E852" s="126" t="n">
        <v>0</v>
      </c>
      <c r="F852" s="124" t="str">
        <f aca="false">IF(D852&lt;&gt;0,IF(E852/D852&gt;=100,"&gt;&gt;100",E852/D852*100),"-")</f>
        <v>-</v>
      </c>
    </row>
    <row r="853" customFormat="false" ht="12.75" hidden="false" customHeight="true" outlineLevel="0" collapsed="false">
      <c r="A853" s="120" t="s">
        <v>1683</v>
      </c>
      <c r="B853" s="121" t="s">
        <v>1684</v>
      </c>
      <c r="C853" s="122" t="s">
        <v>1683</v>
      </c>
      <c r="D853" s="126" t="n">
        <v>0</v>
      </c>
      <c r="E853" s="126" t="n">
        <v>0</v>
      </c>
      <c r="F853" s="124" t="str">
        <f aca="false">IF(D853&lt;&gt;0,IF(E853/D853&gt;=100,"&gt;&gt;100",E853/D853*100),"-")</f>
        <v>-</v>
      </c>
    </row>
    <row r="854" customFormat="false" ht="12.75" hidden="false" customHeight="true" outlineLevel="0" collapsed="false">
      <c r="A854" s="120" t="s">
        <v>1685</v>
      </c>
      <c r="B854" s="121" t="s">
        <v>1686</v>
      </c>
      <c r="C854" s="122" t="s">
        <v>1685</v>
      </c>
      <c r="D854" s="126" t="n">
        <v>0</v>
      </c>
      <c r="E854" s="126" t="n">
        <v>0</v>
      </c>
      <c r="F854" s="124" t="str">
        <f aca="false">IF(D854&lt;&gt;0,IF(E854/D854&gt;=100,"&gt;&gt;100",E854/D854*100),"-")</f>
        <v>-</v>
      </c>
    </row>
    <row r="855" customFormat="false" ht="12.75" hidden="false" customHeight="true" outlineLevel="0" collapsed="false">
      <c r="A855" s="120" t="s">
        <v>1687</v>
      </c>
      <c r="B855" s="121" t="s">
        <v>1688</v>
      </c>
      <c r="C855" s="122" t="s">
        <v>1687</v>
      </c>
      <c r="D855" s="126" t="n">
        <v>0</v>
      </c>
      <c r="E855" s="126" t="n">
        <v>0</v>
      </c>
      <c r="F855" s="124" t="str">
        <f aca="false">IF(D855&lt;&gt;0,IF(E855/D855&gt;=100,"&gt;&gt;100",E855/D855*100),"-")</f>
        <v>-</v>
      </c>
    </row>
    <row r="856" customFormat="false" ht="12.75" hidden="false" customHeight="true" outlineLevel="0" collapsed="false">
      <c r="A856" s="120" t="n">
        <v>38117</v>
      </c>
      <c r="B856" s="121" t="s">
        <v>1689</v>
      </c>
      <c r="C856" s="122" t="s">
        <v>1690</v>
      </c>
      <c r="D856" s="126" t="n">
        <v>0</v>
      </c>
      <c r="E856" s="126" t="n">
        <v>0</v>
      </c>
      <c r="F856" s="124" t="str">
        <f aca="false">IF(D856&lt;&gt;0,IF(E856/D856&gt;=100,"&gt;&gt;100",E856/D856*100),"-")</f>
        <v>-</v>
      </c>
    </row>
    <row r="857" customFormat="false" ht="12.75" hidden="false" customHeight="true" outlineLevel="0" collapsed="false">
      <c r="A857" s="120" t="n">
        <v>38612</v>
      </c>
      <c r="B857" s="121" t="s">
        <v>1691</v>
      </c>
      <c r="C857" s="122" t="s">
        <v>1692</v>
      </c>
      <c r="D857" s="126" t="n">
        <v>0</v>
      </c>
      <c r="E857" s="126" t="n">
        <v>0</v>
      </c>
      <c r="F857" s="124" t="str">
        <f aca="false">IF(D857&lt;&gt;0,IF(E857/D857&gt;=100,"&gt;&gt;100",E857/D857*100),"-")</f>
        <v>-</v>
      </c>
    </row>
    <row r="858" customFormat="false" ht="12.75" hidden="false" customHeight="true" outlineLevel="0" collapsed="false">
      <c r="A858" s="120" t="n">
        <v>38613</v>
      </c>
      <c r="B858" s="121" t="s">
        <v>1693</v>
      </c>
      <c r="C858" s="122" t="s">
        <v>1694</v>
      </c>
      <c r="D858" s="126" t="n">
        <v>0</v>
      </c>
      <c r="E858" s="126" t="n">
        <v>0</v>
      </c>
      <c r="F858" s="124" t="str">
        <f aca="false">IF(D858&lt;&gt;0,IF(E858/D858&gt;=100,"&gt;&gt;100",E858/D858*100),"-")</f>
        <v>-</v>
      </c>
    </row>
    <row r="859" customFormat="false" ht="12.75" hidden="false" customHeight="true" outlineLevel="0" collapsed="false">
      <c r="A859" s="120" t="n">
        <v>38614</v>
      </c>
      <c r="B859" s="121" t="s">
        <v>1695</v>
      </c>
      <c r="C859" s="122" t="s">
        <v>1696</v>
      </c>
      <c r="D859" s="126" t="n">
        <v>0</v>
      </c>
      <c r="E859" s="126" t="n">
        <v>0</v>
      </c>
      <c r="F859" s="124" t="str">
        <f aca="false">IF(D859&lt;&gt;0,IF(E859/D859&gt;=100,"&gt;&gt;100",E859/D859*100),"-")</f>
        <v>-</v>
      </c>
    </row>
    <row r="860" customFormat="false" ht="12.75" hidden="false" customHeight="true" outlineLevel="0" collapsed="false">
      <c r="A860" s="120" t="n">
        <v>38615</v>
      </c>
      <c r="B860" s="121" t="s">
        <v>1697</v>
      </c>
      <c r="C860" s="122" t="s">
        <v>1698</v>
      </c>
      <c r="D860" s="126" t="n">
        <v>0</v>
      </c>
      <c r="E860" s="126" t="n">
        <v>0</v>
      </c>
      <c r="F860" s="124" t="str">
        <f aca="false">IF(D860&lt;&gt;0,IF(E860/D860&gt;=100,"&gt;&gt;100",E860/D860*100),"-")</f>
        <v>-</v>
      </c>
    </row>
    <row r="861" customFormat="false" ht="12.75" hidden="false" customHeight="true" outlineLevel="0" collapsed="false">
      <c r="A861" s="120" t="n">
        <v>38622</v>
      </c>
      <c r="B861" s="121" t="s">
        <v>1699</v>
      </c>
      <c r="C861" s="122" t="s">
        <v>1700</v>
      </c>
      <c r="D861" s="126" t="n">
        <v>0</v>
      </c>
      <c r="E861" s="126" t="n">
        <v>0</v>
      </c>
      <c r="F861" s="124" t="str">
        <f aca="false">IF(D861&lt;&gt;0,IF(E861/D861&gt;=100,"&gt;&gt;100",E861/D861*100),"-")</f>
        <v>-</v>
      </c>
    </row>
    <row r="862" customFormat="false" ht="12.75" hidden="false" customHeight="true" outlineLevel="0" collapsed="false">
      <c r="A862" s="120" t="n">
        <v>38623</v>
      </c>
      <c r="B862" s="121" t="s">
        <v>1701</v>
      </c>
      <c r="C862" s="122" t="s">
        <v>1702</v>
      </c>
      <c r="D862" s="126" t="n">
        <v>0</v>
      </c>
      <c r="E862" s="126" t="n">
        <v>0</v>
      </c>
      <c r="F862" s="124" t="str">
        <f aca="false">IF(D862&lt;&gt;0,IF(E862/D862&gt;=100,"&gt;&gt;100",E862/D862*100),"-")</f>
        <v>-</v>
      </c>
    </row>
    <row r="863" customFormat="false" ht="12.75" hidden="false" customHeight="true" outlineLevel="0" collapsed="false">
      <c r="A863" s="120" t="n">
        <v>38624</v>
      </c>
      <c r="B863" s="121" t="s">
        <v>1703</v>
      </c>
      <c r="C863" s="122" t="s">
        <v>1704</v>
      </c>
      <c r="D863" s="126" t="n">
        <v>0</v>
      </c>
      <c r="E863" s="126" t="n">
        <v>0</v>
      </c>
      <c r="F863" s="124" t="str">
        <f aca="false">IF(D863&lt;&gt;0,IF(E863/D863&gt;=100,"&gt;&gt;100",E863/D863*100),"-")</f>
        <v>-</v>
      </c>
    </row>
    <row r="864" customFormat="false" ht="12.75" hidden="false" customHeight="true" outlineLevel="0" collapsed="false">
      <c r="A864" s="120" t="n">
        <v>38625</v>
      </c>
      <c r="B864" s="121" t="s">
        <v>1705</v>
      </c>
      <c r="C864" s="122" t="s">
        <v>1706</v>
      </c>
      <c r="D864" s="126" t="n">
        <v>0</v>
      </c>
      <c r="E864" s="126" t="n">
        <v>0</v>
      </c>
      <c r="F864" s="124" t="str">
        <f aca="false">IF(D864&lt;&gt;0,IF(E864/D864&gt;=100,"&gt;&gt;100",E864/D864*100),"-")</f>
        <v>-</v>
      </c>
    </row>
    <row r="865" customFormat="false" ht="12.75" hidden="false" customHeight="true" outlineLevel="0" collapsed="false">
      <c r="A865" s="120" t="s">
        <v>1707</v>
      </c>
      <c r="B865" s="121" t="s">
        <v>1708</v>
      </c>
      <c r="C865" s="122" t="s">
        <v>1707</v>
      </c>
      <c r="D865" s="126" t="n">
        <v>0</v>
      </c>
      <c r="E865" s="126" t="n">
        <v>0</v>
      </c>
      <c r="F865" s="124" t="str">
        <f aca="false">IF(D865&lt;&gt;0,IF(E865/D865&gt;=100,"&gt;&gt;100",E865/D865*100),"-")</f>
        <v>-</v>
      </c>
    </row>
    <row r="866" customFormat="false" ht="12.75" hidden="false" customHeight="true" outlineLevel="0" collapsed="false">
      <c r="A866" s="120" t="n">
        <v>38631</v>
      </c>
      <c r="B866" s="121" t="s">
        <v>1709</v>
      </c>
      <c r="C866" s="122" t="s">
        <v>1710</v>
      </c>
      <c r="D866" s="126" t="n">
        <v>0</v>
      </c>
      <c r="E866" s="126" t="n">
        <v>0</v>
      </c>
      <c r="F866" s="124" t="str">
        <f aca="false">IF(D866&lt;&gt;0,IF(E866/D866&gt;=100,"&gt;&gt;100",E866/D866*100),"-")</f>
        <v>-</v>
      </c>
    </row>
    <row r="867" customFormat="false" ht="12.75" hidden="false" customHeight="true" outlineLevel="0" collapsed="false">
      <c r="A867" s="120" t="n">
        <v>38632</v>
      </c>
      <c r="B867" s="121" t="s">
        <v>1711</v>
      </c>
      <c r="C867" s="122" t="s">
        <v>1712</v>
      </c>
      <c r="D867" s="126" t="n">
        <v>0</v>
      </c>
      <c r="E867" s="126" t="n">
        <v>0</v>
      </c>
      <c r="F867" s="124" t="str">
        <f aca="false">IF(D867&lt;&gt;0,IF(E867/D867&gt;=100,"&gt;&gt;100",E867/D867*100),"-")</f>
        <v>-</v>
      </c>
    </row>
    <row r="868" customFormat="false" ht="12.75" hidden="false" customHeight="true" outlineLevel="0" collapsed="false">
      <c r="A868" s="120" t="n">
        <v>38641</v>
      </c>
      <c r="B868" s="121" t="s">
        <v>1713</v>
      </c>
      <c r="C868" s="122" t="s">
        <v>1714</v>
      </c>
      <c r="D868" s="126" t="n">
        <v>0</v>
      </c>
      <c r="E868" s="126" t="n">
        <v>0</v>
      </c>
      <c r="F868" s="124" t="str">
        <f aca="false">IF(D868&lt;&gt;0,IF(E868/D868&gt;=100,"&gt;&gt;100",E868/D868*100),"-")</f>
        <v>-</v>
      </c>
    </row>
    <row r="869" customFormat="false" ht="12.75" hidden="false" customHeight="true" outlineLevel="0" collapsed="false">
      <c r="A869" s="120" t="s">
        <v>1715</v>
      </c>
      <c r="B869" s="121" t="s">
        <v>1716</v>
      </c>
      <c r="C869" s="122" t="s">
        <v>1715</v>
      </c>
      <c r="D869" s="126" t="n">
        <v>0</v>
      </c>
      <c r="E869" s="126" t="n">
        <v>0</v>
      </c>
      <c r="F869" s="124" t="str">
        <f aca="false">IF(D869&lt;&gt;0,IF(E869/D869&gt;=100,"&gt;&gt;100",E869/D869*100),"-")</f>
        <v>-</v>
      </c>
    </row>
    <row r="870" customFormat="false" ht="24" hidden="false" customHeight="false" outlineLevel="0" collapsed="false">
      <c r="A870" s="120" t="s">
        <v>1717</v>
      </c>
      <c r="B870" s="121" t="s">
        <v>1718</v>
      </c>
      <c r="C870" s="122" t="s">
        <v>1717</v>
      </c>
      <c r="D870" s="126" t="n">
        <v>0</v>
      </c>
      <c r="E870" s="126" t="n">
        <v>0</v>
      </c>
      <c r="F870" s="124" t="str">
        <f aca="false">IF(D870&lt;&gt;0,IF(E870/D870&gt;=100,"&gt;&gt;100",E870/D870*100),"-")</f>
        <v>-</v>
      </c>
    </row>
    <row r="871" customFormat="false" ht="24" hidden="false" customHeight="false" outlineLevel="0" collapsed="false">
      <c r="A871" s="120" t="s">
        <v>1719</v>
      </c>
      <c r="B871" s="121" t="s">
        <v>1720</v>
      </c>
      <c r="C871" s="122" t="s">
        <v>1719</v>
      </c>
      <c r="D871" s="126" t="n">
        <v>0</v>
      </c>
      <c r="E871" s="126" t="n">
        <v>0</v>
      </c>
      <c r="F871" s="124" t="str">
        <f aca="false">IF(D871&lt;&gt;0,IF(E871/D871&gt;=100,"&gt;&gt;100",E871/D871*100),"-")</f>
        <v>-</v>
      </c>
    </row>
    <row r="872" customFormat="false" ht="12.75" hidden="false" customHeight="true" outlineLevel="0" collapsed="false">
      <c r="A872" s="120" t="s">
        <v>1721</v>
      </c>
      <c r="B872" s="121" t="s">
        <v>1722</v>
      </c>
      <c r="C872" s="122" t="s">
        <v>1721</v>
      </c>
      <c r="D872" s="126" t="n">
        <v>0</v>
      </c>
      <c r="E872" s="126" t="n">
        <v>0</v>
      </c>
      <c r="F872" s="124" t="str">
        <f aca="false">IF(D872&lt;&gt;0,IF(E872/D872&gt;=100,"&gt;&gt;100",E872/D872*100),"-")</f>
        <v>-</v>
      </c>
    </row>
    <row r="873" customFormat="false" ht="24" hidden="false" customHeight="false" outlineLevel="0" collapsed="false">
      <c r="A873" s="120" t="n">
        <v>81212</v>
      </c>
      <c r="B873" s="121" t="s">
        <v>1723</v>
      </c>
      <c r="C873" s="122" t="s">
        <v>1724</v>
      </c>
      <c r="D873" s="126" t="n">
        <v>0</v>
      </c>
      <c r="E873" s="126" t="n">
        <v>0</v>
      </c>
      <c r="F873" s="124" t="str">
        <f aca="false">IF(D873&lt;&gt;0,IF(E873/D873&gt;=100,"&gt;&gt;100",E873/D873*100),"-")</f>
        <v>-</v>
      </c>
    </row>
    <row r="874" customFormat="false" ht="12.75" hidden="false" customHeight="true" outlineLevel="0" collapsed="false">
      <c r="A874" s="120" t="n">
        <v>81322</v>
      </c>
      <c r="B874" s="121" t="s">
        <v>1725</v>
      </c>
      <c r="C874" s="122" t="s">
        <v>1726</v>
      </c>
      <c r="D874" s="126" t="n">
        <v>0</v>
      </c>
      <c r="E874" s="126" t="n">
        <v>0</v>
      </c>
      <c r="F874" s="124" t="str">
        <f aca="false">IF(D874&lt;&gt;0,IF(E874/D874&gt;=100,"&gt;&gt;100",E874/D874*100),"-")</f>
        <v>-</v>
      </c>
    </row>
    <row r="875" customFormat="false" ht="24" hidden="false" customHeight="false" outlineLevel="0" collapsed="false">
      <c r="A875" s="120" t="n">
        <v>81332</v>
      </c>
      <c r="B875" s="121" t="s">
        <v>1727</v>
      </c>
      <c r="C875" s="122" t="s">
        <v>1728</v>
      </c>
      <c r="D875" s="126" t="n">
        <v>0</v>
      </c>
      <c r="E875" s="126" t="n">
        <v>0</v>
      </c>
      <c r="F875" s="124" t="str">
        <f aca="false">IF(D875&lt;&gt;0,IF(E875/D875&gt;=100,"&gt;&gt;100",E875/D875*100),"-")</f>
        <v>-</v>
      </c>
    </row>
    <row r="876" customFormat="false" ht="24" hidden="false" customHeight="false" outlineLevel="0" collapsed="false">
      <c r="A876" s="120" t="n">
        <v>81342</v>
      </c>
      <c r="B876" s="121" t="s">
        <v>1729</v>
      </c>
      <c r="C876" s="122" t="s">
        <v>1730</v>
      </c>
      <c r="D876" s="126" t="n">
        <v>0</v>
      </c>
      <c r="E876" s="126" t="n">
        <v>0</v>
      </c>
      <c r="F876" s="124" t="str">
        <f aca="false">IF(D876&lt;&gt;0,IF(E876/D876&gt;=100,"&gt;&gt;100",E876/D876*100),"-")</f>
        <v>-</v>
      </c>
    </row>
    <row r="877" customFormat="false" ht="12.75" hidden="false" customHeight="true" outlineLevel="0" collapsed="false">
      <c r="A877" s="120" t="n">
        <v>81411</v>
      </c>
      <c r="B877" s="121" t="s">
        <v>1731</v>
      </c>
      <c r="C877" s="122" t="s">
        <v>1732</v>
      </c>
      <c r="D877" s="126" t="n">
        <v>0</v>
      </c>
      <c r="E877" s="126" t="n">
        <v>0</v>
      </c>
      <c r="F877" s="124" t="str">
        <f aca="false">IF(D877&lt;&gt;0,IF(E877/D877&gt;=100,"&gt;&gt;100",E877/D877*100),"-")</f>
        <v>-</v>
      </c>
    </row>
    <row r="878" customFormat="false" ht="12.75" hidden="false" customHeight="true" outlineLevel="0" collapsed="false">
      <c r="A878" s="120" t="n">
        <v>81412</v>
      </c>
      <c r="B878" s="121" t="s">
        <v>1733</v>
      </c>
      <c r="C878" s="122" t="s">
        <v>1734</v>
      </c>
      <c r="D878" s="126" t="n">
        <v>0</v>
      </c>
      <c r="E878" s="126" t="n">
        <v>0</v>
      </c>
      <c r="F878" s="124" t="str">
        <f aca="false">IF(D878&lt;&gt;0,IF(E878/D878&gt;=100,"&gt;&gt;100",E878/D878*100),"-")</f>
        <v>-</v>
      </c>
    </row>
    <row r="879" customFormat="false" ht="24" hidden="false" customHeight="false" outlineLevel="0" collapsed="false">
      <c r="A879" s="120" t="n">
        <v>81532</v>
      </c>
      <c r="B879" s="127" t="s">
        <v>1735</v>
      </c>
      <c r="C879" s="122" t="s">
        <v>1736</v>
      </c>
      <c r="D879" s="126" t="n">
        <v>0</v>
      </c>
      <c r="E879" s="126" t="n">
        <v>0</v>
      </c>
      <c r="F879" s="124" t="str">
        <f aca="false">IF(D879&lt;&gt;0,IF(E879/D879&gt;=100,"&gt;&gt;100",E879/D879*100),"-")</f>
        <v>-</v>
      </c>
    </row>
    <row r="880" customFormat="false" ht="24" hidden="false" customHeight="false" outlineLevel="0" collapsed="false">
      <c r="A880" s="120" t="n">
        <v>81542</v>
      </c>
      <c r="B880" s="127" t="s">
        <v>1737</v>
      </c>
      <c r="C880" s="122" t="s">
        <v>1738</v>
      </c>
      <c r="D880" s="126" t="n">
        <v>0</v>
      </c>
      <c r="E880" s="126" t="n">
        <v>0</v>
      </c>
      <c r="F880" s="124" t="str">
        <f aca="false">IF(D880&lt;&gt;0,IF(E880/D880&gt;=100,"&gt;&gt;100",E880/D880*100),"-")</f>
        <v>-</v>
      </c>
    </row>
    <row r="881" customFormat="false" ht="24" hidden="false" customHeight="false" outlineLevel="0" collapsed="false">
      <c r="A881" s="120" t="n">
        <v>81552</v>
      </c>
      <c r="B881" s="121" t="s">
        <v>1739</v>
      </c>
      <c r="C881" s="122" t="s">
        <v>1740</v>
      </c>
      <c r="D881" s="126" t="n">
        <v>0</v>
      </c>
      <c r="E881" s="126" t="n">
        <v>0</v>
      </c>
      <c r="F881" s="124" t="str">
        <f aca="false">IF(D881&lt;&gt;0,IF(E881/D881&gt;=100,"&gt;&gt;100",E881/D881*100),"-")</f>
        <v>-</v>
      </c>
    </row>
    <row r="882" customFormat="false" ht="24" hidden="false" customHeight="false" outlineLevel="0" collapsed="false">
      <c r="A882" s="120" t="n">
        <v>81631</v>
      </c>
      <c r="B882" s="127" t="s">
        <v>1741</v>
      </c>
      <c r="C882" s="122" t="s">
        <v>1742</v>
      </c>
      <c r="D882" s="126" t="n">
        <v>0</v>
      </c>
      <c r="E882" s="126" t="n">
        <v>0</v>
      </c>
      <c r="F882" s="124" t="str">
        <f aca="false">IF(D882&lt;&gt;0,IF(E882/D882&gt;=100,"&gt;&gt;100",E882/D882*100),"-")</f>
        <v>-</v>
      </c>
    </row>
    <row r="883" customFormat="false" ht="24" hidden="false" customHeight="false" outlineLevel="0" collapsed="false">
      <c r="A883" s="120" t="n">
        <v>81632</v>
      </c>
      <c r="B883" s="121" t="s">
        <v>1743</v>
      </c>
      <c r="C883" s="122" t="s">
        <v>1744</v>
      </c>
      <c r="D883" s="126" t="n">
        <v>0</v>
      </c>
      <c r="E883" s="126" t="n">
        <v>0</v>
      </c>
      <c r="F883" s="124" t="str">
        <f aca="false">IF(D883&lt;&gt;0,IF(E883/D883&gt;=100,"&gt;&gt;100",E883/D883*100),"-")</f>
        <v>-</v>
      </c>
    </row>
    <row r="884" customFormat="false" ht="12.75" hidden="false" customHeight="true" outlineLevel="0" collapsed="false">
      <c r="A884" s="120" t="n">
        <v>81641</v>
      </c>
      <c r="B884" s="121" t="s">
        <v>1745</v>
      </c>
      <c r="C884" s="122" t="s">
        <v>1746</v>
      </c>
      <c r="D884" s="126" t="n">
        <v>0</v>
      </c>
      <c r="E884" s="126" t="n">
        <v>0</v>
      </c>
      <c r="F884" s="124" t="str">
        <f aca="false">IF(D884&lt;&gt;0,IF(E884/D884&gt;=100,"&gt;&gt;100",E884/D884*100),"-")</f>
        <v>-</v>
      </c>
    </row>
    <row r="885" customFormat="false" ht="12.75" hidden="false" customHeight="true" outlineLevel="0" collapsed="false">
      <c r="A885" s="120" t="n">
        <v>81642</v>
      </c>
      <c r="B885" s="121" t="s">
        <v>1747</v>
      </c>
      <c r="C885" s="122" t="s">
        <v>1748</v>
      </c>
      <c r="D885" s="126" t="n">
        <v>0</v>
      </c>
      <c r="E885" s="126" t="n">
        <v>0</v>
      </c>
      <c r="F885" s="124" t="str">
        <f aca="false">IF(D885&lt;&gt;0,IF(E885/D885&gt;=100,"&gt;&gt;100",E885/D885*100),"-")</f>
        <v>-</v>
      </c>
    </row>
    <row r="886" customFormat="false" ht="12.75" hidden="false" customHeight="true" outlineLevel="0" collapsed="false">
      <c r="A886" s="120" t="n">
        <v>81711</v>
      </c>
      <c r="B886" s="121" t="s">
        <v>1749</v>
      </c>
      <c r="C886" s="122" t="s">
        <v>1750</v>
      </c>
      <c r="D886" s="126" t="n">
        <v>0</v>
      </c>
      <c r="E886" s="126" t="n">
        <v>0</v>
      </c>
      <c r="F886" s="124" t="str">
        <f aca="false">IF(D886&lt;&gt;0,IF(E886/D886&gt;=100,"&gt;&gt;100",E886/D886*100),"-")</f>
        <v>-</v>
      </c>
    </row>
    <row r="887" customFormat="false" ht="12.75" hidden="false" customHeight="true" outlineLevel="0" collapsed="false">
      <c r="A887" s="120" t="n">
        <v>81712</v>
      </c>
      <c r="B887" s="121" t="s">
        <v>1751</v>
      </c>
      <c r="C887" s="122" t="s">
        <v>1752</v>
      </c>
      <c r="D887" s="126" t="n">
        <v>0</v>
      </c>
      <c r="E887" s="126" t="n">
        <v>0</v>
      </c>
      <c r="F887" s="124" t="str">
        <f aca="false">IF(D887&lt;&gt;0,IF(E887/D887&gt;=100,"&gt;&gt;100",E887/D887*100),"-")</f>
        <v>-</v>
      </c>
    </row>
    <row r="888" customFormat="false" ht="12.75" hidden="false" customHeight="true" outlineLevel="0" collapsed="false">
      <c r="A888" s="120" t="n">
        <v>81721</v>
      </c>
      <c r="B888" s="121" t="s">
        <v>1753</v>
      </c>
      <c r="C888" s="122" t="s">
        <v>1754</v>
      </c>
      <c r="D888" s="126" t="n">
        <v>0</v>
      </c>
      <c r="E888" s="126" t="n">
        <v>0</v>
      </c>
      <c r="F888" s="124" t="str">
        <f aca="false">IF(D888&lt;&gt;0,IF(E888/D888&gt;=100,"&gt;&gt;100",E888/D888*100),"-")</f>
        <v>-</v>
      </c>
    </row>
    <row r="889" customFormat="false" ht="12.75" hidden="false" customHeight="true" outlineLevel="0" collapsed="false">
      <c r="A889" s="120" t="n">
        <v>81722</v>
      </c>
      <c r="B889" s="121" t="s">
        <v>1755</v>
      </c>
      <c r="C889" s="122" t="s">
        <v>1756</v>
      </c>
      <c r="D889" s="126" t="n">
        <v>0</v>
      </c>
      <c r="E889" s="126" t="n">
        <v>0</v>
      </c>
      <c r="F889" s="124" t="str">
        <f aca="false">IF(D889&lt;&gt;0,IF(E889/D889&gt;=100,"&gt;&gt;100",E889/D889*100),"-")</f>
        <v>-</v>
      </c>
    </row>
    <row r="890" customFormat="false" ht="12.75" hidden="false" customHeight="true" outlineLevel="0" collapsed="false">
      <c r="A890" s="120" t="n">
        <v>81731</v>
      </c>
      <c r="B890" s="121" t="s">
        <v>1757</v>
      </c>
      <c r="C890" s="122" t="s">
        <v>1758</v>
      </c>
      <c r="D890" s="126" t="n">
        <v>0</v>
      </c>
      <c r="E890" s="126" t="n">
        <v>0</v>
      </c>
      <c r="F890" s="124" t="str">
        <f aca="false">IF(D890&lt;&gt;0,IF(E890/D890&gt;=100,"&gt;&gt;100",E890/D890*100),"-")</f>
        <v>-</v>
      </c>
    </row>
    <row r="891" customFormat="false" ht="12.75" hidden="false" customHeight="true" outlineLevel="0" collapsed="false">
      <c r="A891" s="120" t="n">
        <v>81732</v>
      </c>
      <c r="B891" s="121" t="s">
        <v>1759</v>
      </c>
      <c r="C891" s="122" t="s">
        <v>1760</v>
      </c>
      <c r="D891" s="126" t="n">
        <v>0</v>
      </c>
      <c r="E891" s="126" t="n">
        <v>0</v>
      </c>
      <c r="F891" s="124" t="str">
        <f aca="false">IF(D891&lt;&gt;0,IF(E891/D891&gt;=100,"&gt;&gt;100",E891/D891*100),"-")</f>
        <v>-</v>
      </c>
    </row>
    <row r="892" customFormat="false" ht="12.75" hidden="false" customHeight="true" outlineLevel="0" collapsed="false">
      <c r="A892" s="120" t="n">
        <v>81741</v>
      </c>
      <c r="B892" s="121" t="s">
        <v>1761</v>
      </c>
      <c r="C892" s="122" t="s">
        <v>1762</v>
      </c>
      <c r="D892" s="126" t="n">
        <v>0</v>
      </c>
      <c r="E892" s="126" t="n">
        <v>0</v>
      </c>
      <c r="F892" s="124" t="str">
        <f aca="false">IF(D892&lt;&gt;0,IF(E892/D892&gt;=100,"&gt;&gt;100",E892/D892*100),"-")</f>
        <v>-</v>
      </c>
    </row>
    <row r="893" customFormat="false" ht="12.75" hidden="false" customHeight="true" outlineLevel="0" collapsed="false">
      <c r="A893" s="120" t="n">
        <v>81742</v>
      </c>
      <c r="B893" s="121" t="s">
        <v>1763</v>
      </c>
      <c r="C893" s="122" t="s">
        <v>1764</v>
      </c>
      <c r="D893" s="126" t="n">
        <v>0</v>
      </c>
      <c r="E893" s="126" t="n">
        <v>0</v>
      </c>
      <c r="F893" s="124" t="str">
        <f aca="false">IF(D893&lt;&gt;0,IF(E893/D893&gt;=100,"&gt;&gt;100",E893/D893*100),"-")</f>
        <v>-</v>
      </c>
    </row>
    <row r="894" customFormat="false" ht="12.75" hidden="false" customHeight="true" outlineLevel="0" collapsed="false">
      <c r="A894" s="120" t="n">
        <v>81751</v>
      </c>
      <c r="B894" s="121" t="s">
        <v>1765</v>
      </c>
      <c r="C894" s="122" t="s">
        <v>1766</v>
      </c>
      <c r="D894" s="126" t="n">
        <v>0</v>
      </c>
      <c r="E894" s="126" t="n">
        <v>0</v>
      </c>
      <c r="F894" s="124" t="str">
        <f aca="false">IF(D894&lt;&gt;0,IF(E894/D894&gt;=100,"&gt;&gt;100",E894/D894*100),"-")</f>
        <v>-</v>
      </c>
    </row>
    <row r="895" customFormat="false" ht="12.75" hidden="false" customHeight="true" outlineLevel="0" collapsed="false">
      <c r="A895" s="120" t="n">
        <v>81752</v>
      </c>
      <c r="B895" s="121" t="s">
        <v>1767</v>
      </c>
      <c r="C895" s="122" t="s">
        <v>1768</v>
      </c>
      <c r="D895" s="126" t="n">
        <v>0</v>
      </c>
      <c r="E895" s="126" t="n">
        <v>0</v>
      </c>
      <c r="F895" s="124" t="str">
        <f aca="false">IF(D895&lt;&gt;0,IF(E895/D895&gt;=100,"&gt;&gt;100",E895/D895*100),"-")</f>
        <v>-</v>
      </c>
    </row>
    <row r="896" customFormat="false" ht="24" hidden="false" customHeight="false" outlineLevel="0" collapsed="false">
      <c r="A896" s="128" t="n">
        <v>81761</v>
      </c>
      <c r="B896" s="132" t="s">
        <v>1769</v>
      </c>
      <c r="C896" s="129" t="s">
        <v>1770</v>
      </c>
      <c r="D896" s="130" t="n">
        <v>0</v>
      </c>
      <c r="E896" s="130" t="n">
        <v>0</v>
      </c>
      <c r="F896" s="131" t="str">
        <f aca="false">IF(D896&lt;&gt;0,IF(E896/D896&gt;=100,"&gt;&gt;100",E896/D896*100),"-")</f>
        <v>-</v>
      </c>
    </row>
    <row r="897" customFormat="false" ht="24" hidden="false" customHeight="false" outlineLevel="0" collapsed="false">
      <c r="A897" s="128" t="n">
        <v>81762</v>
      </c>
      <c r="B897" s="132" t="s">
        <v>1771</v>
      </c>
      <c r="C897" s="129" t="s">
        <v>1772</v>
      </c>
      <c r="D897" s="130" t="n">
        <v>0</v>
      </c>
      <c r="E897" s="130" t="n">
        <v>0</v>
      </c>
      <c r="F897" s="131" t="str">
        <f aca="false">IF(D897&lt;&gt;0,IF(E897/D897&gt;=100,"&gt;&gt;100",E897/D897*100),"-")</f>
        <v>-</v>
      </c>
    </row>
    <row r="898" customFormat="false" ht="24" hidden="false" customHeight="false" outlineLevel="0" collapsed="false">
      <c r="A898" s="128" t="n">
        <v>81771</v>
      </c>
      <c r="B898" s="125" t="s">
        <v>1773</v>
      </c>
      <c r="C898" s="129" t="s">
        <v>1774</v>
      </c>
      <c r="D898" s="130" t="n">
        <v>0</v>
      </c>
      <c r="E898" s="130" t="n">
        <v>0</v>
      </c>
      <c r="F898" s="131" t="str">
        <f aca="false">IF(D898&lt;&gt;0,IF(E898/D898&gt;=100,"&gt;&gt;100",E898/D898*100),"-")</f>
        <v>-</v>
      </c>
    </row>
    <row r="899" customFormat="false" ht="12" hidden="false" customHeight="false" outlineLevel="0" collapsed="false">
      <c r="A899" s="128" t="n">
        <v>81772</v>
      </c>
      <c r="B899" s="125" t="s">
        <v>1775</v>
      </c>
      <c r="C899" s="129" t="s">
        <v>1776</v>
      </c>
      <c r="D899" s="130" t="n">
        <v>0</v>
      </c>
      <c r="E899" s="130" t="n">
        <v>0</v>
      </c>
      <c r="F899" s="131" t="str">
        <f aca="false">IF(D899&lt;&gt;0,IF(E899/D899&gt;=100,"&gt;&gt;100",E899/D899*100),"-")</f>
        <v>-</v>
      </c>
    </row>
    <row r="900" customFormat="false" ht="12.75" hidden="false" customHeight="true" outlineLevel="0" collapsed="false">
      <c r="A900" s="128" t="n">
        <v>82412</v>
      </c>
      <c r="B900" s="125" t="s">
        <v>1777</v>
      </c>
      <c r="C900" s="129" t="s">
        <v>1778</v>
      </c>
      <c r="D900" s="130" t="n">
        <v>0</v>
      </c>
      <c r="E900" s="130" t="n">
        <v>0</v>
      </c>
      <c r="F900" s="131" t="str">
        <f aca="false">IF(D900&lt;&gt;0,IF(E900/D900&gt;=100,"&gt;&gt;100",E900/D900*100),"-")</f>
        <v>-</v>
      </c>
    </row>
    <row r="901" customFormat="false" ht="12.75" hidden="false" customHeight="true" outlineLevel="0" collapsed="false">
      <c r="A901" s="128" t="n">
        <v>84132</v>
      </c>
      <c r="B901" s="125" t="s">
        <v>1779</v>
      </c>
      <c r="C901" s="129" t="s">
        <v>1780</v>
      </c>
      <c r="D901" s="130" t="n">
        <v>0</v>
      </c>
      <c r="E901" s="130" t="n">
        <v>0</v>
      </c>
      <c r="F901" s="131" t="str">
        <f aca="false">IF(D901&lt;&gt;0,IF(E901/D901&gt;=100,"&gt;&gt;100",E901/D901*100),"-")</f>
        <v>-</v>
      </c>
    </row>
    <row r="902" customFormat="false" ht="12.75" hidden="false" customHeight="true" outlineLevel="0" collapsed="false">
      <c r="A902" s="128" t="n">
        <v>84142</v>
      </c>
      <c r="B902" s="125" t="s">
        <v>1781</v>
      </c>
      <c r="C902" s="129" t="s">
        <v>1782</v>
      </c>
      <c r="D902" s="130" t="n">
        <v>0</v>
      </c>
      <c r="E902" s="130" t="n">
        <v>0</v>
      </c>
      <c r="F902" s="131" t="str">
        <f aca="false">IF(D902&lt;&gt;0,IF(E902/D902&gt;=100,"&gt;&gt;100",E902/D902*100),"-")</f>
        <v>-</v>
      </c>
    </row>
    <row r="903" customFormat="false" ht="12.75" hidden="false" customHeight="true" outlineLevel="0" collapsed="false">
      <c r="A903" s="128" t="n">
        <v>84152</v>
      </c>
      <c r="B903" s="125" t="s">
        <v>1783</v>
      </c>
      <c r="C903" s="129" t="s">
        <v>1784</v>
      </c>
      <c r="D903" s="130" t="n">
        <v>0</v>
      </c>
      <c r="E903" s="130" t="n">
        <v>0</v>
      </c>
      <c r="F903" s="131" t="str">
        <f aca="false">IF(D903&lt;&gt;0,IF(E903/D903&gt;=100,"&gt;&gt;100",E903/D903*100),"-")</f>
        <v>-</v>
      </c>
    </row>
    <row r="904" customFormat="false" ht="12.75" hidden="false" customHeight="true" outlineLevel="0" collapsed="false">
      <c r="A904" s="128" t="n">
        <v>84162</v>
      </c>
      <c r="B904" s="125" t="s">
        <v>1785</v>
      </c>
      <c r="C904" s="129" t="s">
        <v>1786</v>
      </c>
      <c r="D904" s="130" t="n">
        <v>0</v>
      </c>
      <c r="E904" s="130" t="n">
        <v>0</v>
      </c>
      <c r="F904" s="131" t="str">
        <f aca="false">IF(D904&lt;&gt;0,IF(E904/D904&gt;=100,"&gt;&gt;100",E904/D904*100),"-")</f>
        <v>-</v>
      </c>
    </row>
    <row r="905" customFormat="false" ht="12.75" hidden="false" customHeight="true" outlineLevel="0" collapsed="false">
      <c r="A905" s="128" t="n">
        <v>84221</v>
      </c>
      <c r="B905" s="125" t="s">
        <v>1787</v>
      </c>
      <c r="C905" s="129" t="s">
        <v>1788</v>
      </c>
      <c r="D905" s="130" t="n">
        <v>0</v>
      </c>
      <c r="E905" s="130" t="n">
        <v>0</v>
      </c>
      <c r="F905" s="131" t="str">
        <f aca="false">IF(D905&lt;&gt;0,IF(E905/D905&gt;=100,"&gt;&gt;100",E905/D905*100),"-")</f>
        <v>-</v>
      </c>
    </row>
    <row r="906" customFormat="false" ht="12.75" hidden="false" customHeight="true" outlineLevel="0" collapsed="false">
      <c r="A906" s="128" t="n">
        <v>84222</v>
      </c>
      <c r="B906" s="125" t="s">
        <v>1789</v>
      </c>
      <c r="C906" s="129" t="s">
        <v>1790</v>
      </c>
      <c r="D906" s="130" t="n">
        <v>0</v>
      </c>
      <c r="E906" s="130" t="n">
        <v>0</v>
      </c>
      <c r="F906" s="131" t="str">
        <f aca="false">IF(D906&lt;&gt;0,IF(E906/D906&gt;=100,"&gt;&gt;100",E906/D906*100),"-")</f>
        <v>-</v>
      </c>
    </row>
    <row r="907" customFormat="false" ht="12.75" hidden="false" customHeight="true" outlineLevel="0" collapsed="false">
      <c r="A907" s="128" t="s">
        <v>1791</v>
      </c>
      <c r="B907" s="125" t="s">
        <v>1792</v>
      </c>
      <c r="C907" s="129" t="s">
        <v>1791</v>
      </c>
      <c r="D907" s="130" t="n">
        <v>0</v>
      </c>
      <c r="E907" s="130" t="n">
        <v>0</v>
      </c>
      <c r="F907" s="131" t="str">
        <f aca="false">IF(D907&lt;&gt;0,IF(E907/D907&gt;=100,"&gt;&gt;100",E907/D907*100),"-")</f>
        <v>-</v>
      </c>
    </row>
    <row r="908" customFormat="false" ht="12.75" hidden="false" customHeight="true" outlineLevel="0" collapsed="false">
      <c r="A908" s="128" t="n">
        <v>84232</v>
      </c>
      <c r="B908" s="125" t="s">
        <v>1793</v>
      </c>
      <c r="C908" s="129" t="s">
        <v>1794</v>
      </c>
      <c r="D908" s="130" t="n">
        <v>0</v>
      </c>
      <c r="E908" s="130" t="n">
        <v>0</v>
      </c>
      <c r="F908" s="131" t="str">
        <f aca="false">IF(D908&lt;&gt;0,IF(E908/D908&gt;=100,"&gt;&gt;100",E908/D908*100),"-")</f>
        <v>-</v>
      </c>
    </row>
    <row r="909" customFormat="false" ht="24" hidden="false" customHeight="false" outlineLevel="0" collapsed="false">
      <c r="A909" s="128" t="n">
        <v>84242</v>
      </c>
      <c r="B909" s="125" t="s">
        <v>1795</v>
      </c>
      <c r="C909" s="129" t="s">
        <v>1796</v>
      </c>
      <c r="D909" s="130" t="n">
        <v>0</v>
      </c>
      <c r="E909" s="130" t="n">
        <v>0</v>
      </c>
      <c r="F909" s="131" t="str">
        <f aca="false">IF(D909&lt;&gt;0,IF(E909/D909&gt;=100,"&gt;&gt;100",E909/D909*100),"-")</f>
        <v>-</v>
      </c>
    </row>
    <row r="910" customFormat="false" ht="24" hidden="false" customHeight="false" outlineLevel="0" collapsed="false">
      <c r="A910" s="128" t="s">
        <v>1797</v>
      </c>
      <c r="B910" s="125" t="s">
        <v>1798</v>
      </c>
      <c r="C910" s="129" t="s">
        <v>1797</v>
      </c>
      <c r="D910" s="130" t="n">
        <v>0</v>
      </c>
      <c r="E910" s="130" t="n">
        <v>0</v>
      </c>
      <c r="F910" s="131" t="str">
        <f aca="false">IF(D910&lt;&gt;0,IF(E910/D910&gt;=100,"&gt;&gt;100",E910/D910*100),"-")</f>
        <v>-</v>
      </c>
    </row>
    <row r="911" customFormat="false" ht="12.75" hidden="false" customHeight="true" outlineLevel="0" collapsed="false">
      <c r="A911" s="128" t="n">
        <v>84312</v>
      </c>
      <c r="B911" s="125" t="s">
        <v>1799</v>
      </c>
      <c r="C911" s="129" t="s">
        <v>1800</v>
      </c>
      <c r="D911" s="130" t="n">
        <v>0</v>
      </c>
      <c r="E911" s="130" t="n">
        <v>0</v>
      </c>
      <c r="F911" s="131" t="str">
        <f aca="false">IF(D911&lt;&gt;0,IF(E911/D911&gt;=100,"&gt;&gt;100",E911/D911*100),"-")</f>
        <v>-</v>
      </c>
    </row>
    <row r="912" customFormat="false" ht="24" hidden="false" customHeight="false" outlineLevel="0" collapsed="false">
      <c r="A912" s="128" t="n">
        <v>84431</v>
      </c>
      <c r="B912" s="125" t="s">
        <v>1801</v>
      </c>
      <c r="C912" s="129" t="s">
        <v>1802</v>
      </c>
      <c r="D912" s="130" t="n">
        <v>0</v>
      </c>
      <c r="E912" s="130" t="n">
        <v>0</v>
      </c>
      <c r="F912" s="131" t="str">
        <f aca="false">IF(D912&lt;&gt;0,IF(E912/D912&gt;=100,"&gt;&gt;100",E912/D912*100),"-")</f>
        <v>-</v>
      </c>
    </row>
    <row r="913" customFormat="false" ht="24" hidden="false" customHeight="false" outlineLevel="0" collapsed="false">
      <c r="A913" s="128" t="n">
        <v>84432</v>
      </c>
      <c r="B913" s="125" t="s">
        <v>1803</v>
      </c>
      <c r="C913" s="129" t="s">
        <v>1804</v>
      </c>
      <c r="D913" s="130" t="n">
        <v>0</v>
      </c>
      <c r="E913" s="130" t="n">
        <v>0</v>
      </c>
      <c r="F913" s="131" t="str">
        <f aca="false">IF(D913&lt;&gt;0,IF(E913/D913&gt;=100,"&gt;&gt;100",E913/D913*100),"-")</f>
        <v>-</v>
      </c>
    </row>
    <row r="914" customFormat="false" ht="24" hidden="false" customHeight="false" outlineLevel="0" collapsed="false">
      <c r="A914" s="128" t="s">
        <v>1805</v>
      </c>
      <c r="B914" s="125" t="s">
        <v>1806</v>
      </c>
      <c r="C914" s="129" t="s">
        <v>1805</v>
      </c>
      <c r="D914" s="130" t="n">
        <v>0</v>
      </c>
      <c r="E914" s="130" t="n">
        <v>0</v>
      </c>
      <c r="F914" s="131" t="str">
        <f aca="false">IF(D914&lt;&gt;0,IF(E914/D914&gt;=100,"&gt;&gt;100",E914/D914*100),"-")</f>
        <v>-</v>
      </c>
    </row>
    <row r="915" customFormat="false" ht="24" hidden="false" customHeight="false" outlineLevel="0" collapsed="false">
      <c r="A915" s="128" t="n">
        <v>84442</v>
      </c>
      <c r="B915" s="125" t="s">
        <v>1807</v>
      </c>
      <c r="C915" s="129" t="s">
        <v>1808</v>
      </c>
      <c r="D915" s="130" t="n">
        <v>0</v>
      </c>
      <c r="E915" s="130" t="n">
        <v>0</v>
      </c>
      <c r="F915" s="131" t="str">
        <f aca="false">IF(D915&lt;&gt;0,IF(E915/D915&gt;=100,"&gt;&gt;100",E915/D915*100),"-")</f>
        <v>-</v>
      </c>
    </row>
    <row r="916" customFormat="false" ht="24" hidden="false" customHeight="false" outlineLevel="0" collapsed="false">
      <c r="A916" s="128" t="n">
        <v>84452</v>
      </c>
      <c r="B916" s="132" t="s">
        <v>1809</v>
      </c>
      <c r="C916" s="129" t="s">
        <v>1810</v>
      </c>
      <c r="D916" s="130" t="n">
        <v>0</v>
      </c>
      <c r="E916" s="130" t="n">
        <v>0</v>
      </c>
      <c r="F916" s="131" t="str">
        <f aca="false">IF(D916&lt;&gt;0,IF(E916/D916&gt;=100,"&gt;&gt;100",E916/D916*100),"-")</f>
        <v>-</v>
      </c>
    </row>
    <row r="917" customFormat="false" ht="24" hidden="false" customHeight="false" outlineLevel="0" collapsed="false">
      <c r="A917" s="128" t="s">
        <v>1811</v>
      </c>
      <c r="B917" s="132" t="s">
        <v>1812</v>
      </c>
      <c r="C917" s="129" t="s">
        <v>1811</v>
      </c>
      <c r="D917" s="130" t="n">
        <v>0</v>
      </c>
      <c r="E917" s="130" t="n">
        <v>0</v>
      </c>
      <c r="F917" s="131" t="str">
        <f aca="false">IF(D917&lt;&gt;0,IF(E917/D917&gt;=100,"&gt;&gt;100",E917/D917*100),"-")</f>
        <v>-</v>
      </c>
    </row>
    <row r="918" customFormat="false" ht="12.75" hidden="false" customHeight="true" outlineLevel="0" collapsed="false">
      <c r="A918" s="128" t="n">
        <v>84461</v>
      </c>
      <c r="B918" s="125" t="s">
        <v>1813</v>
      </c>
      <c r="C918" s="129" t="s">
        <v>1814</v>
      </c>
      <c r="D918" s="130" t="n">
        <v>0</v>
      </c>
      <c r="E918" s="130" t="n">
        <v>0</v>
      </c>
      <c r="F918" s="131" t="str">
        <f aca="false">IF(D918&lt;&gt;0,IF(E918/D918&gt;=100,"&gt;&gt;100",E918/D918*100),"-")</f>
        <v>-</v>
      </c>
    </row>
    <row r="919" customFormat="false" ht="12.75" hidden="false" customHeight="true" outlineLevel="0" collapsed="false">
      <c r="A919" s="128" t="n">
        <v>84462</v>
      </c>
      <c r="B919" s="125" t="s">
        <v>1815</v>
      </c>
      <c r="C919" s="129" t="s">
        <v>1816</v>
      </c>
      <c r="D919" s="130" t="n">
        <v>0</v>
      </c>
      <c r="E919" s="130" t="n">
        <v>0</v>
      </c>
      <c r="F919" s="131" t="str">
        <f aca="false">IF(D919&lt;&gt;0,IF(E919/D919&gt;=100,"&gt;&gt;100",E919/D919*100),"-")</f>
        <v>-</v>
      </c>
    </row>
    <row r="920" customFormat="false" ht="12.75" hidden="false" customHeight="true" outlineLevel="0" collapsed="false">
      <c r="A920" s="128" t="s">
        <v>1817</v>
      </c>
      <c r="B920" s="125" t="s">
        <v>1818</v>
      </c>
      <c r="C920" s="129" t="s">
        <v>1817</v>
      </c>
      <c r="D920" s="130" t="n">
        <v>0</v>
      </c>
      <c r="E920" s="130" t="n">
        <v>0</v>
      </c>
      <c r="F920" s="131" t="str">
        <f aca="false">IF(D920&lt;&gt;0,IF(E920/D920&gt;=100,"&gt;&gt;100",E920/D920*100),"-")</f>
        <v>-</v>
      </c>
    </row>
    <row r="921" customFormat="false" ht="12.75" hidden="false" customHeight="true" outlineLevel="0" collapsed="false">
      <c r="A921" s="128" t="n">
        <v>84472</v>
      </c>
      <c r="B921" s="125" t="s">
        <v>1819</v>
      </c>
      <c r="C921" s="129" t="s">
        <v>1820</v>
      </c>
      <c r="D921" s="130" t="n">
        <v>0</v>
      </c>
      <c r="E921" s="130" t="n">
        <v>0</v>
      </c>
      <c r="F921" s="131" t="str">
        <f aca="false">IF(D921&lt;&gt;0,IF(E921/D921&gt;=100,"&gt;&gt;100",E921/D921*100),"-")</f>
        <v>-</v>
      </c>
    </row>
    <row r="922" customFormat="false" ht="12.75" hidden="false" customHeight="true" outlineLevel="0" collapsed="false">
      <c r="A922" s="128" t="n">
        <v>84482</v>
      </c>
      <c r="B922" s="125" t="s">
        <v>1821</v>
      </c>
      <c r="C922" s="129" t="s">
        <v>1822</v>
      </c>
      <c r="D922" s="130" t="n">
        <v>0</v>
      </c>
      <c r="E922" s="130" t="n">
        <v>0</v>
      </c>
      <c r="F922" s="131" t="str">
        <f aca="false">IF(D922&lt;&gt;0,IF(E922/D922&gt;=100,"&gt;&gt;100",E922/D922*100),"-")</f>
        <v>-</v>
      </c>
    </row>
    <row r="923" customFormat="false" ht="12.75" hidden="false" customHeight="true" outlineLevel="0" collapsed="false">
      <c r="A923" s="128" t="s">
        <v>1823</v>
      </c>
      <c r="B923" s="125" t="s">
        <v>1824</v>
      </c>
      <c r="C923" s="129" t="s">
        <v>1823</v>
      </c>
      <c r="D923" s="130" t="n">
        <v>0</v>
      </c>
      <c r="E923" s="130" t="n">
        <v>0</v>
      </c>
      <c r="F923" s="131" t="str">
        <f aca="false">IF(D923&lt;&gt;0,IF(E923/D923&gt;=100,"&gt;&gt;100",E923/D923*100),"-")</f>
        <v>-</v>
      </c>
    </row>
    <row r="924" customFormat="false" ht="24" hidden="false" customHeight="false" outlineLevel="0" collapsed="false">
      <c r="A924" s="128" t="n">
        <v>84532</v>
      </c>
      <c r="B924" s="125" t="s">
        <v>1825</v>
      </c>
      <c r="C924" s="129" t="s">
        <v>1826</v>
      </c>
      <c r="D924" s="130" t="n">
        <v>0</v>
      </c>
      <c r="E924" s="130" t="n">
        <v>0</v>
      </c>
      <c r="F924" s="131" t="str">
        <f aca="false">IF(D924&lt;&gt;0,IF(E924/D924&gt;=100,"&gt;&gt;100",E924/D924*100),"-")</f>
        <v>-</v>
      </c>
    </row>
    <row r="925" customFormat="false" ht="12.75" hidden="false" customHeight="true" outlineLevel="0" collapsed="false">
      <c r="A925" s="128" t="n">
        <v>84542</v>
      </c>
      <c r="B925" s="125" t="s">
        <v>1827</v>
      </c>
      <c r="C925" s="129" t="s">
        <v>1828</v>
      </c>
      <c r="D925" s="130" t="n">
        <v>0</v>
      </c>
      <c r="E925" s="130" t="n">
        <v>0</v>
      </c>
      <c r="F925" s="131" t="str">
        <f aca="false">IF(D925&lt;&gt;0,IF(E925/D925&gt;=100,"&gt;&gt;100",E925/D925*100),"-")</f>
        <v>-</v>
      </c>
    </row>
    <row r="926" customFormat="false" ht="12.75" hidden="false" customHeight="true" outlineLevel="0" collapsed="false">
      <c r="A926" s="128" t="n">
        <v>84552</v>
      </c>
      <c r="B926" s="125" t="s">
        <v>1829</v>
      </c>
      <c r="C926" s="129" t="s">
        <v>1830</v>
      </c>
      <c r="D926" s="130" t="n">
        <v>0</v>
      </c>
      <c r="E926" s="130" t="n">
        <v>0</v>
      </c>
      <c r="F926" s="131" t="str">
        <f aca="false">IF(D926&lt;&gt;0,IF(E926/D926&gt;=100,"&gt;&gt;100",E926/D926*100),"-")</f>
        <v>-</v>
      </c>
    </row>
    <row r="927" customFormat="false" ht="12.75" hidden="false" customHeight="true" outlineLevel="0" collapsed="false">
      <c r="A927" s="128" t="n">
        <v>84711</v>
      </c>
      <c r="B927" s="125" t="s">
        <v>1831</v>
      </c>
      <c r="C927" s="129" t="s">
        <v>1832</v>
      </c>
      <c r="D927" s="130" t="n">
        <v>0</v>
      </c>
      <c r="E927" s="130" t="n">
        <v>0</v>
      </c>
      <c r="F927" s="131" t="str">
        <f aca="false">IF(D927&lt;&gt;0,IF(E927/D927&gt;=100,"&gt;&gt;100",E927/D927*100),"-")</f>
        <v>-</v>
      </c>
    </row>
    <row r="928" customFormat="false" ht="12.75" hidden="false" customHeight="true" outlineLevel="0" collapsed="false">
      <c r="A928" s="128" t="n">
        <v>84712</v>
      </c>
      <c r="B928" s="125" t="s">
        <v>1833</v>
      </c>
      <c r="C928" s="129" t="s">
        <v>1834</v>
      </c>
      <c r="D928" s="130" t="n">
        <v>0</v>
      </c>
      <c r="E928" s="130" t="n">
        <v>0</v>
      </c>
      <c r="F928" s="131" t="str">
        <f aca="false">IF(D928&lt;&gt;0,IF(E928/D928&gt;=100,"&gt;&gt;100",E928/D928*100),"-")</f>
        <v>-</v>
      </c>
    </row>
    <row r="929" customFormat="false" ht="12.75" hidden="false" customHeight="true" outlineLevel="0" collapsed="false">
      <c r="A929" s="120" t="n">
        <v>84721</v>
      </c>
      <c r="B929" s="121" t="s">
        <v>1835</v>
      </c>
      <c r="C929" s="122" t="s">
        <v>1836</v>
      </c>
      <c r="D929" s="126" t="n">
        <v>0</v>
      </c>
      <c r="E929" s="126" t="n">
        <v>0</v>
      </c>
      <c r="F929" s="124" t="str">
        <f aca="false">IF(D929&lt;&gt;0,IF(E929/D929&gt;=100,"&gt;&gt;100",E929/D929*100),"-")</f>
        <v>-</v>
      </c>
    </row>
    <row r="930" customFormat="false" ht="12.75" hidden="false" customHeight="true" outlineLevel="0" collapsed="false">
      <c r="A930" s="120" t="n">
        <v>84722</v>
      </c>
      <c r="B930" s="121" t="s">
        <v>1837</v>
      </c>
      <c r="C930" s="122" t="s">
        <v>1838</v>
      </c>
      <c r="D930" s="126" t="n">
        <v>0</v>
      </c>
      <c r="E930" s="126" t="n">
        <v>0</v>
      </c>
      <c r="F930" s="124" t="str">
        <f aca="false">IF(D930&lt;&gt;0,IF(E930/D930&gt;=100,"&gt;&gt;100",E930/D930*100),"-")</f>
        <v>-</v>
      </c>
    </row>
    <row r="931" customFormat="false" ht="12.75" hidden="false" customHeight="true" outlineLevel="0" collapsed="false">
      <c r="A931" s="120" t="n">
        <v>84731</v>
      </c>
      <c r="B931" s="121" t="s">
        <v>1839</v>
      </c>
      <c r="C931" s="122" t="s">
        <v>1840</v>
      </c>
      <c r="D931" s="126" t="n">
        <v>0</v>
      </c>
      <c r="E931" s="126" t="n">
        <v>0</v>
      </c>
      <c r="F931" s="124" t="str">
        <f aca="false">IF(D931&lt;&gt;0,IF(E931/D931&gt;=100,"&gt;&gt;100",E931/D931*100),"-")</f>
        <v>-</v>
      </c>
    </row>
    <row r="932" customFormat="false" ht="12.75" hidden="false" customHeight="true" outlineLevel="0" collapsed="false">
      <c r="A932" s="120" t="n">
        <v>84732</v>
      </c>
      <c r="B932" s="121" t="s">
        <v>1841</v>
      </c>
      <c r="C932" s="122" t="s">
        <v>1842</v>
      </c>
      <c r="D932" s="126" t="n">
        <v>0</v>
      </c>
      <c r="E932" s="126" t="n">
        <v>0</v>
      </c>
      <c r="F932" s="124" t="str">
        <f aca="false">IF(D932&lt;&gt;0,IF(E932/D932&gt;=100,"&gt;&gt;100",E932/D932*100),"-")</f>
        <v>-</v>
      </c>
    </row>
    <row r="933" customFormat="false" ht="12.75" hidden="false" customHeight="true" outlineLevel="0" collapsed="false">
      <c r="A933" s="120" t="n">
        <v>84741</v>
      </c>
      <c r="B933" s="121" t="s">
        <v>1843</v>
      </c>
      <c r="C933" s="122" t="s">
        <v>1844</v>
      </c>
      <c r="D933" s="126" t="n">
        <v>0</v>
      </c>
      <c r="E933" s="126" t="n">
        <v>0</v>
      </c>
      <c r="F933" s="124" t="str">
        <f aca="false">IF(D933&lt;&gt;0,IF(E933/D933&gt;=100,"&gt;&gt;100",E933/D933*100),"-")</f>
        <v>-</v>
      </c>
    </row>
    <row r="934" customFormat="false" ht="12.75" hidden="false" customHeight="true" outlineLevel="0" collapsed="false">
      <c r="A934" s="120" t="n">
        <v>84742</v>
      </c>
      <c r="B934" s="121" t="s">
        <v>1845</v>
      </c>
      <c r="C934" s="122" t="s">
        <v>1846</v>
      </c>
      <c r="D934" s="126" t="n">
        <v>0</v>
      </c>
      <c r="E934" s="126" t="n">
        <v>0</v>
      </c>
      <c r="F934" s="124" t="str">
        <f aca="false">IF(D934&lt;&gt;0,IF(E934/D934&gt;=100,"&gt;&gt;100",E934/D934*100),"-")</f>
        <v>-</v>
      </c>
    </row>
    <row r="935" customFormat="false" ht="12.75" hidden="false" customHeight="true" outlineLevel="0" collapsed="false">
      <c r="A935" s="120" t="n">
        <v>84751</v>
      </c>
      <c r="B935" s="121" t="s">
        <v>1847</v>
      </c>
      <c r="C935" s="122" t="s">
        <v>1848</v>
      </c>
      <c r="D935" s="126" t="n">
        <v>0</v>
      </c>
      <c r="E935" s="126" t="n">
        <v>0</v>
      </c>
      <c r="F935" s="124" t="str">
        <f aca="false">IF(D935&lt;&gt;0,IF(E935/D935&gt;=100,"&gt;&gt;100",E935/D935*100),"-")</f>
        <v>-</v>
      </c>
    </row>
    <row r="936" customFormat="false" ht="12.75" hidden="false" customHeight="true" outlineLevel="0" collapsed="false">
      <c r="A936" s="120" t="n">
        <v>84752</v>
      </c>
      <c r="B936" s="121" t="s">
        <v>1849</v>
      </c>
      <c r="C936" s="122" t="s">
        <v>1850</v>
      </c>
      <c r="D936" s="126" t="n">
        <v>0</v>
      </c>
      <c r="E936" s="126" t="n">
        <v>0</v>
      </c>
      <c r="F936" s="124" t="str">
        <f aca="false">IF(D936&lt;&gt;0,IF(E936/D936&gt;=100,"&gt;&gt;100",E936/D936*100),"-")</f>
        <v>-</v>
      </c>
    </row>
    <row r="937" customFormat="false" ht="24" hidden="false" customHeight="false" outlineLevel="0" collapsed="false">
      <c r="A937" s="128" t="n">
        <v>84761</v>
      </c>
      <c r="B937" s="132" t="s">
        <v>1851</v>
      </c>
      <c r="C937" s="129" t="s">
        <v>1852</v>
      </c>
      <c r="D937" s="130" t="n">
        <v>0</v>
      </c>
      <c r="E937" s="130" t="n">
        <v>0</v>
      </c>
      <c r="F937" s="131" t="str">
        <f aca="false">IF(D937&lt;&gt;0,IF(E937/D937&gt;=100,"&gt;&gt;100",E937/D937*100),"-")</f>
        <v>-</v>
      </c>
    </row>
    <row r="938" customFormat="false" ht="24" hidden="false" customHeight="false" outlineLevel="0" collapsed="false">
      <c r="A938" s="128" t="n">
        <v>84762</v>
      </c>
      <c r="B938" s="132" t="s">
        <v>1853</v>
      </c>
      <c r="C938" s="129" t="s">
        <v>1854</v>
      </c>
      <c r="D938" s="130" t="n">
        <v>0</v>
      </c>
      <c r="E938" s="130" t="n">
        <v>0</v>
      </c>
      <c r="F938" s="131" t="str">
        <f aca="false">IF(D938&lt;&gt;0,IF(E938/D938&gt;=100,"&gt;&gt;100",E938/D938*100),"-")</f>
        <v>-</v>
      </c>
    </row>
    <row r="939" customFormat="false" ht="12" hidden="false" customHeight="false" outlineLevel="0" collapsed="false">
      <c r="A939" s="128" t="s">
        <v>1855</v>
      </c>
      <c r="B939" s="125" t="s">
        <v>1856</v>
      </c>
      <c r="C939" s="129" t="s">
        <v>1855</v>
      </c>
      <c r="D939" s="130" t="n">
        <v>0</v>
      </c>
      <c r="E939" s="130" t="n">
        <v>0</v>
      </c>
      <c r="F939" s="131" t="str">
        <f aca="false">IF(D939&lt;&gt;0,IF(E939/D939&gt;=100,"&gt;&gt;100",E939/D939*100),"-")</f>
        <v>-</v>
      </c>
    </row>
    <row r="940" customFormat="false" ht="12" hidden="false" customHeight="false" outlineLevel="0" collapsed="false">
      <c r="A940" s="128" t="s">
        <v>1857</v>
      </c>
      <c r="B940" s="125" t="s">
        <v>1858</v>
      </c>
      <c r="C940" s="129" t="s">
        <v>1857</v>
      </c>
      <c r="D940" s="130" t="n">
        <v>0</v>
      </c>
      <c r="E940" s="130" t="n">
        <v>0</v>
      </c>
      <c r="F940" s="131" t="str">
        <f aca="false">IF(D940&lt;&gt;0,IF(E940/D940&gt;=100,"&gt;&gt;100",E940/D940*100),"-")</f>
        <v>-</v>
      </c>
    </row>
    <row r="941" customFormat="false" ht="12.75" hidden="false" customHeight="true" outlineLevel="0" collapsed="false">
      <c r="A941" s="128" t="n">
        <v>85412</v>
      </c>
      <c r="B941" s="125" t="s">
        <v>1859</v>
      </c>
      <c r="C941" s="129" t="s">
        <v>1860</v>
      </c>
      <c r="D941" s="130" t="n">
        <v>0</v>
      </c>
      <c r="E941" s="130" t="n">
        <v>0</v>
      </c>
      <c r="F941" s="131" t="str">
        <f aca="false">IF(D941&lt;&gt;0,IF(E941/D941&gt;=100,"&gt;&gt;100",E941/D941*100),"-")</f>
        <v>-</v>
      </c>
    </row>
    <row r="942" customFormat="false" ht="24" hidden="false" customHeight="false" outlineLevel="0" collapsed="false">
      <c r="A942" s="128" t="n">
        <v>51212</v>
      </c>
      <c r="B942" s="132" t="s">
        <v>1861</v>
      </c>
      <c r="C942" s="129" t="s">
        <v>1862</v>
      </c>
      <c r="D942" s="130" t="n">
        <v>0</v>
      </c>
      <c r="E942" s="130" t="n">
        <v>0</v>
      </c>
      <c r="F942" s="131" t="str">
        <f aca="false">IF(D942&lt;&gt;0,IF(E942/D942&gt;=100,"&gt;&gt;100",E942/D942*100),"-")</f>
        <v>-</v>
      </c>
    </row>
    <row r="943" customFormat="false" ht="12.75" hidden="false" customHeight="true" outlineLevel="0" collapsed="false">
      <c r="A943" s="120" t="n">
        <v>51322</v>
      </c>
      <c r="B943" s="125" t="s">
        <v>1863</v>
      </c>
      <c r="C943" s="122" t="s">
        <v>1864</v>
      </c>
      <c r="D943" s="126" t="n">
        <v>0</v>
      </c>
      <c r="E943" s="126" t="n">
        <v>0</v>
      </c>
      <c r="F943" s="124" t="str">
        <f aca="false">IF(D943&lt;&gt;0,IF(E943/D943&gt;=100,"&gt;&gt;100",E943/D943*100),"-")</f>
        <v>-</v>
      </c>
    </row>
    <row r="944" customFormat="false" ht="12.75" hidden="false" customHeight="true" outlineLevel="0" collapsed="false">
      <c r="A944" s="120" t="n">
        <v>51332</v>
      </c>
      <c r="B944" s="121" t="s">
        <v>1865</v>
      </c>
      <c r="C944" s="122" t="s">
        <v>1866</v>
      </c>
      <c r="D944" s="126" t="n">
        <v>0</v>
      </c>
      <c r="E944" s="126" t="n">
        <v>0</v>
      </c>
      <c r="F944" s="124" t="str">
        <f aca="false">IF(D944&lt;&gt;0,IF(E944/D944&gt;=100,"&gt;&gt;100",E944/D944*100),"-")</f>
        <v>-</v>
      </c>
    </row>
    <row r="945" customFormat="false" ht="24" hidden="false" customHeight="false" outlineLevel="0" collapsed="false">
      <c r="A945" s="120" t="n">
        <v>51342</v>
      </c>
      <c r="B945" s="121" t="s">
        <v>1867</v>
      </c>
      <c r="C945" s="122" t="s">
        <v>1868</v>
      </c>
      <c r="D945" s="126" t="n">
        <v>0</v>
      </c>
      <c r="E945" s="126" t="n">
        <v>0</v>
      </c>
      <c r="F945" s="124" t="str">
        <f aca="false">IF(D945&lt;&gt;0,IF(E945/D945&gt;=100,"&gt;&gt;100",E945/D945*100),"-")</f>
        <v>-</v>
      </c>
    </row>
    <row r="946" customFormat="false" ht="12.75" hidden="false" customHeight="true" outlineLevel="0" collapsed="false">
      <c r="A946" s="120" t="n">
        <v>51411</v>
      </c>
      <c r="B946" s="121" t="s">
        <v>1869</v>
      </c>
      <c r="C946" s="122" t="s">
        <v>1870</v>
      </c>
      <c r="D946" s="126" t="n">
        <v>0</v>
      </c>
      <c r="E946" s="126" t="n">
        <v>0</v>
      </c>
      <c r="F946" s="124" t="str">
        <f aca="false">IF(D946&lt;&gt;0,IF(E946/D946&gt;=100,"&gt;&gt;100",E946/D946*100),"-")</f>
        <v>-</v>
      </c>
    </row>
    <row r="947" customFormat="false" ht="12.75" hidden="false" customHeight="true" outlineLevel="0" collapsed="false">
      <c r="A947" s="120" t="n">
        <v>51412</v>
      </c>
      <c r="B947" s="121" t="s">
        <v>1871</v>
      </c>
      <c r="C947" s="122" t="s">
        <v>1872</v>
      </c>
      <c r="D947" s="126" t="n">
        <v>0</v>
      </c>
      <c r="E947" s="126" t="n">
        <v>0</v>
      </c>
      <c r="F947" s="124" t="str">
        <f aca="false">IF(D947&lt;&gt;0,IF(E947/D947&gt;=100,"&gt;&gt;100",E947/D947*100),"-")</f>
        <v>-</v>
      </c>
    </row>
    <row r="948" customFormat="false" ht="24" hidden="false" customHeight="false" outlineLevel="0" collapsed="false">
      <c r="A948" s="120" t="n">
        <v>51532</v>
      </c>
      <c r="B948" s="121" t="s">
        <v>1873</v>
      </c>
      <c r="C948" s="122" t="s">
        <v>1874</v>
      </c>
      <c r="D948" s="126" t="n">
        <v>0</v>
      </c>
      <c r="E948" s="126" t="n">
        <v>0</v>
      </c>
      <c r="F948" s="124" t="str">
        <f aca="false">IF(D948&lt;&gt;0,IF(E948/D948&gt;=100,"&gt;&gt;100",E948/D948*100),"-")</f>
        <v>-</v>
      </c>
    </row>
    <row r="949" customFormat="false" ht="24" hidden="false" customHeight="false" outlineLevel="0" collapsed="false">
      <c r="A949" s="120" t="n">
        <v>51542</v>
      </c>
      <c r="B949" s="121" t="s">
        <v>1875</v>
      </c>
      <c r="C949" s="122" t="s">
        <v>1876</v>
      </c>
      <c r="D949" s="126" t="n">
        <v>0</v>
      </c>
      <c r="E949" s="126" t="n">
        <v>0</v>
      </c>
      <c r="F949" s="124" t="str">
        <f aca="false">IF(D949&lt;&gt;0,IF(E949/D949&gt;=100,"&gt;&gt;100",E949/D949*100),"-")</f>
        <v>-</v>
      </c>
    </row>
    <row r="950" customFormat="false" ht="24" hidden="false" customHeight="false" outlineLevel="0" collapsed="false">
      <c r="A950" s="120" t="n">
        <v>51552</v>
      </c>
      <c r="B950" s="127" t="s">
        <v>1877</v>
      </c>
      <c r="C950" s="122" t="s">
        <v>1878</v>
      </c>
      <c r="D950" s="126" t="n">
        <v>0</v>
      </c>
      <c r="E950" s="126" t="n">
        <v>0</v>
      </c>
      <c r="F950" s="124" t="str">
        <f aca="false">IF(D950&lt;&gt;0,IF(E950/D950&gt;=100,"&gt;&gt;100",E950/D950*100),"-")</f>
        <v>-</v>
      </c>
    </row>
    <row r="951" customFormat="false" ht="24" hidden="false" customHeight="false" outlineLevel="0" collapsed="false">
      <c r="A951" s="120" t="n">
        <v>51631</v>
      </c>
      <c r="B951" s="121" t="s">
        <v>1879</v>
      </c>
      <c r="C951" s="122" t="s">
        <v>1880</v>
      </c>
      <c r="D951" s="126" t="n">
        <v>0</v>
      </c>
      <c r="E951" s="126" t="n">
        <v>0</v>
      </c>
      <c r="F951" s="124" t="str">
        <f aca="false">IF(D951&lt;&gt;0,IF(E951/D951&gt;=100,"&gt;&gt;100",E951/D951*100),"-")</f>
        <v>-</v>
      </c>
    </row>
    <row r="952" customFormat="false" ht="24" hidden="false" customHeight="false" outlineLevel="0" collapsed="false">
      <c r="A952" s="120" t="n">
        <v>51632</v>
      </c>
      <c r="B952" s="121" t="s">
        <v>1881</v>
      </c>
      <c r="C952" s="122" t="s">
        <v>1882</v>
      </c>
      <c r="D952" s="126" t="n">
        <v>0</v>
      </c>
      <c r="E952" s="126" t="n">
        <v>0</v>
      </c>
      <c r="F952" s="124" t="str">
        <f aca="false">IF(D952&lt;&gt;0,IF(E952/D952&gt;=100,"&gt;&gt;100",E952/D952*100),"-")</f>
        <v>-</v>
      </c>
    </row>
    <row r="953" customFormat="false" ht="12.75" hidden="false" customHeight="true" outlineLevel="0" collapsed="false">
      <c r="A953" s="120" t="n">
        <v>51641</v>
      </c>
      <c r="B953" s="121" t="s">
        <v>1883</v>
      </c>
      <c r="C953" s="122" t="s">
        <v>1884</v>
      </c>
      <c r="D953" s="126" t="n">
        <v>0</v>
      </c>
      <c r="E953" s="126" t="n">
        <v>0</v>
      </c>
      <c r="F953" s="124" t="str">
        <f aca="false">IF(D953&lt;&gt;0,IF(E953/D953&gt;=100,"&gt;&gt;100",E953/D953*100),"-")</f>
        <v>-</v>
      </c>
    </row>
    <row r="954" customFormat="false" ht="12.75" hidden="false" customHeight="true" outlineLevel="0" collapsed="false">
      <c r="A954" s="120" t="n">
        <v>51642</v>
      </c>
      <c r="B954" s="121" t="s">
        <v>1885</v>
      </c>
      <c r="C954" s="122" t="s">
        <v>1886</v>
      </c>
      <c r="D954" s="126" t="n">
        <v>0</v>
      </c>
      <c r="E954" s="126" t="n">
        <v>0</v>
      </c>
      <c r="F954" s="124" t="str">
        <f aca="false">IF(D954&lt;&gt;0,IF(E954/D954&gt;=100,"&gt;&gt;100",E954/D954*100),"-")</f>
        <v>-</v>
      </c>
    </row>
    <row r="955" customFormat="false" ht="12.75" hidden="false" customHeight="true" outlineLevel="0" collapsed="false">
      <c r="A955" s="120" t="n">
        <v>51711</v>
      </c>
      <c r="B955" s="121" t="s">
        <v>1887</v>
      </c>
      <c r="C955" s="122" t="s">
        <v>1888</v>
      </c>
      <c r="D955" s="126" t="n">
        <v>0</v>
      </c>
      <c r="E955" s="126" t="n">
        <v>0</v>
      </c>
      <c r="F955" s="124" t="str">
        <f aca="false">IF(D955&lt;&gt;0,IF(E955/D955&gt;=100,"&gt;&gt;100",E955/D955*100),"-")</f>
        <v>-</v>
      </c>
    </row>
    <row r="956" customFormat="false" ht="12.75" hidden="false" customHeight="true" outlineLevel="0" collapsed="false">
      <c r="A956" s="120" t="n">
        <v>51712</v>
      </c>
      <c r="B956" s="121" t="s">
        <v>1889</v>
      </c>
      <c r="C956" s="122" t="s">
        <v>1890</v>
      </c>
      <c r="D956" s="126" t="n">
        <v>0</v>
      </c>
      <c r="E956" s="126" t="n">
        <v>0</v>
      </c>
      <c r="F956" s="124" t="str">
        <f aca="false">IF(D956&lt;&gt;0,IF(E956/D956&gt;=100,"&gt;&gt;100",E956/D956*100),"-")</f>
        <v>-</v>
      </c>
    </row>
    <row r="957" customFormat="false" ht="12.75" hidden="false" customHeight="true" outlineLevel="0" collapsed="false">
      <c r="A957" s="120" t="n">
        <v>51721</v>
      </c>
      <c r="B957" s="121" t="s">
        <v>1891</v>
      </c>
      <c r="C957" s="122" t="s">
        <v>1892</v>
      </c>
      <c r="D957" s="126" t="n">
        <v>0</v>
      </c>
      <c r="E957" s="126" t="n">
        <v>0</v>
      </c>
      <c r="F957" s="124" t="str">
        <f aca="false">IF(D957&lt;&gt;0,IF(E957/D957&gt;=100,"&gt;&gt;100",E957/D957*100),"-")</f>
        <v>-</v>
      </c>
    </row>
    <row r="958" customFormat="false" ht="12.75" hidden="false" customHeight="true" outlineLevel="0" collapsed="false">
      <c r="A958" s="120" t="n">
        <v>51722</v>
      </c>
      <c r="B958" s="121" t="s">
        <v>1893</v>
      </c>
      <c r="C958" s="122" t="s">
        <v>1894</v>
      </c>
      <c r="D958" s="126" t="n">
        <v>0</v>
      </c>
      <c r="E958" s="126" t="n">
        <v>0</v>
      </c>
      <c r="F958" s="124" t="str">
        <f aca="false">IF(D958&lt;&gt;0,IF(E958/D958&gt;=100,"&gt;&gt;100",E958/D958*100),"-")</f>
        <v>-</v>
      </c>
    </row>
    <row r="959" customFormat="false" ht="12.75" hidden="false" customHeight="true" outlineLevel="0" collapsed="false">
      <c r="A959" s="120" t="n">
        <v>51731</v>
      </c>
      <c r="B959" s="121" t="s">
        <v>1895</v>
      </c>
      <c r="C959" s="122" t="s">
        <v>1896</v>
      </c>
      <c r="D959" s="126" t="n">
        <v>0</v>
      </c>
      <c r="E959" s="126" t="n">
        <v>0</v>
      </c>
      <c r="F959" s="124" t="str">
        <f aca="false">IF(D959&lt;&gt;0,IF(E959/D959&gt;=100,"&gt;&gt;100",E959/D959*100),"-")</f>
        <v>-</v>
      </c>
    </row>
    <row r="960" customFormat="false" ht="12.75" hidden="false" customHeight="true" outlineLevel="0" collapsed="false">
      <c r="A960" s="120" t="n">
        <v>51732</v>
      </c>
      <c r="B960" s="121" t="s">
        <v>1897</v>
      </c>
      <c r="C960" s="122" t="s">
        <v>1898</v>
      </c>
      <c r="D960" s="126" t="n">
        <v>0</v>
      </c>
      <c r="E960" s="126" t="n">
        <v>0</v>
      </c>
      <c r="F960" s="124" t="str">
        <f aca="false">IF(D960&lt;&gt;0,IF(E960/D960&gt;=100,"&gt;&gt;100",E960/D960*100),"-")</f>
        <v>-</v>
      </c>
    </row>
    <row r="961" customFormat="false" ht="12.75" hidden="false" customHeight="true" outlineLevel="0" collapsed="false">
      <c r="A961" s="120" t="n">
        <v>51741</v>
      </c>
      <c r="B961" s="121" t="s">
        <v>1899</v>
      </c>
      <c r="C961" s="122" t="s">
        <v>1900</v>
      </c>
      <c r="D961" s="126" t="n">
        <v>0</v>
      </c>
      <c r="E961" s="126" t="n">
        <v>0</v>
      </c>
      <c r="F961" s="124" t="str">
        <f aca="false">IF(D961&lt;&gt;0,IF(E961/D961&gt;=100,"&gt;&gt;100",E961/D961*100),"-")</f>
        <v>-</v>
      </c>
    </row>
    <row r="962" customFormat="false" ht="12.75" hidden="false" customHeight="true" outlineLevel="0" collapsed="false">
      <c r="A962" s="120" t="n">
        <v>51742</v>
      </c>
      <c r="B962" s="121" t="s">
        <v>1901</v>
      </c>
      <c r="C962" s="122" t="s">
        <v>1902</v>
      </c>
      <c r="D962" s="126" t="n">
        <v>0</v>
      </c>
      <c r="E962" s="126" t="n">
        <v>0</v>
      </c>
      <c r="F962" s="124" t="str">
        <f aca="false">IF(D962&lt;&gt;0,IF(E962/D962&gt;=100,"&gt;&gt;100",E962/D962*100),"-")</f>
        <v>-</v>
      </c>
    </row>
    <row r="963" customFormat="false" ht="12.75" hidden="false" customHeight="true" outlineLevel="0" collapsed="false">
      <c r="A963" s="120" t="n">
        <v>51751</v>
      </c>
      <c r="B963" s="121" t="s">
        <v>1903</v>
      </c>
      <c r="C963" s="122" t="s">
        <v>1904</v>
      </c>
      <c r="D963" s="126" t="n">
        <v>0</v>
      </c>
      <c r="E963" s="126" t="n">
        <v>0</v>
      </c>
      <c r="F963" s="124" t="str">
        <f aca="false">IF(D963&lt;&gt;0,IF(E963/D963&gt;=100,"&gt;&gt;100",E963/D963*100),"-")</f>
        <v>-</v>
      </c>
    </row>
    <row r="964" customFormat="false" ht="12.75" hidden="false" customHeight="true" outlineLevel="0" collapsed="false">
      <c r="A964" s="120" t="n">
        <v>51752</v>
      </c>
      <c r="B964" s="121" t="s">
        <v>1905</v>
      </c>
      <c r="C964" s="122" t="s">
        <v>1906</v>
      </c>
      <c r="D964" s="126" t="n">
        <v>0</v>
      </c>
      <c r="E964" s="126" t="n">
        <v>0</v>
      </c>
      <c r="F964" s="124" t="str">
        <f aca="false">IF(D964&lt;&gt;0,IF(E964/D964&gt;=100,"&gt;&gt;100",E964/D964*100),"-")</f>
        <v>-</v>
      </c>
    </row>
    <row r="965" customFormat="false" ht="24" hidden="false" customHeight="false" outlineLevel="0" collapsed="false">
      <c r="A965" s="120" t="n">
        <v>51761</v>
      </c>
      <c r="B965" s="125" t="s">
        <v>1907</v>
      </c>
      <c r="C965" s="122" t="s">
        <v>1908</v>
      </c>
      <c r="D965" s="126" t="n">
        <v>0</v>
      </c>
      <c r="E965" s="126" t="n">
        <v>0</v>
      </c>
      <c r="F965" s="124" t="str">
        <f aca="false">IF(D965&lt;&gt;0,IF(E965/D965&gt;=100,"&gt;&gt;100",E965/D965*100),"-")</f>
        <v>-</v>
      </c>
    </row>
    <row r="966" customFormat="false" ht="24" hidden="false" customHeight="false" outlineLevel="0" collapsed="false">
      <c r="A966" s="128" t="n">
        <v>51762</v>
      </c>
      <c r="B966" s="125" t="s">
        <v>1909</v>
      </c>
      <c r="C966" s="129" t="s">
        <v>1910</v>
      </c>
      <c r="D966" s="130" t="n">
        <v>0</v>
      </c>
      <c r="E966" s="130" t="n">
        <v>0</v>
      </c>
      <c r="F966" s="131" t="str">
        <f aca="false">IF(D966&lt;&gt;0,IF(E966/D966&gt;=100,"&gt;&gt;100",E966/D966*100),"-")</f>
        <v>-</v>
      </c>
    </row>
    <row r="967" customFormat="false" ht="12" hidden="false" customHeight="false" outlineLevel="0" collapsed="false">
      <c r="A967" s="128" t="n">
        <v>51771</v>
      </c>
      <c r="B967" s="125" t="s">
        <v>1911</v>
      </c>
      <c r="C967" s="129" t="s">
        <v>1912</v>
      </c>
      <c r="D967" s="130" t="n">
        <v>0</v>
      </c>
      <c r="E967" s="130" t="n">
        <v>0</v>
      </c>
      <c r="F967" s="131" t="str">
        <f aca="false">IF(D967&lt;&gt;0,IF(E967/D967&gt;=100,"&gt;&gt;100",E967/D967*100),"-")</f>
        <v>-</v>
      </c>
    </row>
    <row r="968" customFormat="false" ht="12" hidden="false" customHeight="false" outlineLevel="0" collapsed="false">
      <c r="A968" s="128" t="n">
        <v>51772</v>
      </c>
      <c r="B968" s="125" t="s">
        <v>1913</v>
      </c>
      <c r="C968" s="129" t="s">
        <v>1914</v>
      </c>
      <c r="D968" s="130" t="n">
        <v>0</v>
      </c>
      <c r="E968" s="130" t="n">
        <v>0</v>
      </c>
      <c r="F968" s="131" t="str">
        <f aca="false">IF(D968&lt;&gt;0,IF(E968/D968&gt;=100,"&gt;&gt;100",E968/D968*100),"-")</f>
        <v>-</v>
      </c>
    </row>
    <row r="969" customFormat="false" ht="24" hidden="false" customHeight="false" outlineLevel="0" collapsed="false">
      <c r="A969" s="128" t="n">
        <v>54132</v>
      </c>
      <c r="B969" s="125" t="s">
        <v>1915</v>
      </c>
      <c r="C969" s="129" t="s">
        <v>1916</v>
      </c>
      <c r="D969" s="130" t="n">
        <v>0</v>
      </c>
      <c r="E969" s="130" t="n">
        <v>0</v>
      </c>
      <c r="F969" s="131" t="str">
        <f aca="false">IF(D969&lt;&gt;0,IF(E969/D969&gt;=100,"&gt;&gt;100",E969/D969*100),"-")</f>
        <v>-</v>
      </c>
    </row>
    <row r="970" customFormat="false" ht="24" hidden="false" customHeight="false" outlineLevel="0" collapsed="false">
      <c r="A970" s="120" t="n">
        <v>54142</v>
      </c>
      <c r="B970" s="125" t="s">
        <v>1917</v>
      </c>
      <c r="C970" s="122" t="s">
        <v>1918</v>
      </c>
      <c r="D970" s="126" t="n">
        <v>0</v>
      </c>
      <c r="E970" s="126" t="n">
        <v>0</v>
      </c>
      <c r="F970" s="124" t="str">
        <f aca="false">IF(D970&lt;&gt;0,IF(E970/D970&gt;=100,"&gt;&gt;100",E970/D970*100),"-")</f>
        <v>-</v>
      </c>
    </row>
    <row r="971" customFormat="false" ht="12.75" hidden="false" customHeight="true" outlineLevel="0" collapsed="false">
      <c r="A971" s="120" t="n">
        <v>54152</v>
      </c>
      <c r="B971" s="125" t="s">
        <v>1919</v>
      </c>
      <c r="C971" s="122" t="s">
        <v>1920</v>
      </c>
      <c r="D971" s="126" t="n">
        <v>0</v>
      </c>
      <c r="E971" s="126" t="n">
        <v>0</v>
      </c>
      <c r="F971" s="124" t="str">
        <f aca="false">IF(D971&lt;&gt;0,IF(E971/D971&gt;=100,"&gt;&gt;100",E971/D971*100),"-")</f>
        <v>-</v>
      </c>
    </row>
    <row r="972" customFormat="false" ht="24" hidden="false" customHeight="false" outlineLevel="0" collapsed="false">
      <c r="A972" s="120" t="n">
        <v>54162</v>
      </c>
      <c r="B972" s="125" t="s">
        <v>1921</v>
      </c>
      <c r="C972" s="122" t="s">
        <v>1922</v>
      </c>
      <c r="D972" s="126" t="n">
        <v>0</v>
      </c>
      <c r="E972" s="126" t="n">
        <v>0</v>
      </c>
      <c r="F972" s="124" t="str">
        <f aca="false">IF(D972&lt;&gt;0,IF(E972/D972&gt;=100,"&gt;&gt;100",E972/D972*100),"-")</f>
        <v>-</v>
      </c>
    </row>
    <row r="973" customFormat="false" ht="24" hidden="false" customHeight="false" outlineLevel="0" collapsed="false">
      <c r="A973" s="120" t="n">
        <v>54221</v>
      </c>
      <c r="B973" s="132" t="s">
        <v>1923</v>
      </c>
      <c r="C973" s="122" t="s">
        <v>1924</v>
      </c>
      <c r="D973" s="126" t="n">
        <v>0</v>
      </c>
      <c r="E973" s="126" t="n">
        <v>0</v>
      </c>
      <c r="F973" s="124" t="str">
        <f aca="false">IF(D973&lt;&gt;0,IF(E973/D973&gt;=100,"&gt;&gt;100",E973/D973*100),"-")</f>
        <v>-</v>
      </c>
    </row>
    <row r="974" customFormat="false" ht="24" hidden="false" customHeight="false" outlineLevel="0" collapsed="false">
      <c r="A974" s="128" t="n">
        <v>54222</v>
      </c>
      <c r="B974" s="132" t="s">
        <v>1925</v>
      </c>
      <c r="C974" s="129" t="s">
        <v>1926</v>
      </c>
      <c r="D974" s="130" t="n">
        <v>0</v>
      </c>
      <c r="E974" s="130" t="n">
        <v>0</v>
      </c>
      <c r="F974" s="131" t="str">
        <f aca="false">IF(D974&lt;&gt;0,IF(E974/D974&gt;=100,"&gt;&gt;100",E974/D974*100),"-")</f>
        <v>-</v>
      </c>
    </row>
    <row r="975" customFormat="false" ht="24" hidden="false" customHeight="false" outlineLevel="0" collapsed="false">
      <c r="A975" s="128" t="s">
        <v>1927</v>
      </c>
      <c r="B975" s="125" t="s">
        <v>1928</v>
      </c>
      <c r="C975" s="129" t="s">
        <v>1927</v>
      </c>
      <c r="D975" s="130" t="n">
        <v>0</v>
      </c>
      <c r="E975" s="130" t="n">
        <v>0</v>
      </c>
      <c r="F975" s="131" t="str">
        <f aca="false">IF(D975&lt;&gt;0,IF(E975/D975&gt;=100,"&gt;&gt;100",E975/D975*100),"-")</f>
        <v>-</v>
      </c>
    </row>
    <row r="976" customFormat="false" ht="24" hidden="false" customHeight="false" outlineLevel="0" collapsed="false">
      <c r="A976" s="128" t="n">
        <v>54232</v>
      </c>
      <c r="B976" s="132" t="s">
        <v>1929</v>
      </c>
      <c r="C976" s="129" t="s">
        <v>1930</v>
      </c>
      <c r="D976" s="130" t="n">
        <v>0</v>
      </c>
      <c r="E976" s="130" t="n">
        <v>0</v>
      </c>
      <c r="F976" s="131" t="str">
        <f aca="false">IF(D976&lt;&gt;0,IF(E976/D976&gt;=100,"&gt;&gt;100",E976/D976*100),"-")</f>
        <v>-</v>
      </c>
    </row>
    <row r="977" customFormat="false" ht="24" hidden="false" customHeight="false" outlineLevel="0" collapsed="false">
      <c r="A977" s="128" t="n">
        <v>54242</v>
      </c>
      <c r="B977" s="125" t="s">
        <v>1931</v>
      </c>
      <c r="C977" s="129" t="s">
        <v>1932</v>
      </c>
      <c r="D977" s="130" t="n">
        <v>0</v>
      </c>
      <c r="E977" s="130" t="n">
        <v>0</v>
      </c>
      <c r="F977" s="131" t="str">
        <f aca="false">IF(D977&lt;&gt;0,IF(E977/D977&gt;=100,"&gt;&gt;100",E977/D977*100),"-")</f>
        <v>-</v>
      </c>
    </row>
    <row r="978" customFormat="false" ht="24" hidden="false" customHeight="false" outlineLevel="0" collapsed="false">
      <c r="A978" s="128" t="s">
        <v>1933</v>
      </c>
      <c r="B978" s="125" t="s">
        <v>1934</v>
      </c>
      <c r="C978" s="129" t="s">
        <v>1933</v>
      </c>
      <c r="D978" s="130" t="n">
        <v>0</v>
      </c>
      <c r="E978" s="130" t="n">
        <v>0</v>
      </c>
      <c r="F978" s="131" t="str">
        <f aca="false">IF(D978&lt;&gt;0,IF(E978/D978&gt;=100,"&gt;&gt;100",E978/D978*100),"-")</f>
        <v>-</v>
      </c>
    </row>
    <row r="979" customFormat="false" ht="24" hidden="false" customHeight="false" outlineLevel="0" collapsed="false">
      <c r="A979" s="128" t="n">
        <v>54312</v>
      </c>
      <c r="B979" s="132" t="s">
        <v>1935</v>
      </c>
      <c r="C979" s="129" t="s">
        <v>1936</v>
      </c>
      <c r="D979" s="130" t="n">
        <v>0</v>
      </c>
      <c r="E979" s="130" t="n">
        <v>0</v>
      </c>
      <c r="F979" s="131" t="str">
        <f aca="false">IF(D979&lt;&gt;0,IF(E979/D979&gt;=100,"&gt;&gt;100",E979/D979*100),"-")</f>
        <v>-</v>
      </c>
    </row>
    <row r="980" customFormat="false" ht="24" hidden="false" customHeight="false" outlineLevel="0" collapsed="false">
      <c r="A980" s="128" t="n">
        <v>54431</v>
      </c>
      <c r="B980" s="125" t="s">
        <v>1937</v>
      </c>
      <c r="C980" s="129" t="s">
        <v>1938</v>
      </c>
      <c r="D980" s="130" t="n">
        <v>0</v>
      </c>
      <c r="E980" s="130" t="n">
        <v>0</v>
      </c>
      <c r="F980" s="131" t="str">
        <f aca="false">IF(D980&lt;&gt;0,IF(E980/D980&gt;=100,"&gt;&gt;100",E980/D980*100),"-")</f>
        <v>-</v>
      </c>
    </row>
    <row r="981" customFormat="false" ht="24" hidden="false" customHeight="false" outlineLevel="0" collapsed="false">
      <c r="A981" s="128" t="n">
        <v>54432</v>
      </c>
      <c r="B981" s="125" t="s">
        <v>1939</v>
      </c>
      <c r="C981" s="129" t="s">
        <v>1940</v>
      </c>
      <c r="D981" s="130" t="n">
        <v>0</v>
      </c>
      <c r="E981" s="130" t="n">
        <v>0</v>
      </c>
      <c r="F981" s="131" t="str">
        <f aca="false">IF(D981&lt;&gt;0,IF(E981/D981&gt;=100,"&gt;&gt;100",E981/D981*100),"-")</f>
        <v>-</v>
      </c>
    </row>
    <row r="982" customFormat="false" ht="24" hidden="false" customHeight="false" outlineLevel="0" collapsed="false">
      <c r="A982" s="128" t="s">
        <v>1941</v>
      </c>
      <c r="B982" s="125" t="s">
        <v>1942</v>
      </c>
      <c r="C982" s="129" t="s">
        <v>1941</v>
      </c>
      <c r="D982" s="130" t="n">
        <v>0</v>
      </c>
      <c r="E982" s="130" t="n">
        <v>0</v>
      </c>
      <c r="F982" s="131" t="str">
        <f aca="false">IF(D982&lt;&gt;0,IF(E982/D982&gt;=100,"&gt;&gt;100",E982/D982*100),"-")</f>
        <v>-</v>
      </c>
    </row>
    <row r="983" customFormat="false" ht="24" hidden="false" customHeight="false" outlineLevel="0" collapsed="false">
      <c r="A983" s="128" t="n">
        <v>54442</v>
      </c>
      <c r="B983" s="125" t="s">
        <v>1943</v>
      </c>
      <c r="C983" s="129" t="s">
        <v>1944</v>
      </c>
      <c r="D983" s="130" t="n">
        <v>0</v>
      </c>
      <c r="E983" s="130" t="n">
        <v>0</v>
      </c>
      <c r="F983" s="131" t="str">
        <f aca="false">IF(D983&lt;&gt;0,IF(E983/D983&gt;=100,"&gt;&gt;100",E983/D983*100),"-")</f>
        <v>-</v>
      </c>
    </row>
    <row r="984" customFormat="false" ht="24" hidden="false" customHeight="false" outlineLevel="0" collapsed="false">
      <c r="A984" s="128" t="n">
        <v>54452</v>
      </c>
      <c r="B984" s="125" t="s">
        <v>1945</v>
      </c>
      <c r="C984" s="129" t="s">
        <v>1946</v>
      </c>
      <c r="D984" s="130" t="n">
        <v>0</v>
      </c>
      <c r="E984" s="130" t="n">
        <v>0</v>
      </c>
      <c r="F984" s="131" t="str">
        <f aca="false">IF(D984&lt;&gt;0,IF(E984/D984&gt;=100,"&gt;&gt;100",E984/D984*100),"-")</f>
        <v>-</v>
      </c>
    </row>
    <row r="985" customFormat="false" ht="24" hidden="false" customHeight="false" outlineLevel="0" collapsed="false">
      <c r="A985" s="128" t="s">
        <v>1947</v>
      </c>
      <c r="B985" s="125" t="s">
        <v>1948</v>
      </c>
      <c r="C985" s="129" t="s">
        <v>1947</v>
      </c>
      <c r="D985" s="130" t="n">
        <v>0</v>
      </c>
      <c r="E985" s="130" t="n">
        <v>0</v>
      </c>
      <c r="F985" s="131" t="str">
        <f aca="false">IF(D985&lt;&gt;0,IF(E985/D985&gt;=100,"&gt;&gt;100",E985/D985*100),"-")</f>
        <v>-</v>
      </c>
    </row>
    <row r="986" customFormat="false" ht="24" hidden="false" customHeight="false" outlineLevel="0" collapsed="false">
      <c r="A986" s="128" t="n">
        <v>54461</v>
      </c>
      <c r="B986" s="125" t="s">
        <v>1949</v>
      </c>
      <c r="C986" s="129" t="s">
        <v>1950</v>
      </c>
      <c r="D986" s="130" t="n">
        <v>0</v>
      </c>
      <c r="E986" s="130" t="n">
        <v>0</v>
      </c>
      <c r="F986" s="131" t="str">
        <f aca="false">IF(D986&lt;&gt;0,IF(E986/D986&gt;=100,"&gt;&gt;100",E986/D986*100),"-")</f>
        <v>-</v>
      </c>
    </row>
    <row r="987" customFormat="false" ht="24" hidden="false" customHeight="false" outlineLevel="0" collapsed="false">
      <c r="A987" s="128" t="n">
        <v>54462</v>
      </c>
      <c r="B987" s="125" t="s">
        <v>1951</v>
      </c>
      <c r="C987" s="129" t="s">
        <v>1952</v>
      </c>
      <c r="D987" s="130" t="n">
        <v>0</v>
      </c>
      <c r="E987" s="130" t="n">
        <v>0</v>
      </c>
      <c r="F987" s="131" t="str">
        <f aca="false">IF(D987&lt;&gt;0,IF(E987/D987&gt;=100,"&gt;&gt;100",E987/D987*100),"-")</f>
        <v>-</v>
      </c>
    </row>
    <row r="988" customFormat="false" ht="12" hidden="false" customHeight="false" outlineLevel="0" collapsed="false">
      <c r="A988" s="128" t="s">
        <v>1953</v>
      </c>
      <c r="B988" s="125" t="s">
        <v>1954</v>
      </c>
      <c r="C988" s="129" t="s">
        <v>1953</v>
      </c>
      <c r="D988" s="130" t="n">
        <v>0</v>
      </c>
      <c r="E988" s="130" t="n">
        <v>0</v>
      </c>
      <c r="F988" s="131" t="str">
        <f aca="false">IF(D988&lt;&gt;0,IF(E988/D988&gt;=100,"&gt;&gt;100",E988/D988*100),"-")</f>
        <v>-</v>
      </c>
    </row>
    <row r="989" customFormat="false" ht="24" hidden="false" customHeight="false" outlineLevel="0" collapsed="false">
      <c r="A989" s="128" t="n">
        <v>54472</v>
      </c>
      <c r="B989" s="132" t="s">
        <v>1955</v>
      </c>
      <c r="C989" s="129" t="s">
        <v>1956</v>
      </c>
      <c r="D989" s="130" t="n">
        <v>0</v>
      </c>
      <c r="E989" s="130" t="n">
        <v>0</v>
      </c>
      <c r="F989" s="131" t="str">
        <f aca="false">IF(D989&lt;&gt;0,IF(E989/D989&gt;=100,"&gt;&gt;100",E989/D989*100),"-")</f>
        <v>-</v>
      </c>
    </row>
    <row r="990" customFormat="false" ht="24" hidden="false" customHeight="false" outlineLevel="0" collapsed="false">
      <c r="A990" s="128" t="n">
        <v>54482</v>
      </c>
      <c r="B990" s="132" t="s">
        <v>1957</v>
      </c>
      <c r="C990" s="129" t="s">
        <v>1958</v>
      </c>
      <c r="D990" s="130" t="n">
        <v>0</v>
      </c>
      <c r="E990" s="130" t="n">
        <v>0</v>
      </c>
      <c r="F990" s="131" t="str">
        <f aca="false">IF(D990&lt;&gt;0,IF(E990/D990&gt;=100,"&gt;&gt;100",E990/D990*100),"-")</f>
        <v>-</v>
      </c>
    </row>
    <row r="991" customFormat="false" ht="24" hidden="false" customHeight="false" outlineLevel="0" collapsed="false">
      <c r="A991" s="128" t="s">
        <v>1959</v>
      </c>
      <c r="B991" s="132" t="s">
        <v>1960</v>
      </c>
      <c r="C991" s="129" t="s">
        <v>1959</v>
      </c>
      <c r="D991" s="130" t="n">
        <v>0</v>
      </c>
      <c r="E991" s="130" t="n">
        <v>0</v>
      </c>
      <c r="F991" s="131" t="str">
        <f aca="false">IF(D991&lt;&gt;0,IF(E991/D991&gt;=100,"&gt;&gt;100",E991/D991*100),"-")</f>
        <v>-</v>
      </c>
    </row>
    <row r="992" customFormat="false" ht="24" hidden="false" customHeight="false" outlineLevel="0" collapsed="false">
      <c r="A992" s="128" t="n">
        <v>54532</v>
      </c>
      <c r="B992" s="125" t="s">
        <v>1961</v>
      </c>
      <c r="C992" s="129" t="s">
        <v>1962</v>
      </c>
      <c r="D992" s="130" t="n">
        <v>0</v>
      </c>
      <c r="E992" s="130" t="n">
        <v>0</v>
      </c>
      <c r="F992" s="131" t="str">
        <f aca="false">IF(D992&lt;&gt;0,IF(E992/D992&gt;=100,"&gt;&gt;100",E992/D992*100),"-")</f>
        <v>-</v>
      </c>
    </row>
    <row r="993" customFormat="false" ht="12.75" hidden="false" customHeight="true" outlineLevel="0" collapsed="false">
      <c r="A993" s="128" t="n">
        <v>54542</v>
      </c>
      <c r="B993" s="125" t="s">
        <v>1963</v>
      </c>
      <c r="C993" s="129" t="s">
        <v>1964</v>
      </c>
      <c r="D993" s="130" t="n">
        <v>0</v>
      </c>
      <c r="E993" s="130" t="n">
        <v>0</v>
      </c>
      <c r="F993" s="131" t="str">
        <f aca="false">IF(D993&lt;&gt;0,IF(E993/D993&gt;=100,"&gt;&gt;100",E993/D993*100),"-")</f>
        <v>-</v>
      </c>
    </row>
    <row r="994" customFormat="false" ht="24" hidden="false" customHeight="false" outlineLevel="0" collapsed="false">
      <c r="A994" s="128" t="n">
        <v>54552</v>
      </c>
      <c r="B994" s="125" t="s">
        <v>1965</v>
      </c>
      <c r="C994" s="129" t="s">
        <v>1966</v>
      </c>
      <c r="D994" s="130" t="n">
        <v>0</v>
      </c>
      <c r="E994" s="130" t="n">
        <v>0</v>
      </c>
      <c r="F994" s="131" t="str">
        <f aca="false">IF(D994&lt;&gt;0,IF(E994/D994&gt;=100,"&gt;&gt;100",E994/D994*100),"-")</f>
        <v>-</v>
      </c>
    </row>
    <row r="995" customFormat="false" ht="12.75" hidden="false" customHeight="true" outlineLevel="0" collapsed="false">
      <c r="A995" s="128" t="n">
        <v>54711</v>
      </c>
      <c r="B995" s="125" t="s">
        <v>1967</v>
      </c>
      <c r="C995" s="129" t="s">
        <v>1968</v>
      </c>
      <c r="D995" s="130" t="n">
        <v>0</v>
      </c>
      <c r="E995" s="130" t="n">
        <v>0</v>
      </c>
      <c r="F995" s="131" t="str">
        <f aca="false">IF(D995&lt;&gt;0,IF(E995/D995&gt;=100,"&gt;&gt;100",E995/D995*100),"-")</f>
        <v>-</v>
      </c>
    </row>
    <row r="996" customFormat="false" ht="12.75" hidden="false" customHeight="true" outlineLevel="0" collapsed="false">
      <c r="A996" s="128" t="n">
        <v>54712</v>
      </c>
      <c r="B996" s="125" t="s">
        <v>1969</v>
      </c>
      <c r="C996" s="129" t="s">
        <v>1970</v>
      </c>
      <c r="D996" s="130" t="n">
        <v>0</v>
      </c>
      <c r="E996" s="130" t="n">
        <v>0</v>
      </c>
      <c r="F996" s="131" t="str">
        <f aca="false">IF(D996&lt;&gt;0,IF(E996/D996&gt;=100,"&gt;&gt;100",E996/D996*100),"-")</f>
        <v>-</v>
      </c>
    </row>
    <row r="997" customFormat="false" ht="12.75" hidden="false" customHeight="true" outlineLevel="0" collapsed="false">
      <c r="A997" s="128" t="n">
        <v>54721</v>
      </c>
      <c r="B997" s="125" t="s">
        <v>1971</v>
      </c>
      <c r="C997" s="129" t="s">
        <v>1972</v>
      </c>
      <c r="D997" s="130" t="n">
        <v>0</v>
      </c>
      <c r="E997" s="130" t="n">
        <v>0</v>
      </c>
      <c r="F997" s="131" t="str">
        <f aca="false">IF(D997&lt;&gt;0,IF(E997/D997&gt;=100,"&gt;&gt;100",E997/D997*100),"-")</f>
        <v>-</v>
      </c>
    </row>
    <row r="998" customFormat="false" ht="12.75" hidden="false" customHeight="true" outlineLevel="0" collapsed="false">
      <c r="A998" s="128" t="n">
        <v>54722</v>
      </c>
      <c r="B998" s="125" t="s">
        <v>1973</v>
      </c>
      <c r="C998" s="129" t="s">
        <v>1974</v>
      </c>
      <c r="D998" s="130" t="n">
        <v>0</v>
      </c>
      <c r="E998" s="130" t="n">
        <v>0</v>
      </c>
      <c r="F998" s="131" t="str">
        <f aca="false">IF(D998&lt;&gt;0,IF(E998/D998&gt;=100,"&gt;&gt;100",E998/D998*100),"-")</f>
        <v>-</v>
      </c>
    </row>
    <row r="999" customFormat="false" ht="12.75" hidden="false" customHeight="true" outlineLevel="0" collapsed="false">
      <c r="A999" s="128" t="n">
        <v>54731</v>
      </c>
      <c r="B999" s="125" t="s">
        <v>1975</v>
      </c>
      <c r="C999" s="129" t="s">
        <v>1976</v>
      </c>
      <c r="D999" s="130" t="n">
        <v>0</v>
      </c>
      <c r="E999" s="130" t="n">
        <v>0</v>
      </c>
      <c r="F999" s="131" t="str">
        <f aca="false">IF(D999&lt;&gt;0,IF(E999/D999&gt;=100,"&gt;&gt;100",E999/D999*100),"-")</f>
        <v>-</v>
      </c>
    </row>
    <row r="1000" customFormat="false" ht="12.75" hidden="false" customHeight="true" outlineLevel="0" collapsed="false">
      <c r="A1000" s="128" t="n">
        <v>54732</v>
      </c>
      <c r="B1000" s="125" t="s">
        <v>1977</v>
      </c>
      <c r="C1000" s="129" t="s">
        <v>1978</v>
      </c>
      <c r="D1000" s="130" t="n">
        <v>0</v>
      </c>
      <c r="E1000" s="130" t="n">
        <v>0</v>
      </c>
      <c r="F1000" s="131" t="str">
        <f aca="false">IF(D1000&lt;&gt;0,IF(E1000/D1000&gt;=100,"&gt;&gt;100",E1000/D1000*100),"-")</f>
        <v>-</v>
      </c>
    </row>
    <row r="1001" customFormat="false" ht="12.75" hidden="false" customHeight="true" outlineLevel="0" collapsed="false">
      <c r="A1001" s="128" t="n">
        <v>54741</v>
      </c>
      <c r="B1001" s="125" t="s">
        <v>1979</v>
      </c>
      <c r="C1001" s="129" t="s">
        <v>1980</v>
      </c>
      <c r="D1001" s="130" t="n">
        <v>0</v>
      </c>
      <c r="E1001" s="130" t="n">
        <v>0</v>
      </c>
      <c r="F1001" s="131" t="str">
        <f aca="false">IF(D1001&lt;&gt;0,IF(E1001/D1001&gt;=100,"&gt;&gt;100",E1001/D1001*100),"-")</f>
        <v>-</v>
      </c>
    </row>
    <row r="1002" customFormat="false" ht="12.75" hidden="false" customHeight="true" outlineLevel="0" collapsed="false">
      <c r="A1002" s="128" t="n">
        <v>54742</v>
      </c>
      <c r="B1002" s="125" t="s">
        <v>1981</v>
      </c>
      <c r="C1002" s="129" t="s">
        <v>1982</v>
      </c>
      <c r="D1002" s="130" t="n">
        <v>0</v>
      </c>
      <c r="E1002" s="130" t="n">
        <v>0</v>
      </c>
      <c r="F1002" s="131" t="str">
        <f aca="false">IF(D1002&lt;&gt;0,IF(E1002/D1002&gt;=100,"&gt;&gt;100",E1002/D1002*100),"-")</f>
        <v>-</v>
      </c>
    </row>
    <row r="1003" customFormat="false" ht="24" hidden="false" customHeight="false" outlineLevel="0" collapsed="false">
      <c r="A1003" s="128" t="n">
        <v>54751</v>
      </c>
      <c r="B1003" s="125" t="s">
        <v>1983</v>
      </c>
      <c r="C1003" s="129" t="s">
        <v>1984</v>
      </c>
      <c r="D1003" s="130" t="n">
        <v>0</v>
      </c>
      <c r="E1003" s="130" t="n">
        <v>0</v>
      </c>
      <c r="F1003" s="131" t="str">
        <f aca="false">IF(D1003&lt;&gt;0,IF(E1003/D1003&gt;=100,"&gt;&gt;100",E1003/D1003*100),"-")</f>
        <v>-</v>
      </c>
    </row>
    <row r="1004" customFormat="false" ht="24" hidden="false" customHeight="false" outlineLevel="0" collapsed="false">
      <c r="A1004" s="128" t="n">
        <v>54752</v>
      </c>
      <c r="B1004" s="125" t="s">
        <v>1985</v>
      </c>
      <c r="C1004" s="129" t="s">
        <v>1986</v>
      </c>
      <c r="D1004" s="130" t="n">
        <v>0</v>
      </c>
      <c r="E1004" s="130" t="n">
        <v>0</v>
      </c>
      <c r="F1004" s="131" t="str">
        <f aca="false">IF(D1004&lt;&gt;0,IF(E1004/D1004&gt;=100,"&gt;&gt;100",E1004/D1004*100),"-")</f>
        <v>-</v>
      </c>
    </row>
    <row r="1005" customFormat="false" ht="24" hidden="false" customHeight="false" outlineLevel="0" collapsed="false">
      <c r="A1005" s="128" t="n">
        <v>54761</v>
      </c>
      <c r="B1005" s="125" t="s">
        <v>1987</v>
      </c>
      <c r="C1005" s="129" t="s">
        <v>1988</v>
      </c>
      <c r="D1005" s="130" t="n">
        <v>0</v>
      </c>
      <c r="E1005" s="130" t="n">
        <v>0</v>
      </c>
      <c r="F1005" s="131" t="str">
        <f aca="false">IF(D1005&lt;&gt;0,IF(E1005/D1005&gt;=100,"&gt;&gt;100",E1005/D1005*100),"-")</f>
        <v>-</v>
      </c>
    </row>
    <row r="1006" customFormat="false" ht="24" hidden="false" customHeight="false" outlineLevel="0" collapsed="false">
      <c r="A1006" s="128" t="n">
        <v>54762</v>
      </c>
      <c r="B1006" s="125" t="s">
        <v>1989</v>
      </c>
      <c r="C1006" s="129" t="s">
        <v>1990</v>
      </c>
      <c r="D1006" s="130" t="n">
        <v>0</v>
      </c>
      <c r="E1006" s="130" t="n">
        <v>0</v>
      </c>
      <c r="F1006" s="131" t="str">
        <f aca="false">IF(D1006&lt;&gt;0,IF(E1006/D1006&gt;=100,"&gt;&gt;100",E1006/D1006*100),"-")</f>
        <v>-</v>
      </c>
    </row>
    <row r="1007" customFormat="false" ht="24" hidden="false" customHeight="false" outlineLevel="0" collapsed="false">
      <c r="A1007" s="128" t="n">
        <v>54771</v>
      </c>
      <c r="B1007" s="125" t="s">
        <v>1991</v>
      </c>
      <c r="C1007" s="129" t="s">
        <v>1992</v>
      </c>
      <c r="D1007" s="130" t="n">
        <v>0</v>
      </c>
      <c r="E1007" s="130" t="n">
        <v>0</v>
      </c>
      <c r="F1007" s="131" t="str">
        <f aca="false">IF(D1007&lt;&gt;0,IF(E1007/D1007&gt;=100,"&gt;&gt;100",E1007/D1007*100),"-")</f>
        <v>-</v>
      </c>
    </row>
    <row r="1008" customFormat="false" ht="24" hidden="false" customHeight="false" outlineLevel="0" collapsed="false">
      <c r="A1008" s="128" t="n">
        <v>54772</v>
      </c>
      <c r="B1008" s="125" t="s">
        <v>1993</v>
      </c>
      <c r="C1008" s="129" t="s">
        <v>1994</v>
      </c>
      <c r="D1008" s="130" t="n">
        <v>0</v>
      </c>
      <c r="E1008" s="130" t="n">
        <v>0</v>
      </c>
      <c r="F1008" s="131" t="str">
        <f aca="false">IF(D1008&lt;&gt;0,IF(E1008/D1008&gt;=100,"&gt;&gt;100",E1008/D1008*100),"-")</f>
        <v>-</v>
      </c>
    </row>
    <row r="1009" customFormat="false" ht="24" hidden="false" customHeight="false" outlineLevel="0" collapsed="false">
      <c r="A1009" s="148" t="n">
        <v>55312</v>
      </c>
      <c r="B1009" s="125" t="s">
        <v>1995</v>
      </c>
      <c r="C1009" s="149" t="s">
        <v>1996</v>
      </c>
      <c r="D1009" s="150" t="n">
        <v>0</v>
      </c>
      <c r="E1009" s="150" t="n">
        <v>0</v>
      </c>
      <c r="F1009" s="151" t="str">
        <f aca="false">IF(D1009&lt;&gt;0,IF(E1009/D1009&gt;=100,"&gt;&gt;100",E1009/D1009*100),"-")</f>
        <v>-</v>
      </c>
    </row>
    <row r="1010" customFormat="false" ht="20.1" hidden="false" customHeight="true" outlineLevel="0" collapsed="false">
      <c r="A1010" s="152" t="s">
        <v>1997</v>
      </c>
      <c r="B1010" s="152"/>
      <c r="C1010" s="153"/>
      <c r="D1010" s="154"/>
      <c r="E1010" s="154"/>
      <c r="F1010" s="155"/>
    </row>
    <row r="1011" customFormat="false" ht="39" hidden="false" customHeight="true" outlineLevel="0" collapsed="false">
      <c r="A1011" s="156" t="s">
        <v>1998</v>
      </c>
      <c r="B1011" s="157" t="s">
        <v>44</v>
      </c>
      <c r="C1011" s="158" t="s">
        <v>45</v>
      </c>
      <c r="D1011" s="109" t="s">
        <v>1999</v>
      </c>
      <c r="E1011" s="159" t="s">
        <v>53</v>
      </c>
      <c r="F1011" s="109" t="s">
        <v>61</v>
      </c>
    </row>
    <row r="1012" customFormat="false" ht="36" hidden="false" customHeight="false" outlineLevel="0" collapsed="false">
      <c r="A1012" s="160" t="s">
        <v>2000</v>
      </c>
      <c r="B1012" s="161" t="s">
        <v>2001</v>
      </c>
      <c r="C1012" s="162" t="s">
        <v>2002</v>
      </c>
      <c r="D1012" s="163"/>
      <c r="E1012" s="163"/>
      <c r="F1012" s="131" t="str">
        <f aca="false">IF(D1012&lt;&gt;0,IF(E1012/D1012&gt;=100,"&gt;&gt;100",E1012/D1012*100),"-")</f>
        <v>-</v>
      </c>
    </row>
    <row r="1013" customFormat="false" ht="24" hidden="false" customHeight="false" outlineLevel="0" collapsed="false">
      <c r="A1013" s="128" t="s">
        <v>2003</v>
      </c>
      <c r="B1013" s="125" t="s">
        <v>2004</v>
      </c>
      <c r="C1013" s="129" t="s">
        <v>2003</v>
      </c>
      <c r="D1013" s="164" t="n">
        <v>0</v>
      </c>
      <c r="E1013" s="164"/>
      <c r="F1013" s="131" t="str">
        <f aca="false">IF(D1013&lt;&gt;0,IF(E1013/D1013&gt;=100,"&gt;&gt;100",E1013/D1013*100),"-")</f>
        <v>-</v>
      </c>
    </row>
    <row r="1014" customFormat="false" ht="24" hidden="false" customHeight="false" outlineLevel="0" collapsed="false">
      <c r="A1014" s="128" t="s">
        <v>2005</v>
      </c>
      <c r="B1014" s="125" t="s">
        <v>2006</v>
      </c>
      <c r="C1014" s="129" t="s">
        <v>2005</v>
      </c>
      <c r="D1014" s="164" t="n">
        <v>0</v>
      </c>
      <c r="E1014" s="164"/>
      <c r="F1014" s="131" t="str">
        <f aca="false">IF(D1014&lt;&gt;0,IF(E1014/D1014&gt;=100,"&gt;&gt;100",E1014/D1014*100),"-")</f>
        <v>-</v>
      </c>
    </row>
    <row r="1015" customFormat="false" ht="24" hidden="false" customHeight="false" outlineLevel="0" collapsed="false">
      <c r="A1015" s="128" t="n">
        <v>26454</v>
      </c>
      <c r="B1015" s="125" t="s">
        <v>2007</v>
      </c>
      <c r="C1015" s="129" t="s">
        <v>2008</v>
      </c>
      <c r="D1015" s="164" t="n">
        <v>0</v>
      </c>
      <c r="E1015" s="164"/>
      <c r="F1015" s="131" t="str">
        <f aca="false">IF(D1015&lt;&gt;0,IF(E1015/D1015&gt;=100,"&gt;&gt;100",E1015/D1015*100),"-")</f>
        <v>-</v>
      </c>
    </row>
    <row r="1016" customFormat="false" ht="12.75" hidden="false" customHeight="true" outlineLevel="0" collapsed="false">
      <c r="A1016" s="128" t="s">
        <v>2009</v>
      </c>
      <c r="B1016" s="125" t="s">
        <v>2010</v>
      </c>
      <c r="C1016" s="129" t="s">
        <v>2009</v>
      </c>
      <c r="D1016" s="164" t="n">
        <v>0</v>
      </c>
      <c r="E1016" s="164"/>
      <c r="F1016" s="131" t="str">
        <f aca="false">IF(D1016&lt;&gt;0,IF(E1016/D1016&gt;=100,"&gt;&gt;100",E1016/D1016*100),"-")</f>
        <v>-</v>
      </c>
    </row>
    <row r="1017" customFormat="false" ht="36" hidden="false" customHeight="false" outlineLevel="0" collapsed="false">
      <c r="A1017" s="128" t="s">
        <v>2011</v>
      </c>
      <c r="B1017" s="125" t="s">
        <v>2012</v>
      </c>
      <c r="C1017" s="129" t="s">
        <v>2013</v>
      </c>
      <c r="D1017" s="164"/>
      <c r="E1017" s="164"/>
      <c r="F1017" s="131" t="str">
        <f aca="false">IF(D1017&lt;&gt;0,IF(E1017/D1017&gt;=100,"&gt;&gt;100",E1017/D1017*100),"-")</f>
        <v>-</v>
      </c>
    </row>
    <row r="1018" customFormat="false" ht="12.75" hidden="false" customHeight="true" outlineLevel="0" collapsed="false">
      <c r="A1018" s="128" t="s">
        <v>2014</v>
      </c>
      <c r="B1018" s="125" t="s">
        <v>2015</v>
      </c>
      <c r="C1018" s="129" t="s">
        <v>2014</v>
      </c>
      <c r="D1018" s="164" t="n">
        <v>0</v>
      </c>
      <c r="E1018" s="164"/>
      <c r="F1018" s="131" t="str">
        <f aca="false">IF(D1018&lt;&gt;0,IF(E1018/D1018&gt;=100,"&gt;&gt;100",E1018/D1018*100),"-")</f>
        <v>-</v>
      </c>
    </row>
    <row r="1019" customFormat="false" ht="24" hidden="false" customHeight="false" outlineLevel="0" collapsed="false">
      <c r="A1019" s="148" t="n">
        <v>26534</v>
      </c>
      <c r="B1019" s="165" t="s">
        <v>2016</v>
      </c>
      <c r="C1019" s="149" t="s">
        <v>2017</v>
      </c>
      <c r="D1019" s="166" t="n">
        <v>0</v>
      </c>
      <c r="E1019" s="166"/>
      <c r="F1019" s="151" t="str">
        <f aca="false">IF(D1019&lt;&gt;0,IF(E1019/D1019&gt;=100,"&gt;&gt;100",E1019/D1019*100),"-")</f>
        <v>-</v>
      </c>
    </row>
    <row r="1020" customFormat="false" ht="15" hidden="false" customHeight="true" outlineLevel="0" collapsed="false">
      <c r="A1020" s="167"/>
      <c r="C1020" s="168"/>
      <c r="D1020" s="169"/>
      <c r="E1020" s="169"/>
      <c r="F1020" s="169"/>
    </row>
    <row r="1021" customFormat="false" ht="15" hidden="false" customHeight="true" outlineLevel="0" collapsed="false">
      <c r="A1021" s="167"/>
      <c r="C1021" s="168"/>
      <c r="D1021" s="170"/>
      <c r="E1021" s="170"/>
      <c r="F1021" s="169"/>
    </row>
    <row r="1022" customFormat="false" ht="15" hidden="false" customHeight="true" outlineLevel="0" collapsed="false">
      <c r="A1022" s="167"/>
      <c r="C1022" s="168"/>
      <c r="D1022" s="170"/>
      <c r="E1022" s="170"/>
      <c r="F1022" s="169"/>
    </row>
    <row r="1023" customFormat="false" ht="15" hidden="false" customHeight="true" outlineLevel="0" collapsed="false">
      <c r="A1023" s="167"/>
      <c r="C1023" s="168"/>
      <c r="D1023" s="169"/>
      <c r="E1023" s="169"/>
      <c r="F1023" s="169"/>
    </row>
    <row r="1024" customFormat="false" ht="15" hidden="false" customHeight="true" outlineLevel="0" collapsed="false">
      <c r="A1024" s="167"/>
      <c r="C1024" s="168"/>
      <c r="D1024" s="169"/>
      <c r="E1024" s="169"/>
      <c r="F1024" s="169"/>
    </row>
    <row r="1025" customFormat="false" ht="15" hidden="false" customHeight="true" outlineLevel="0" collapsed="false">
      <c r="A1025" s="167"/>
      <c r="C1025" s="168"/>
      <c r="D1025" s="169"/>
      <c r="E1025" s="169"/>
      <c r="F1025" s="169"/>
    </row>
    <row r="1026" customFormat="false" ht="15" hidden="false" customHeight="true" outlineLevel="0" collapsed="false">
      <c r="A1026" s="167"/>
      <c r="C1026" s="168"/>
      <c r="D1026" s="169"/>
      <c r="E1026" s="169"/>
      <c r="F1026" s="169"/>
    </row>
    <row r="1027" customFormat="false" ht="15" hidden="false" customHeight="true" outlineLevel="0" collapsed="false">
      <c r="A1027" s="167"/>
      <c r="C1027" s="168"/>
      <c r="D1027" s="169"/>
      <c r="E1027" s="169"/>
      <c r="F1027" s="169"/>
    </row>
    <row r="1028" customFormat="false" ht="15" hidden="false" customHeight="true" outlineLevel="0" collapsed="false">
      <c r="A1028" s="167"/>
      <c r="C1028" s="168"/>
      <c r="D1028" s="169"/>
      <c r="E1028" s="169"/>
      <c r="F1028" s="169"/>
    </row>
    <row r="1029" customFormat="false" ht="15" hidden="false" customHeight="true" outlineLevel="0" collapsed="false">
      <c r="A1029" s="167"/>
      <c r="C1029" s="168"/>
      <c r="D1029" s="169"/>
      <c r="E1029" s="169"/>
      <c r="F1029" s="169"/>
    </row>
    <row r="1030" customFormat="false" ht="15" hidden="false" customHeight="true" outlineLevel="0" collapsed="false">
      <c r="A1030" s="167"/>
      <c r="C1030" s="168"/>
      <c r="D1030" s="169"/>
      <c r="E1030" s="169"/>
      <c r="F1030" s="169"/>
    </row>
    <row r="1031" customFormat="false" ht="15" hidden="false" customHeight="true" outlineLevel="0" collapsed="false">
      <c r="A1031" s="167"/>
      <c r="C1031" s="168"/>
      <c r="D1031" s="169"/>
      <c r="E1031" s="169"/>
      <c r="F1031" s="169"/>
    </row>
    <row r="1032" customFormat="false" ht="15" hidden="false" customHeight="true" outlineLevel="0" collapsed="false">
      <c r="A1032" s="167"/>
      <c r="C1032" s="168"/>
      <c r="D1032" s="169"/>
      <c r="E1032" s="169"/>
      <c r="F1032" s="169"/>
    </row>
    <row r="1033" customFormat="false" ht="15" hidden="false" customHeight="true" outlineLevel="0" collapsed="false">
      <c r="A1033" s="167"/>
      <c r="C1033" s="168"/>
      <c r="D1033" s="169"/>
      <c r="E1033" s="169"/>
      <c r="F1033" s="169"/>
    </row>
    <row r="1034" customFormat="false" ht="15" hidden="false" customHeight="true" outlineLevel="0" collapsed="false">
      <c r="A1034" s="167"/>
      <c r="C1034" s="168"/>
      <c r="D1034" s="169"/>
      <c r="E1034" s="169"/>
      <c r="F1034" s="169"/>
    </row>
    <row r="1035" customFormat="false" ht="15" hidden="false" customHeight="true" outlineLevel="0" collapsed="false">
      <c r="A1035" s="167"/>
      <c r="C1035" s="168"/>
      <c r="D1035" s="169"/>
      <c r="E1035" s="169"/>
      <c r="F1035" s="169"/>
    </row>
    <row r="1036" customFormat="false" ht="15" hidden="false" customHeight="true" outlineLevel="0" collapsed="false">
      <c r="A1036" s="167"/>
      <c r="C1036" s="168"/>
      <c r="D1036" s="169"/>
      <c r="E1036" s="169"/>
      <c r="F1036" s="169"/>
    </row>
    <row r="1037" customFormat="false" ht="15" hidden="false" customHeight="true" outlineLevel="0" collapsed="false">
      <c r="A1037" s="167"/>
      <c r="C1037" s="168"/>
      <c r="D1037" s="169"/>
      <c r="E1037" s="169"/>
      <c r="F1037" s="169"/>
    </row>
    <row r="1038" customFormat="false" ht="15" hidden="false" customHeight="true" outlineLevel="0" collapsed="false">
      <c r="A1038" s="167"/>
      <c r="C1038" s="168"/>
      <c r="D1038" s="169"/>
      <c r="E1038" s="169"/>
      <c r="F1038" s="169"/>
    </row>
    <row r="1039" customFormat="false" ht="15" hidden="false" customHeight="true" outlineLevel="0" collapsed="false">
      <c r="A1039" s="167"/>
      <c r="C1039" s="168"/>
      <c r="D1039" s="169"/>
      <c r="E1039" s="169"/>
      <c r="F1039" s="169"/>
    </row>
    <row r="1040" customFormat="false" ht="15" hidden="false" customHeight="true" outlineLevel="0" collapsed="false">
      <c r="A1040" s="167"/>
      <c r="C1040" s="168"/>
      <c r="D1040" s="169"/>
      <c r="E1040" s="169"/>
      <c r="F1040" s="169"/>
    </row>
    <row r="1041" customFormat="false" ht="15" hidden="false" customHeight="true" outlineLevel="0" collapsed="false">
      <c r="A1041" s="167"/>
      <c r="C1041" s="168"/>
      <c r="D1041" s="169"/>
      <c r="E1041" s="169"/>
      <c r="F1041" s="169"/>
    </row>
    <row r="1042" customFormat="false" ht="15" hidden="false" customHeight="true" outlineLevel="0" collapsed="false">
      <c r="A1042" s="167"/>
      <c r="C1042" s="168"/>
      <c r="D1042" s="169"/>
      <c r="E1042" s="169"/>
      <c r="F1042" s="169"/>
    </row>
    <row r="1043" customFormat="false" ht="15" hidden="false" customHeight="true" outlineLevel="0" collapsed="false">
      <c r="A1043" s="167"/>
      <c r="C1043" s="168"/>
      <c r="D1043" s="169"/>
      <c r="E1043" s="169"/>
      <c r="F1043" s="169"/>
    </row>
    <row r="1044" customFormat="false" ht="15" hidden="false" customHeight="true" outlineLevel="0" collapsed="false">
      <c r="A1044" s="167"/>
      <c r="C1044" s="168"/>
      <c r="D1044" s="169"/>
      <c r="E1044" s="169"/>
      <c r="F1044" s="169"/>
    </row>
    <row r="1045" customFormat="false" ht="15" hidden="false" customHeight="true" outlineLevel="0" collapsed="false">
      <c r="A1045" s="167"/>
      <c r="C1045" s="168"/>
      <c r="D1045" s="169"/>
      <c r="E1045" s="169"/>
      <c r="F1045" s="169"/>
    </row>
    <row r="1046" customFormat="false" ht="15" hidden="false" customHeight="true" outlineLevel="0" collapsed="false">
      <c r="A1046" s="167"/>
      <c r="C1046" s="168"/>
      <c r="D1046" s="169"/>
      <c r="E1046" s="169"/>
      <c r="F1046" s="169"/>
    </row>
    <row r="1047" customFormat="false" ht="15" hidden="false" customHeight="true" outlineLevel="0" collapsed="false">
      <c r="A1047" s="167"/>
      <c r="C1047" s="168"/>
      <c r="D1047" s="169"/>
      <c r="E1047" s="169"/>
      <c r="F1047" s="169"/>
    </row>
    <row r="1048" customFormat="false" ht="15" hidden="false" customHeight="true" outlineLevel="0" collapsed="false">
      <c r="A1048" s="167"/>
      <c r="C1048" s="168"/>
      <c r="D1048" s="169"/>
      <c r="E1048" s="169"/>
      <c r="F1048" s="169"/>
    </row>
    <row r="1049" customFormat="false" ht="15" hidden="false" customHeight="true" outlineLevel="0" collapsed="false">
      <c r="A1049" s="167"/>
      <c r="C1049" s="168"/>
      <c r="D1049" s="169"/>
      <c r="E1049" s="169"/>
      <c r="F1049" s="169"/>
    </row>
    <row r="1050" customFormat="false" ht="15" hidden="false" customHeight="true" outlineLevel="0" collapsed="false">
      <c r="A1050" s="167"/>
      <c r="C1050" s="168"/>
      <c r="D1050" s="169"/>
      <c r="E1050" s="169"/>
      <c r="F1050" s="169"/>
    </row>
    <row r="1051" customFormat="false" ht="15" hidden="false" customHeight="true" outlineLevel="0" collapsed="false">
      <c r="A1051" s="167"/>
      <c r="C1051" s="168"/>
      <c r="D1051" s="169"/>
      <c r="E1051" s="169"/>
      <c r="F1051" s="169"/>
    </row>
    <row r="1052" customFormat="false" ht="15" hidden="false" customHeight="true" outlineLevel="0" collapsed="false">
      <c r="A1052" s="167"/>
      <c r="C1052" s="168"/>
      <c r="D1052" s="169"/>
      <c r="E1052" s="169"/>
      <c r="F1052" s="169"/>
    </row>
  </sheetData>
  <sheetProtection algorithmName="SHA-512" hashValue="NHflT1HLDytm8m7mo3Z2JHffUGMqgPuoDCdi3cPqeIO0YCLxmWB4QXdePefEx+UrSwyLAVFEuuAmqANOpk3rZg==" saltValue="VUNbGUe7JzcLe9XJCWg4qA==" spinCount="100000" sheet="true" objects="true" scenarios="true"/>
  <protectedRanges>
    <protectedRange name="Range1" algorithmName="SHA-512" hashValue="R8frfBQ/MhInQYm+jLEgMwgPwCkrGPIUaxyIFLRSCn/+fIsUU6bmJDax/r7gTh2PEAEvgODYwg0rRRjqSM/oww==" saltValue="tbZzHO5lCNHCDH5y3XGZag==" spinCount="100000" sqref="G1:AMJ2 G15:AMJ28 A9:A14 G9:AMJ14 A3:F3 G3:AMJ3 G4:AMJ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AMJ1048576 A4:F8 C9:F14 A15:F28 A1:F2"/>
    <protectedRange name="Range1_1" algorithmName="SHA-512" hashValue="R8frfBQ/MhInQYm+jLEgMwgPwCkrGPIUaxyIFLRSCn/+fIsUU6bmJDax/r7gTh2PEAEvgODYwg0rRRjqSM/oww==" saltValue="tbZzHO5lCNHCDH5y3XGZag==" spinCount="100000" sqref="B9:B14"/>
    <protectedRange name="Range1_3" algorithmName="SHA-512" hashValue="R8frfBQ/MhInQYm+jLEgMwgPwCkrGPIUaxyIFLRSCn/+fIsUU6bmJDax/r7gTh2PEAEvgODYwg0rRRjqSM/oww==" saltValue="tbZzHO5lCNHCDH5y3XGZag==" spinCount="100000" sqref="B1013"/>
    <protectedRange name="Range1_4" algorithmName="SHA-512" hashValue="R8frfBQ/MhInQYm+jLEgMwgPwCkrGPIUaxyIFLRSCn/+fIsUU6bmJDax/r7gTh2PEAEvgODYwg0rRRjqSM/oww==" saltValue="tbZzHO5lCNHCDH5y3XGZag==" spinCount="100000" sqref="B1014:B1018"/>
    <protectedRange name="Range1_5" algorithmName="SHA-512" hashValue="R8frfBQ/MhInQYm+jLEgMwgPwCkrGPIUaxyIFLRSCn/+fIsUU6bmJDax/r7gTh2PEAEvgODYwg0rRRjqSM/oww==" saltValue="tbZzHO5lCNHCDH5y3XGZag==" spinCount="100000" sqref="B679:B693"/>
    <protectedRange name="Range1_6" algorithmName="SHA-512" hashValue="R8frfBQ/MhInQYm+jLEgMwgPwCkrGPIUaxyIFLRSCn/+fIsUU6bmJDax/r7gTh2PEAEvgODYwg0rRRjqSM/oww==" saltValue="tbZzHO5lCNHCDH5y3XGZag==" spinCount="100000" sqref="B701"/>
    <protectedRange name="Range1_7" algorithmName="SHA-512" hashValue="R8frfBQ/MhInQYm+jLEgMwgPwCkrGPIUaxyIFLRSCn/+fIsUU6bmJDax/r7gTh2PEAEvgODYwg0rRRjqSM/oww==" saltValue="tbZzHO5lCNHCDH5y3XGZag==" spinCount="100000" sqref="B721:B723"/>
    <protectedRange name="Range1_8" algorithmName="SHA-512" hashValue="R8frfBQ/MhInQYm+jLEgMwgPwCkrGPIUaxyIFLRSCn/+fIsUU6bmJDax/r7gTh2PEAEvgODYwg0rRRjqSM/oww==" saltValue="tbZzHO5lCNHCDH5y3XGZag==" spinCount="100000" sqref="B775:B792"/>
    <protectedRange name="Range1_9" algorithmName="SHA-512" hashValue="R8frfBQ/MhInQYm+jLEgMwgPwCkrGPIUaxyIFLRSCn/+fIsUU6bmJDax/r7gTh2PEAEvgODYwg0rRRjqSM/oww==" saltValue="tbZzHO5lCNHCDH5y3XGZag==" spinCount="100000" sqref="B798:B814"/>
    <protectedRange name="Range1_10" algorithmName="SHA-512" hashValue="R8frfBQ/MhInQYm+jLEgMwgPwCkrGPIUaxyIFLRSCn/+fIsUU6bmJDax/r7gTh2PEAEvgODYwg0rRRjqSM/oww==" saltValue="tbZzHO5lCNHCDH5y3XGZag==" spinCount="100000" sqref="B825"/>
    <protectedRange name="Range1_11" algorithmName="SHA-512" hashValue="R8frfBQ/MhInQYm+jLEgMwgPwCkrGPIUaxyIFLRSCn/+fIsUU6bmJDax/r7gTh2PEAEvgODYwg0rRRjqSM/oww==" saltValue="tbZzHO5lCNHCDH5y3XGZag==" spinCount="100000" sqref="B834"/>
    <protectedRange name="Range1_12" algorithmName="SHA-512" hashValue="R8frfBQ/MhInQYm+jLEgMwgPwCkrGPIUaxyIFLRSCn/+fIsUU6bmJDax/r7gTh2PEAEvgODYwg0rRRjqSM/oww==" saltValue="tbZzHO5lCNHCDH5y3XGZag==" spinCount="100000" sqref="B898:B899"/>
    <protectedRange name="Range1_13" algorithmName="SHA-512" hashValue="R8frfBQ/MhInQYm+jLEgMwgPwCkrGPIUaxyIFLRSCn/+fIsUU6bmJDax/r7gTh2PEAEvgODYwg0rRRjqSM/oww==" saltValue="tbZzHO5lCNHCDH5y3XGZag==" spinCount="100000" sqref="B907:B923"/>
    <protectedRange name="Range1_14" algorithmName="SHA-512" hashValue="R8frfBQ/MhInQYm+jLEgMwgPwCkrGPIUaxyIFLRSCn/+fIsUU6bmJDax/r7gTh2PEAEvgODYwg0rRRjqSM/oww==" saltValue="tbZzHO5lCNHCDH5y3XGZag==" spinCount="100000" sqref="B939:B940"/>
    <protectedRange name="Range1_15" algorithmName="SHA-512" hashValue="R8frfBQ/MhInQYm+jLEgMwgPwCkrGPIUaxyIFLRSCn/+fIsUU6bmJDax/r7gTh2PEAEvgODYwg0rRRjqSM/oww==" saltValue="tbZzHO5lCNHCDH5y3XGZag==" spinCount="100000" sqref="B967:B978"/>
    <protectedRange name="Range1_16" algorithmName="SHA-512" hashValue="R8frfBQ/MhInQYm+jLEgMwgPwCkrGPIUaxyIFLRSCn/+fIsUU6bmJDax/r7gTh2PEAEvgODYwg0rRRjqSM/oww==" saltValue="tbZzHO5lCNHCDH5y3XGZag==" spinCount="100000" sqref="B982:B991"/>
    <protectedRange name="Range1_17" algorithmName="SHA-512" hashValue="R8frfBQ/MhInQYm+jLEgMwgPwCkrGPIUaxyIFLRSCn/+fIsUU6bmJDax/r7gTh2PEAEvgODYwg0rRRjqSM/oww==" saltValue="tbZzHO5lCNHCDH5y3XGZag==" spinCount="100000" sqref="B1008:B1009"/>
    <protectedRange name="Range1_2" algorithmName="SHA-512" hashValue="R8frfBQ/MhInQYm+jLEgMwgPwCkrGPIUaxyIFLRSCn/+fIsUU6bmJDax/r7gTh2PEAEvgODYwg0rRRjqSM/oww==" saltValue="tbZzHO5lCNHCDH5y3XGZag==" spinCount="100000" sqref="B589"/>
  </protectedRanges>
  <mergeCells count="8">
    <mergeCell ref="A2:F2"/>
    <mergeCell ref="A5:B5"/>
    <mergeCell ref="A307:B307"/>
    <mergeCell ref="A429:B429"/>
    <mergeCell ref="A652:B652"/>
    <mergeCell ref="A1010:B1010"/>
    <mergeCell ref="D1021:E1021"/>
    <mergeCell ref="D1022:E1022"/>
  </mergeCells>
  <conditionalFormatting sqref="D6:E7">
    <cfRule type="cellIs" priority="2" operator="lessThan" aboveAverage="0" equalAverage="0" bottom="0" percent="0" rank="0" text="" dxfId="3">
      <formula>-0.001</formula>
    </cfRule>
  </conditionalFormatting>
  <conditionalFormatting sqref="D9:E16">
    <cfRule type="cellIs" priority="3" operator="lessThan" aboveAverage="0" equalAverage="0" bottom="0" percent="0" rank="0" text="" dxfId="4">
      <formula>-0.001</formula>
    </cfRule>
  </conditionalFormatting>
  <conditionalFormatting sqref="D18:E1009">
    <cfRule type="cellIs" priority="4" operator="lessThan" aboveAverage="0" equalAverage="0" bottom="0" percent="0" rank="0" text="" dxfId="5">
      <formula>-0.001</formula>
    </cfRule>
  </conditionalFormatting>
  <dataValidations count="1">
    <dataValidation allowBlank="true" operator="greaterThanOrEqual" showDropDown="false" showErrorMessage="true" showInputMessage="true" sqref="D657:E660" type="whole">
      <formula1>0</formula1>
      <formula2>0</formula2>
    </dataValidation>
  </dataValidations>
  <printOptions headings="false" gridLines="false" gridLinesSet="true" horizontalCentered="false" verticalCentered="false"/>
  <pageMargins left="0.25" right="0.25" top="0.75" bottom="0.75" header="0.511805555555555" footer="0.3"/>
  <pageSetup paperSize="9" scale="66" firstPageNumber="0" fitToWidth="1" fitToHeight="1" pageOrder="downThenOver" orientation="portrait" blackAndWhite="false" draft="false" cellComments="none" useFirstPageNumber="false" horizontalDpi="300" verticalDpi="300" copies="1"/>
  <headerFooter differentFirst="false" differentOddEven="false">
    <oddHeader/>
    <oddFooter>&amp;RStranica: &amp;P od &amp;N</oddFooter>
  </headerFooter>
  <rowBreaks count="12" manualBreakCount="12">
    <brk id="67" man="true" max="16383" min="0"/>
    <brk id="124" man="true" max="16383" min="0"/>
    <brk id="187" man="true" max="16383" min="0"/>
    <brk id="245" man="true" max="16383" min="0"/>
    <brk id="301" man="true" max="16383" min="0"/>
    <brk id="306" man="true" max="16383" min="0"/>
    <brk id="377" man="true" max="16383" min="0"/>
    <brk id="428" man="true" max="16383" min="0"/>
    <brk id="614" man="true" max="16383" min="0"/>
    <brk id="651" man="true" max="16383" min="0"/>
    <brk id="956" man="true" max="16383" min="0"/>
    <brk id="1007" man="true" max="16383" min="0"/>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W104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453125" defaultRowHeight="15" zeroHeight="false" outlineLevelRow="0" outlineLevelCol="0"/>
  <cols>
    <col collapsed="false" customWidth="true" hidden="false" outlineLevel="0" max="1" min="1" style="171" width="13.29"/>
    <col collapsed="false" customWidth="true" hidden="false" outlineLevel="0" max="2" min="2" style="172" width="60.71"/>
    <col collapsed="false" customWidth="true" hidden="false" outlineLevel="0" max="3" min="3" style="171" width="12.71"/>
    <col collapsed="false" customWidth="true" hidden="false" outlineLevel="0" max="5" min="4" style="173" width="14.7"/>
    <col collapsed="false" customWidth="true" hidden="false" outlineLevel="0" max="6" min="6" style="173" width="8.71"/>
    <col collapsed="false" customWidth="true" hidden="false" outlineLevel="0" max="7" min="7" style="134" width="8"/>
    <col collapsed="false" customWidth="true" hidden="false" outlineLevel="0" max="8" min="8" style="174" width="8.29"/>
    <col collapsed="false" customWidth="true" hidden="false" outlineLevel="0" max="23" min="9" style="134" width="8"/>
    <col collapsed="false" customWidth="false" hidden="false" outlineLevel="0" max="1024" min="24" style="134" width="14.43"/>
  </cols>
  <sheetData>
    <row r="1" s="100" customFormat="true" ht="44.25" hidden="false" customHeight="true" outlineLevel="0" collapsed="false">
      <c r="A1" s="101" t="s">
        <v>57</v>
      </c>
      <c r="B1" s="102"/>
      <c r="C1" s="101" t="s">
        <v>34</v>
      </c>
      <c r="D1" s="103"/>
      <c r="E1" s="101" t="s">
        <v>58</v>
      </c>
      <c r="F1" s="104"/>
      <c r="H1" s="175"/>
    </row>
    <row r="2" customFormat="false" ht="50.1" hidden="false" customHeight="true" outlineLevel="0" collapsed="false">
      <c r="A2" s="176" t="s">
        <v>32</v>
      </c>
      <c r="B2" s="176"/>
      <c r="C2" s="176"/>
      <c r="D2" s="176"/>
      <c r="E2" s="176"/>
      <c r="F2" s="176"/>
      <c r="G2" s="177"/>
      <c r="H2" s="178"/>
      <c r="I2" s="177"/>
      <c r="J2" s="177"/>
      <c r="K2" s="177"/>
      <c r="L2" s="177"/>
      <c r="M2" s="177"/>
      <c r="N2" s="177"/>
      <c r="O2" s="177"/>
      <c r="P2" s="177"/>
      <c r="Q2" s="177"/>
      <c r="R2" s="177"/>
      <c r="S2" s="177"/>
      <c r="T2" s="177"/>
      <c r="U2" s="177"/>
      <c r="V2" s="177"/>
      <c r="W2" s="177"/>
    </row>
    <row r="3" s="184" customFormat="true" ht="48" hidden="false" customHeight="true" outlineLevel="0" collapsed="false">
      <c r="A3" s="179" t="s">
        <v>60</v>
      </c>
      <c r="B3" s="180" t="s">
        <v>44</v>
      </c>
      <c r="C3" s="181" t="s">
        <v>45</v>
      </c>
      <c r="D3" s="182" t="s">
        <v>48</v>
      </c>
      <c r="E3" s="180" t="s">
        <v>49</v>
      </c>
      <c r="F3" s="183" t="s">
        <v>61</v>
      </c>
      <c r="H3" s="185"/>
    </row>
    <row r="4" s="115" customFormat="true" ht="12" hidden="false" customHeight="true" outlineLevel="0" collapsed="false">
      <c r="A4" s="186" t="n">
        <v>1</v>
      </c>
      <c r="B4" s="187" t="n">
        <v>2</v>
      </c>
      <c r="C4" s="188" t="s">
        <v>62</v>
      </c>
      <c r="D4" s="188" t="n">
        <v>4</v>
      </c>
      <c r="E4" s="189" t="n">
        <v>5</v>
      </c>
      <c r="F4" s="190" t="n">
        <v>6</v>
      </c>
    </row>
    <row r="5" s="100" customFormat="true" ht="20.1" hidden="false" customHeight="true" outlineLevel="0" collapsed="false">
      <c r="A5" s="191" t="s">
        <v>2018</v>
      </c>
      <c r="B5" s="191"/>
      <c r="C5" s="192"/>
      <c r="D5" s="193"/>
      <c r="E5" s="193"/>
      <c r="F5" s="194"/>
      <c r="G5" s="195"/>
      <c r="H5" s="196"/>
      <c r="I5" s="195"/>
      <c r="J5" s="195"/>
      <c r="K5" s="195"/>
      <c r="L5" s="195"/>
      <c r="M5" s="195"/>
      <c r="N5" s="195"/>
      <c r="O5" s="195"/>
      <c r="P5" s="195"/>
      <c r="Q5" s="195"/>
      <c r="R5" s="195"/>
      <c r="S5" s="195"/>
      <c r="T5" s="195"/>
      <c r="U5" s="195"/>
      <c r="V5" s="195"/>
      <c r="W5" s="195"/>
    </row>
    <row r="6" customFormat="false" ht="12.75" hidden="false" customHeight="true" outlineLevel="0" collapsed="false">
      <c r="A6" s="197"/>
      <c r="B6" s="198" t="s">
        <v>2019</v>
      </c>
      <c r="C6" s="199" t="s">
        <v>2020</v>
      </c>
      <c r="D6" s="200" t="n">
        <f aca="false">D7+D69</f>
        <v>0</v>
      </c>
      <c r="E6" s="200" t="n">
        <f aca="false">E7+E69</f>
        <v>0</v>
      </c>
      <c r="F6" s="201" t="str">
        <f aca="false">IF(D6&gt;0,IF(E6/D6&gt;=100,"&gt;&gt;100",E6/D6*100),"-")</f>
        <v>-</v>
      </c>
      <c r="G6" s="177"/>
      <c r="H6" s="178"/>
      <c r="I6" s="177"/>
      <c r="J6" s="177"/>
      <c r="K6" s="177"/>
      <c r="L6" s="177"/>
      <c r="M6" s="177"/>
      <c r="N6" s="177"/>
      <c r="O6" s="177"/>
      <c r="P6" s="177"/>
      <c r="Q6" s="177"/>
      <c r="R6" s="177"/>
      <c r="S6" s="177"/>
      <c r="T6" s="177"/>
      <c r="U6" s="177"/>
      <c r="V6" s="177"/>
      <c r="W6" s="177"/>
    </row>
    <row r="7" customFormat="false" ht="12.75" hidden="false" customHeight="true" outlineLevel="0" collapsed="false">
      <c r="A7" s="128" t="n">
        <v>0</v>
      </c>
      <c r="B7" s="125" t="s">
        <v>2021</v>
      </c>
      <c r="C7" s="202" t="s">
        <v>2022</v>
      </c>
      <c r="D7" s="203" t="n">
        <f aca="false">D8+D12+D51+D52+D56+D63</f>
        <v>0</v>
      </c>
      <c r="E7" s="203" t="n">
        <f aca="false">E8+E12+E51+E52+E56+E63</f>
        <v>0</v>
      </c>
      <c r="F7" s="131" t="str">
        <f aca="false">IF(D7&gt;0,IF(E7/D7&gt;=100,"&gt;&gt;100",E7/D7*100),"-")</f>
        <v>-</v>
      </c>
      <c r="G7" s="177"/>
      <c r="H7" s="178"/>
      <c r="I7" s="177"/>
      <c r="J7" s="177"/>
      <c r="K7" s="177"/>
      <c r="L7" s="177"/>
      <c r="M7" s="177"/>
      <c r="N7" s="177"/>
      <c r="O7" s="177"/>
      <c r="P7" s="177"/>
      <c r="Q7" s="177"/>
      <c r="R7" s="177"/>
      <c r="S7" s="177"/>
      <c r="T7" s="177"/>
      <c r="U7" s="177"/>
      <c r="V7" s="177"/>
      <c r="W7" s="177"/>
    </row>
    <row r="8" customFormat="false" ht="12.75" hidden="false" customHeight="true" outlineLevel="0" collapsed="false">
      <c r="A8" s="128" t="s">
        <v>2023</v>
      </c>
      <c r="B8" s="125" t="s">
        <v>2024</v>
      </c>
      <c r="C8" s="202" t="s">
        <v>2023</v>
      </c>
      <c r="D8" s="203" t="n">
        <f aca="false">D9+D10-D11</f>
        <v>0</v>
      </c>
      <c r="E8" s="203" t="n">
        <f aca="false">E9+E10-E11</f>
        <v>0</v>
      </c>
      <c r="F8" s="131" t="str">
        <f aca="false">IF(D8&gt;0,IF(E8/D8&gt;=100,"&gt;&gt;100",E8/D8*100),"-")</f>
        <v>-</v>
      </c>
      <c r="G8" s="177"/>
      <c r="H8" s="178"/>
      <c r="I8" s="177"/>
      <c r="J8" s="177"/>
      <c r="K8" s="177"/>
      <c r="L8" s="177"/>
      <c r="M8" s="177"/>
      <c r="N8" s="177"/>
      <c r="O8" s="177"/>
      <c r="P8" s="177"/>
      <c r="Q8" s="177"/>
      <c r="R8" s="177"/>
      <c r="S8" s="177"/>
      <c r="T8" s="177"/>
      <c r="U8" s="177"/>
      <c r="V8" s="177"/>
      <c r="W8" s="177"/>
    </row>
    <row r="9" customFormat="false" ht="12.75" hidden="false" customHeight="true" outlineLevel="0" collapsed="false">
      <c r="A9" s="128" t="s">
        <v>2025</v>
      </c>
      <c r="B9" s="125" t="s">
        <v>2026</v>
      </c>
      <c r="C9" s="202" t="s">
        <v>2025</v>
      </c>
      <c r="D9" s="130"/>
      <c r="E9" s="130"/>
      <c r="F9" s="131" t="str">
        <f aca="false">IF(D9&gt;0,IF(E9/D9&gt;=100,"&gt;&gt;100",E9/D9*100),"-")</f>
        <v>-</v>
      </c>
      <c r="G9" s="177"/>
      <c r="H9" s="178"/>
      <c r="I9" s="177"/>
      <c r="J9" s="177"/>
      <c r="K9" s="177"/>
      <c r="L9" s="177"/>
      <c r="M9" s="177"/>
      <c r="N9" s="177"/>
      <c r="O9" s="177"/>
      <c r="P9" s="177"/>
      <c r="Q9" s="177"/>
      <c r="R9" s="177"/>
      <c r="S9" s="177"/>
      <c r="T9" s="177"/>
      <c r="U9" s="177"/>
      <c r="V9" s="177"/>
      <c r="W9" s="177"/>
    </row>
    <row r="10" customFormat="false" ht="12.75" hidden="false" customHeight="true" outlineLevel="0" collapsed="false">
      <c r="A10" s="128" t="s">
        <v>2027</v>
      </c>
      <c r="B10" s="125" t="s">
        <v>2028</v>
      </c>
      <c r="C10" s="202" t="s">
        <v>2027</v>
      </c>
      <c r="D10" s="130"/>
      <c r="E10" s="130"/>
      <c r="F10" s="131" t="str">
        <f aca="false">IF(D10&gt;0,IF(E10/D10&gt;=100,"&gt;&gt;100",E10/D10*100),"-")</f>
        <v>-</v>
      </c>
      <c r="G10" s="177"/>
      <c r="H10" s="178"/>
      <c r="I10" s="177"/>
      <c r="J10" s="177"/>
      <c r="K10" s="177"/>
      <c r="L10" s="177"/>
      <c r="M10" s="177"/>
      <c r="N10" s="177"/>
      <c r="O10" s="177"/>
      <c r="P10" s="177"/>
      <c r="Q10" s="177"/>
      <c r="R10" s="177"/>
      <c r="S10" s="177"/>
      <c r="T10" s="177"/>
      <c r="U10" s="177"/>
      <c r="V10" s="177"/>
      <c r="W10" s="177"/>
    </row>
    <row r="11" customFormat="false" ht="12.75" hidden="false" customHeight="true" outlineLevel="0" collapsed="false">
      <c r="A11" s="128" t="s">
        <v>2029</v>
      </c>
      <c r="B11" s="125" t="s">
        <v>2030</v>
      </c>
      <c r="C11" s="202" t="s">
        <v>2029</v>
      </c>
      <c r="D11" s="130"/>
      <c r="E11" s="130"/>
      <c r="F11" s="131" t="str">
        <f aca="false">IF(D11&gt;0,IF(E11/D11&gt;=100,"&gt;&gt;100",E11/D11*100),"-")</f>
        <v>-</v>
      </c>
      <c r="G11" s="177"/>
      <c r="H11" s="178"/>
      <c r="I11" s="177"/>
      <c r="J11" s="177"/>
      <c r="K11" s="177"/>
      <c r="L11" s="177"/>
      <c r="M11" s="177"/>
      <c r="N11" s="177"/>
      <c r="O11" s="177"/>
      <c r="P11" s="177"/>
      <c r="Q11" s="177"/>
      <c r="R11" s="177"/>
      <c r="S11" s="177"/>
      <c r="T11" s="177"/>
      <c r="U11" s="177"/>
      <c r="V11" s="177"/>
      <c r="W11" s="177"/>
    </row>
    <row r="12" customFormat="false" ht="24" hidden="false" customHeight="false" outlineLevel="0" collapsed="false">
      <c r="A12" s="128" t="s">
        <v>2031</v>
      </c>
      <c r="B12" s="125" t="s">
        <v>2032</v>
      </c>
      <c r="C12" s="202" t="s">
        <v>2031</v>
      </c>
      <c r="D12" s="203" t="n">
        <f aca="false">D13+D19+D29+D35+D41+D45</f>
        <v>0</v>
      </c>
      <c r="E12" s="203" t="n">
        <f aca="false">E13+E19+E29+E35+E41+E45</f>
        <v>0</v>
      </c>
      <c r="F12" s="131" t="str">
        <f aca="false">IF(D12&gt;0,IF(E12/D12&gt;=100,"&gt;&gt;100",E12/D12*100),"-")</f>
        <v>-</v>
      </c>
      <c r="G12" s="177"/>
      <c r="H12" s="178"/>
      <c r="I12" s="177"/>
      <c r="J12" s="177"/>
      <c r="K12" s="177"/>
      <c r="L12" s="177"/>
      <c r="M12" s="177"/>
      <c r="N12" s="177"/>
      <c r="O12" s="177"/>
      <c r="P12" s="177"/>
      <c r="Q12" s="177"/>
      <c r="R12" s="177"/>
      <c r="S12" s="177"/>
      <c r="T12" s="177"/>
      <c r="U12" s="177"/>
      <c r="V12" s="177"/>
      <c r="W12" s="177"/>
    </row>
    <row r="13" customFormat="false" ht="12.75" hidden="false" customHeight="true" outlineLevel="0" collapsed="false">
      <c r="A13" s="204" t="s">
        <v>2033</v>
      </c>
      <c r="B13" s="125" t="s">
        <v>2034</v>
      </c>
      <c r="C13" s="202" t="s">
        <v>2033</v>
      </c>
      <c r="D13" s="203" t="n">
        <f aca="false">SUM(D14:D17)-D18</f>
        <v>0</v>
      </c>
      <c r="E13" s="203" t="n">
        <f aca="false">SUM(E14:E17)-E18</f>
        <v>0</v>
      </c>
      <c r="F13" s="131" t="str">
        <f aca="false">IF(D13&gt;0,IF(E13/D13&gt;=100,"&gt;&gt;100",E13/D13*100),"-")</f>
        <v>-</v>
      </c>
      <c r="G13" s="177"/>
      <c r="H13" s="178"/>
      <c r="I13" s="177"/>
      <c r="J13" s="177"/>
      <c r="K13" s="177"/>
      <c r="L13" s="177"/>
      <c r="M13" s="177"/>
      <c r="N13" s="177"/>
      <c r="O13" s="177"/>
      <c r="P13" s="177"/>
      <c r="Q13" s="177"/>
      <c r="R13" s="177"/>
      <c r="S13" s="177"/>
      <c r="T13" s="177"/>
      <c r="U13" s="177"/>
      <c r="V13" s="177"/>
      <c r="W13" s="177"/>
    </row>
    <row r="14" customFormat="false" ht="12.75" hidden="false" customHeight="true" outlineLevel="0" collapsed="false">
      <c r="A14" s="128" t="s">
        <v>2035</v>
      </c>
      <c r="B14" s="125" t="s">
        <v>687</v>
      </c>
      <c r="C14" s="202" t="s">
        <v>2035</v>
      </c>
      <c r="D14" s="130"/>
      <c r="E14" s="130"/>
      <c r="F14" s="131" t="str">
        <f aca="false">IF(D14&gt;0,IF(E14/D14&gt;=100,"&gt;&gt;100",E14/D14*100),"-")</f>
        <v>-</v>
      </c>
      <c r="G14" s="177"/>
      <c r="H14" s="178"/>
      <c r="I14" s="177"/>
      <c r="J14" s="177"/>
      <c r="K14" s="177"/>
      <c r="L14" s="177"/>
      <c r="M14" s="177"/>
      <c r="N14" s="177"/>
      <c r="O14" s="177"/>
      <c r="P14" s="177"/>
      <c r="Q14" s="177"/>
      <c r="R14" s="177"/>
      <c r="S14" s="177"/>
      <c r="T14" s="177"/>
      <c r="U14" s="177"/>
      <c r="V14" s="177"/>
      <c r="W14" s="177"/>
    </row>
    <row r="15" customFormat="false" ht="12.75" hidden="false" customHeight="true" outlineLevel="0" collapsed="false">
      <c r="A15" s="128" t="s">
        <v>2036</v>
      </c>
      <c r="B15" s="125" t="s">
        <v>689</v>
      </c>
      <c r="C15" s="202" t="s">
        <v>2036</v>
      </c>
      <c r="D15" s="130"/>
      <c r="E15" s="130"/>
      <c r="F15" s="131" t="str">
        <f aca="false">IF(D15&gt;0,IF(E15/D15&gt;=100,"&gt;&gt;100",E15/D15*100),"-")</f>
        <v>-</v>
      </c>
      <c r="G15" s="177"/>
      <c r="H15" s="178"/>
      <c r="I15" s="177"/>
      <c r="J15" s="177"/>
      <c r="K15" s="177"/>
      <c r="L15" s="177"/>
      <c r="M15" s="177"/>
      <c r="N15" s="177"/>
      <c r="O15" s="177"/>
      <c r="P15" s="177"/>
      <c r="Q15" s="177"/>
      <c r="R15" s="177"/>
      <c r="S15" s="177"/>
      <c r="T15" s="177"/>
      <c r="U15" s="177"/>
      <c r="V15" s="177"/>
      <c r="W15" s="177"/>
    </row>
    <row r="16" customFormat="false" ht="12.75" hidden="false" customHeight="true" outlineLevel="0" collapsed="false">
      <c r="A16" s="128" t="s">
        <v>2037</v>
      </c>
      <c r="B16" s="125" t="s">
        <v>691</v>
      </c>
      <c r="C16" s="202" t="s">
        <v>2037</v>
      </c>
      <c r="D16" s="130"/>
      <c r="E16" s="130"/>
      <c r="F16" s="131" t="str">
        <f aca="false">IF(D16&gt;0,IF(E16/D16&gt;=100,"&gt;&gt;100",E16/D16*100),"-")</f>
        <v>-</v>
      </c>
      <c r="G16" s="177"/>
      <c r="H16" s="178"/>
      <c r="I16" s="177"/>
      <c r="J16" s="177"/>
      <c r="K16" s="177"/>
      <c r="L16" s="177"/>
      <c r="M16" s="177"/>
      <c r="N16" s="177"/>
      <c r="O16" s="177"/>
      <c r="P16" s="177"/>
      <c r="Q16" s="177"/>
      <c r="R16" s="177"/>
      <c r="S16" s="177"/>
      <c r="T16" s="177"/>
      <c r="U16" s="177"/>
      <c r="V16" s="177"/>
      <c r="W16" s="177"/>
    </row>
    <row r="17" customFormat="false" ht="12.75" hidden="false" customHeight="true" outlineLevel="0" collapsed="false">
      <c r="A17" s="128" t="s">
        <v>2038</v>
      </c>
      <c r="B17" s="125" t="s">
        <v>693</v>
      </c>
      <c r="C17" s="202" t="s">
        <v>2038</v>
      </c>
      <c r="D17" s="130"/>
      <c r="E17" s="130"/>
      <c r="F17" s="131" t="str">
        <f aca="false">IF(D17&gt;0,IF(E17/D17&gt;=100,"&gt;&gt;100",E17/D17*100),"-")</f>
        <v>-</v>
      </c>
      <c r="G17" s="177"/>
      <c r="H17" s="178"/>
      <c r="I17" s="177"/>
      <c r="J17" s="177"/>
      <c r="K17" s="177"/>
      <c r="L17" s="177"/>
      <c r="M17" s="177"/>
      <c r="N17" s="177"/>
      <c r="O17" s="177"/>
      <c r="P17" s="177"/>
      <c r="Q17" s="177"/>
      <c r="R17" s="177"/>
      <c r="S17" s="177"/>
      <c r="T17" s="177"/>
      <c r="U17" s="177"/>
      <c r="V17" s="177"/>
      <c r="W17" s="177"/>
    </row>
    <row r="18" customFormat="false" ht="12.75" hidden="false" customHeight="true" outlineLevel="0" collapsed="false">
      <c r="A18" s="128" t="s">
        <v>2039</v>
      </c>
      <c r="B18" s="125" t="s">
        <v>2040</v>
      </c>
      <c r="C18" s="202" t="s">
        <v>2039</v>
      </c>
      <c r="D18" s="130"/>
      <c r="E18" s="130"/>
      <c r="F18" s="131" t="str">
        <f aca="false">IF(D18&gt;0,IF(E18/D18&gt;=100,"&gt;&gt;100",E18/D18*100),"-")</f>
        <v>-</v>
      </c>
      <c r="G18" s="177"/>
      <c r="H18" s="178"/>
      <c r="I18" s="177"/>
      <c r="J18" s="177"/>
      <c r="K18" s="177"/>
      <c r="L18" s="177"/>
      <c r="M18" s="177"/>
      <c r="N18" s="177"/>
      <c r="O18" s="177"/>
      <c r="P18" s="177"/>
      <c r="Q18" s="177"/>
      <c r="R18" s="177"/>
      <c r="S18" s="177"/>
      <c r="T18" s="177"/>
      <c r="U18" s="177"/>
      <c r="V18" s="177"/>
      <c r="W18" s="177"/>
    </row>
    <row r="19" customFormat="false" ht="12.75" hidden="false" customHeight="true" outlineLevel="0" collapsed="false">
      <c r="A19" s="204" t="s">
        <v>2041</v>
      </c>
      <c r="B19" s="125" t="s">
        <v>2042</v>
      </c>
      <c r="C19" s="202" t="s">
        <v>2041</v>
      </c>
      <c r="D19" s="203" t="n">
        <f aca="false">SUM(D20:D27)-D28</f>
        <v>0</v>
      </c>
      <c r="E19" s="203" t="n">
        <f aca="false">SUM(E20:E27)-E28</f>
        <v>0</v>
      </c>
      <c r="F19" s="131" t="str">
        <f aca="false">IF(D19&gt;0,IF(E19/D19&gt;=100,"&gt;&gt;100",E19/D19*100),"-")</f>
        <v>-</v>
      </c>
      <c r="G19" s="177"/>
      <c r="H19" s="178"/>
      <c r="I19" s="177"/>
      <c r="J19" s="177"/>
      <c r="K19" s="177"/>
      <c r="L19" s="177"/>
      <c r="M19" s="177"/>
      <c r="N19" s="177"/>
      <c r="O19" s="177"/>
      <c r="P19" s="177"/>
      <c r="Q19" s="177"/>
      <c r="R19" s="177"/>
      <c r="S19" s="177"/>
      <c r="T19" s="177"/>
      <c r="U19" s="177"/>
      <c r="V19" s="177"/>
      <c r="W19" s="177"/>
    </row>
    <row r="20" customFormat="false" ht="12.75" hidden="false" customHeight="true" outlineLevel="0" collapsed="false">
      <c r="A20" s="128" t="s">
        <v>2043</v>
      </c>
      <c r="B20" s="125" t="s">
        <v>697</v>
      </c>
      <c r="C20" s="202" t="s">
        <v>2043</v>
      </c>
      <c r="D20" s="130"/>
      <c r="E20" s="130"/>
      <c r="F20" s="131" t="str">
        <f aca="false">IF(D20&gt;0,IF(E20/D20&gt;=100,"&gt;&gt;100",E20/D20*100),"-")</f>
        <v>-</v>
      </c>
      <c r="G20" s="177"/>
      <c r="H20" s="178"/>
      <c r="I20" s="177"/>
      <c r="J20" s="177"/>
      <c r="K20" s="177"/>
      <c r="L20" s="177"/>
      <c r="M20" s="177"/>
      <c r="N20" s="177"/>
      <c r="O20" s="177"/>
      <c r="P20" s="177"/>
      <c r="Q20" s="177"/>
      <c r="R20" s="177"/>
      <c r="S20" s="177"/>
      <c r="T20" s="177"/>
      <c r="U20" s="177"/>
      <c r="V20" s="177"/>
      <c r="W20" s="177"/>
    </row>
    <row r="21" customFormat="false" ht="12.75" hidden="false" customHeight="true" outlineLevel="0" collapsed="false">
      <c r="A21" s="128" t="s">
        <v>2044</v>
      </c>
      <c r="B21" s="125" t="s">
        <v>790</v>
      </c>
      <c r="C21" s="202" t="s">
        <v>2044</v>
      </c>
      <c r="D21" s="130"/>
      <c r="E21" s="130"/>
      <c r="F21" s="131" t="str">
        <f aca="false">IF(D21&gt;0,IF(E21/D21&gt;=100,"&gt;&gt;100",E21/D21*100),"-")</f>
        <v>-</v>
      </c>
      <c r="G21" s="177"/>
      <c r="H21" s="178"/>
      <c r="I21" s="177"/>
      <c r="J21" s="177"/>
      <c r="K21" s="177"/>
      <c r="L21" s="177"/>
      <c r="M21" s="177"/>
      <c r="N21" s="177"/>
      <c r="O21" s="177"/>
      <c r="P21" s="177"/>
      <c r="Q21" s="177"/>
      <c r="R21" s="177"/>
      <c r="S21" s="177"/>
      <c r="T21" s="177"/>
      <c r="U21" s="177"/>
      <c r="V21" s="177"/>
      <c r="W21" s="177"/>
    </row>
    <row r="22" customFormat="false" ht="12.75" hidden="false" customHeight="true" outlineLevel="0" collapsed="false">
      <c r="A22" s="128" t="s">
        <v>2045</v>
      </c>
      <c r="B22" s="125" t="s">
        <v>701</v>
      </c>
      <c r="C22" s="202" t="s">
        <v>2045</v>
      </c>
      <c r="D22" s="130"/>
      <c r="E22" s="130"/>
      <c r="F22" s="131" t="str">
        <f aca="false">IF(D22&gt;0,IF(E22/D22&gt;=100,"&gt;&gt;100",E22/D22*100),"-")</f>
        <v>-</v>
      </c>
      <c r="G22" s="177"/>
      <c r="H22" s="178"/>
      <c r="I22" s="177"/>
      <c r="J22" s="177"/>
      <c r="K22" s="177"/>
      <c r="L22" s="177"/>
      <c r="M22" s="177"/>
      <c r="N22" s="177"/>
      <c r="O22" s="177"/>
      <c r="P22" s="177"/>
      <c r="Q22" s="177"/>
      <c r="R22" s="177"/>
      <c r="S22" s="177"/>
      <c r="T22" s="177"/>
      <c r="U22" s="177"/>
      <c r="V22" s="177"/>
      <c r="W22" s="177"/>
    </row>
    <row r="23" customFormat="false" ht="12.75" hidden="false" customHeight="true" outlineLevel="0" collapsed="false">
      <c r="A23" s="128" t="s">
        <v>2046</v>
      </c>
      <c r="B23" s="125" t="s">
        <v>703</v>
      </c>
      <c r="C23" s="202" t="s">
        <v>2046</v>
      </c>
      <c r="D23" s="130"/>
      <c r="E23" s="130"/>
      <c r="F23" s="131" t="str">
        <f aca="false">IF(D23&gt;0,IF(E23/D23&gt;=100,"&gt;&gt;100",E23/D23*100),"-")</f>
        <v>-</v>
      </c>
      <c r="G23" s="177"/>
      <c r="H23" s="178"/>
      <c r="I23" s="177"/>
      <c r="J23" s="177"/>
      <c r="K23" s="177"/>
      <c r="L23" s="177"/>
      <c r="M23" s="177"/>
      <c r="N23" s="177"/>
      <c r="O23" s="177"/>
      <c r="P23" s="177"/>
      <c r="Q23" s="177"/>
      <c r="R23" s="177"/>
      <c r="S23" s="177"/>
      <c r="T23" s="177"/>
      <c r="U23" s="177"/>
      <c r="V23" s="177"/>
      <c r="W23" s="177"/>
    </row>
    <row r="24" customFormat="false" ht="12.75" hidden="false" customHeight="true" outlineLevel="0" collapsed="false">
      <c r="A24" s="128" t="s">
        <v>2047</v>
      </c>
      <c r="B24" s="125" t="s">
        <v>2048</v>
      </c>
      <c r="C24" s="202" t="s">
        <v>2047</v>
      </c>
      <c r="D24" s="130"/>
      <c r="E24" s="130"/>
      <c r="F24" s="131" t="str">
        <f aca="false">IF(D24&gt;0,IF(E24/D24&gt;=100,"&gt;&gt;100",E24/D24*100),"-")</f>
        <v>-</v>
      </c>
      <c r="G24" s="177"/>
      <c r="H24" s="178"/>
      <c r="I24" s="177"/>
      <c r="J24" s="177"/>
      <c r="K24" s="177"/>
      <c r="L24" s="177"/>
      <c r="M24" s="177"/>
      <c r="N24" s="177"/>
      <c r="O24" s="177"/>
      <c r="P24" s="177"/>
      <c r="Q24" s="177"/>
      <c r="R24" s="177"/>
      <c r="S24" s="177"/>
      <c r="T24" s="177"/>
      <c r="U24" s="177"/>
      <c r="V24" s="177"/>
      <c r="W24" s="177"/>
    </row>
    <row r="25" customFormat="false" ht="12.75" hidden="false" customHeight="true" outlineLevel="0" collapsed="false">
      <c r="A25" s="128" t="s">
        <v>2049</v>
      </c>
      <c r="B25" s="125" t="s">
        <v>707</v>
      </c>
      <c r="C25" s="202" t="s">
        <v>2049</v>
      </c>
      <c r="D25" s="130"/>
      <c r="E25" s="130"/>
      <c r="F25" s="131" t="str">
        <f aca="false">IF(D25&gt;0,IF(E25/D25&gt;=100,"&gt;&gt;100",E25/D25*100),"-")</f>
        <v>-</v>
      </c>
      <c r="G25" s="177"/>
      <c r="H25" s="178"/>
      <c r="I25" s="177"/>
      <c r="J25" s="177"/>
      <c r="K25" s="177"/>
      <c r="L25" s="177"/>
      <c r="M25" s="177"/>
      <c r="N25" s="177"/>
      <c r="O25" s="177"/>
      <c r="P25" s="177"/>
      <c r="Q25" s="177"/>
      <c r="R25" s="177"/>
      <c r="S25" s="177"/>
      <c r="T25" s="177"/>
      <c r="U25" s="177"/>
      <c r="V25" s="177"/>
      <c r="W25" s="177"/>
    </row>
    <row r="26" customFormat="false" ht="12.75" hidden="false" customHeight="true" outlineLevel="0" collapsed="false">
      <c r="A26" s="128" t="s">
        <v>2050</v>
      </c>
      <c r="B26" s="125" t="s">
        <v>709</v>
      </c>
      <c r="C26" s="202" t="s">
        <v>2050</v>
      </c>
      <c r="D26" s="130"/>
      <c r="E26" s="130"/>
      <c r="F26" s="131" t="str">
        <f aca="false">IF(D26&gt;0,IF(E26/D26&gt;=100,"&gt;&gt;100",E26/D26*100),"-")</f>
        <v>-</v>
      </c>
      <c r="G26" s="177"/>
      <c r="H26" s="178"/>
      <c r="I26" s="177"/>
      <c r="J26" s="177"/>
      <c r="K26" s="177"/>
      <c r="L26" s="177"/>
      <c r="M26" s="177"/>
      <c r="N26" s="177"/>
      <c r="O26" s="177"/>
      <c r="P26" s="177"/>
      <c r="Q26" s="177"/>
      <c r="R26" s="177"/>
      <c r="S26" s="177"/>
      <c r="T26" s="177"/>
      <c r="U26" s="177"/>
      <c r="V26" s="177"/>
      <c r="W26" s="177"/>
    </row>
    <row r="27" customFormat="false" ht="12.75" hidden="false" customHeight="true" outlineLevel="0" collapsed="false">
      <c r="A27" s="128" t="s">
        <v>2051</v>
      </c>
      <c r="B27" s="125" t="s">
        <v>712</v>
      </c>
      <c r="C27" s="202" t="s">
        <v>2051</v>
      </c>
      <c r="D27" s="130"/>
      <c r="E27" s="130"/>
      <c r="F27" s="131" t="str">
        <f aca="false">IF(D27&gt;0,IF(E27/D27&gt;=100,"&gt;&gt;100",E27/D27*100),"-")</f>
        <v>-</v>
      </c>
      <c r="G27" s="177"/>
      <c r="H27" s="178"/>
      <c r="I27" s="177"/>
      <c r="J27" s="177"/>
      <c r="K27" s="177"/>
      <c r="L27" s="177"/>
      <c r="M27" s="177"/>
      <c r="N27" s="177"/>
      <c r="O27" s="177"/>
      <c r="P27" s="177"/>
      <c r="Q27" s="177"/>
      <c r="R27" s="177"/>
      <c r="S27" s="177"/>
      <c r="T27" s="177"/>
      <c r="U27" s="177"/>
      <c r="V27" s="177"/>
      <c r="W27" s="177"/>
    </row>
    <row r="28" customFormat="false" ht="12.75" hidden="false" customHeight="true" outlineLevel="0" collapsed="false">
      <c r="A28" s="128" t="s">
        <v>2052</v>
      </c>
      <c r="B28" s="125" t="s">
        <v>2053</v>
      </c>
      <c r="C28" s="202" t="s">
        <v>2052</v>
      </c>
      <c r="D28" s="130"/>
      <c r="E28" s="130"/>
      <c r="F28" s="131" t="str">
        <f aca="false">IF(D28&gt;0,IF(E28/D28&gt;=100,"&gt;&gt;100",E28/D28*100),"-")</f>
        <v>-</v>
      </c>
      <c r="G28" s="177"/>
      <c r="H28" s="178"/>
      <c r="I28" s="177"/>
      <c r="J28" s="177"/>
      <c r="K28" s="177"/>
      <c r="L28" s="177"/>
      <c r="M28" s="177"/>
      <c r="N28" s="177"/>
      <c r="O28" s="177"/>
      <c r="P28" s="177"/>
      <c r="Q28" s="177"/>
      <c r="R28" s="177"/>
      <c r="S28" s="177"/>
      <c r="T28" s="177"/>
      <c r="U28" s="177"/>
      <c r="V28" s="177"/>
      <c r="W28" s="177"/>
    </row>
    <row r="29" customFormat="false" ht="12.75" hidden="false" customHeight="true" outlineLevel="0" collapsed="false">
      <c r="A29" s="204" t="s">
        <v>2054</v>
      </c>
      <c r="B29" s="125" t="s">
        <v>2055</v>
      </c>
      <c r="C29" s="202" t="s">
        <v>2054</v>
      </c>
      <c r="D29" s="203" t="n">
        <f aca="false">SUM(D30:D33)-D34</f>
        <v>0</v>
      </c>
      <c r="E29" s="203" t="n">
        <f aca="false">SUM(E30:E33)-E34</f>
        <v>0</v>
      </c>
      <c r="F29" s="131" t="str">
        <f aca="false">IF(D29&gt;0,IF(E29/D29&gt;=100,"&gt;&gt;100",E29/D29*100),"-")</f>
        <v>-</v>
      </c>
      <c r="G29" s="177"/>
      <c r="H29" s="178"/>
      <c r="I29" s="177"/>
      <c r="J29" s="177"/>
      <c r="K29" s="177"/>
      <c r="L29" s="177"/>
      <c r="M29" s="177"/>
      <c r="N29" s="177"/>
      <c r="O29" s="177"/>
      <c r="P29" s="177"/>
      <c r="Q29" s="177"/>
      <c r="R29" s="177"/>
      <c r="S29" s="177"/>
      <c r="T29" s="177"/>
      <c r="U29" s="177"/>
      <c r="V29" s="177"/>
      <c r="W29" s="177"/>
    </row>
    <row r="30" customFormat="false" ht="12.75" hidden="false" customHeight="true" outlineLevel="0" collapsed="false">
      <c r="A30" s="128" t="s">
        <v>2056</v>
      </c>
      <c r="B30" s="125" t="s">
        <v>715</v>
      </c>
      <c r="C30" s="202" t="s">
        <v>2056</v>
      </c>
      <c r="D30" s="130"/>
      <c r="E30" s="130"/>
      <c r="F30" s="131" t="str">
        <f aca="false">IF(D30&gt;0,IF(E30/D30&gt;=100,"&gt;&gt;100",E30/D30*100),"-")</f>
        <v>-</v>
      </c>
      <c r="G30" s="177"/>
      <c r="H30" s="178"/>
      <c r="I30" s="177"/>
      <c r="J30" s="177"/>
      <c r="K30" s="177"/>
      <c r="L30" s="177"/>
      <c r="M30" s="177"/>
      <c r="N30" s="177"/>
      <c r="O30" s="177"/>
      <c r="P30" s="177"/>
      <c r="Q30" s="177"/>
      <c r="R30" s="177"/>
      <c r="S30" s="177"/>
      <c r="T30" s="177"/>
      <c r="U30" s="177"/>
      <c r="V30" s="177"/>
      <c r="W30" s="177"/>
    </row>
    <row r="31" customFormat="false" ht="12.75" hidden="false" customHeight="true" outlineLevel="0" collapsed="false">
      <c r="A31" s="128" t="s">
        <v>2057</v>
      </c>
      <c r="B31" s="125" t="s">
        <v>2058</v>
      </c>
      <c r="C31" s="202" t="s">
        <v>2057</v>
      </c>
      <c r="D31" s="130"/>
      <c r="E31" s="130"/>
      <c r="F31" s="131" t="str">
        <f aca="false">IF(D31&gt;0,IF(E31/D31&gt;=100,"&gt;&gt;100",E31/D31*100),"-")</f>
        <v>-</v>
      </c>
      <c r="G31" s="177"/>
      <c r="H31" s="178"/>
      <c r="I31" s="177"/>
      <c r="J31" s="177"/>
      <c r="K31" s="177"/>
      <c r="L31" s="177"/>
      <c r="M31" s="177"/>
      <c r="N31" s="177"/>
      <c r="O31" s="177"/>
      <c r="P31" s="177"/>
      <c r="Q31" s="177"/>
      <c r="R31" s="177"/>
      <c r="S31" s="177"/>
      <c r="T31" s="177"/>
      <c r="U31" s="177"/>
      <c r="V31" s="177"/>
      <c r="W31" s="177"/>
    </row>
    <row r="32" customFormat="false" ht="12.75" hidden="false" customHeight="true" outlineLevel="0" collapsed="false">
      <c r="A32" s="128" t="s">
        <v>2059</v>
      </c>
      <c r="B32" s="125" t="s">
        <v>719</v>
      </c>
      <c r="C32" s="202" t="s">
        <v>2059</v>
      </c>
      <c r="D32" s="130"/>
      <c r="E32" s="130"/>
      <c r="F32" s="131" t="str">
        <f aca="false">IF(D32&gt;0,IF(E32/D32&gt;=100,"&gt;&gt;100",E32/D32*100),"-")</f>
        <v>-</v>
      </c>
      <c r="G32" s="177"/>
      <c r="H32" s="178"/>
      <c r="I32" s="177"/>
      <c r="J32" s="177"/>
      <c r="K32" s="177"/>
      <c r="L32" s="177"/>
      <c r="M32" s="177"/>
      <c r="N32" s="177"/>
      <c r="O32" s="177"/>
      <c r="P32" s="177"/>
      <c r="Q32" s="177"/>
      <c r="R32" s="177"/>
      <c r="S32" s="177"/>
      <c r="T32" s="177"/>
      <c r="U32" s="177"/>
      <c r="V32" s="177"/>
      <c r="W32" s="177"/>
    </row>
    <row r="33" customFormat="false" ht="12.75" hidden="false" customHeight="true" outlineLevel="0" collapsed="false">
      <c r="A33" s="128" t="s">
        <v>2060</v>
      </c>
      <c r="B33" s="125" t="s">
        <v>721</v>
      </c>
      <c r="C33" s="202" t="s">
        <v>2060</v>
      </c>
      <c r="D33" s="130"/>
      <c r="E33" s="130"/>
      <c r="F33" s="131" t="str">
        <f aca="false">IF(D33&gt;0,IF(E33/D33&gt;=100,"&gt;&gt;100",E33/D33*100),"-")</f>
        <v>-</v>
      </c>
      <c r="G33" s="177"/>
      <c r="H33" s="178"/>
      <c r="I33" s="177"/>
      <c r="J33" s="177"/>
      <c r="K33" s="177"/>
      <c r="L33" s="177"/>
      <c r="M33" s="177"/>
      <c r="N33" s="177"/>
      <c r="O33" s="177"/>
      <c r="P33" s="177"/>
      <c r="Q33" s="177"/>
      <c r="R33" s="177"/>
      <c r="S33" s="177"/>
      <c r="T33" s="177"/>
      <c r="U33" s="177"/>
      <c r="V33" s="177"/>
      <c r="W33" s="177"/>
    </row>
    <row r="34" customFormat="false" ht="12.75" hidden="false" customHeight="true" outlineLevel="0" collapsed="false">
      <c r="A34" s="128" t="s">
        <v>2061</v>
      </c>
      <c r="B34" s="125" t="s">
        <v>2062</v>
      </c>
      <c r="C34" s="202" t="s">
        <v>2061</v>
      </c>
      <c r="D34" s="130"/>
      <c r="E34" s="130"/>
      <c r="F34" s="131" t="str">
        <f aca="false">IF(D34&gt;0,IF(E34/D34&gt;=100,"&gt;&gt;100",E34/D34*100),"-")</f>
        <v>-</v>
      </c>
      <c r="G34" s="177"/>
      <c r="H34" s="178"/>
      <c r="I34" s="177"/>
      <c r="J34" s="177"/>
      <c r="K34" s="177"/>
      <c r="L34" s="177"/>
      <c r="M34" s="177"/>
      <c r="N34" s="177"/>
      <c r="O34" s="177"/>
      <c r="P34" s="177"/>
      <c r="Q34" s="177"/>
      <c r="R34" s="177"/>
      <c r="S34" s="177"/>
      <c r="T34" s="177"/>
      <c r="U34" s="177"/>
      <c r="V34" s="177"/>
      <c r="W34" s="177"/>
    </row>
    <row r="35" customFormat="false" ht="24" hidden="false" customHeight="false" outlineLevel="0" collapsed="false">
      <c r="A35" s="204" t="s">
        <v>2063</v>
      </c>
      <c r="B35" s="125" t="s">
        <v>2064</v>
      </c>
      <c r="C35" s="202" t="s">
        <v>2063</v>
      </c>
      <c r="D35" s="203" t="n">
        <f aca="false">SUM(D36:D39)-D40</f>
        <v>0</v>
      </c>
      <c r="E35" s="203" t="n">
        <f aca="false">SUM(E36:E39)-E40</f>
        <v>0</v>
      </c>
      <c r="F35" s="131" t="str">
        <f aca="false">IF(D35&gt;0,IF(E35/D35&gt;=100,"&gt;&gt;100",E35/D35*100),"-")</f>
        <v>-</v>
      </c>
      <c r="G35" s="177"/>
      <c r="H35" s="178"/>
      <c r="I35" s="177"/>
      <c r="J35" s="177"/>
      <c r="K35" s="177"/>
      <c r="L35" s="177"/>
      <c r="M35" s="177"/>
      <c r="N35" s="177"/>
      <c r="O35" s="177"/>
      <c r="P35" s="177"/>
      <c r="Q35" s="177"/>
      <c r="R35" s="177"/>
      <c r="S35" s="177"/>
      <c r="T35" s="177"/>
      <c r="U35" s="177"/>
      <c r="V35" s="177"/>
      <c r="W35" s="177"/>
    </row>
    <row r="36" customFormat="false" ht="12.75" hidden="false" customHeight="true" outlineLevel="0" collapsed="false">
      <c r="A36" s="128" t="s">
        <v>2065</v>
      </c>
      <c r="B36" s="125" t="s">
        <v>806</v>
      </c>
      <c r="C36" s="202" t="s">
        <v>2065</v>
      </c>
      <c r="D36" s="130"/>
      <c r="E36" s="130"/>
      <c r="F36" s="131" t="str">
        <f aca="false">IF(D36&gt;0,IF(E36/D36&gt;=100,"&gt;&gt;100",E36/D36*100),"-")</f>
        <v>-</v>
      </c>
      <c r="G36" s="177"/>
      <c r="H36" s="178"/>
      <c r="I36" s="177"/>
      <c r="J36" s="177"/>
      <c r="K36" s="177"/>
      <c r="L36" s="177"/>
      <c r="M36" s="177"/>
      <c r="N36" s="177"/>
      <c r="O36" s="177"/>
      <c r="P36" s="177"/>
      <c r="Q36" s="177"/>
      <c r="R36" s="177"/>
      <c r="S36" s="177"/>
      <c r="T36" s="177"/>
      <c r="U36" s="177"/>
      <c r="V36" s="177"/>
      <c r="W36" s="177"/>
    </row>
    <row r="37" customFormat="false" ht="12.75" hidden="false" customHeight="true" outlineLevel="0" collapsed="false">
      <c r="A37" s="128" t="s">
        <v>2066</v>
      </c>
      <c r="B37" s="125" t="s">
        <v>727</v>
      </c>
      <c r="C37" s="202" t="s">
        <v>2066</v>
      </c>
      <c r="D37" s="130"/>
      <c r="E37" s="130"/>
      <c r="F37" s="131" t="str">
        <f aca="false">IF(D37&gt;0,IF(E37/D37&gt;=100,"&gt;&gt;100",E37/D37*100),"-")</f>
        <v>-</v>
      </c>
      <c r="G37" s="177"/>
      <c r="H37" s="178"/>
      <c r="I37" s="177"/>
      <c r="J37" s="177"/>
      <c r="K37" s="177"/>
      <c r="L37" s="177"/>
      <c r="M37" s="177"/>
      <c r="N37" s="177"/>
      <c r="O37" s="177"/>
      <c r="P37" s="177"/>
      <c r="Q37" s="177"/>
      <c r="R37" s="177"/>
      <c r="S37" s="177"/>
      <c r="T37" s="177"/>
      <c r="U37" s="177"/>
      <c r="V37" s="177"/>
      <c r="W37" s="177"/>
    </row>
    <row r="38" customFormat="false" ht="12.75" hidden="false" customHeight="true" outlineLevel="0" collapsed="false">
      <c r="A38" s="128" t="s">
        <v>2067</v>
      </c>
      <c r="B38" s="125" t="s">
        <v>729</v>
      </c>
      <c r="C38" s="202" t="s">
        <v>2067</v>
      </c>
      <c r="D38" s="130"/>
      <c r="E38" s="130"/>
      <c r="F38" s="131" t="str">
        <f aca="false">IF(D38&gt;0,IF(E38/D38&gt;=100,"&gt;&gt;100",E38/D38*100),"-")</f>
        <v>-</v>
      </c>
      <c r="G38" s="177"/>
      <c r="H38" s="178"/>
      <c r="I38" s="177"/>
      <c r="J38" s="177"/>
      <c r="K38" s="177"/>
      <c r="L38" s="177"/>
      <c r="M38" s="177"/>
      <c r="N38" s="177"/>
      <c r="O38" s="177"/>
      <c r="P38" s="177"/>
      <c r="Q38" s="177"/>
      <c r="R38" s="177"/>
      <c r="S38" s="177"/>
      <c r="T38" s="177"/>
      <c r="U38" s="177"/>
      <c r="V38" s="177"/>
      <c r="W38" s="177"/>
    </row>
    <row r="39" customFormat="false" ht="12.75" hidden="false" customHeight="true" outlineLevel="0" collapsed="false">
      <c r="A39" s="128" t="s">
        <v>2068</v>
      </c>
      <c r="B39" s="125" t="s">
        <v>731</v>
      </c>
      <c r="C39" s="202" t="s">
        <v>2068</v>
      </c>
      <c r="D39" s="130"/>
      <c r="E39" s="130"/>
      <c r="F39" s="131" t="str">
        <f aca="false">IF(D39&gt;0,IF(E39/D39&gt;=100,"&gt;&gt;100",E39/D39*100),"-")</f>
        <v>-</v>
      </c>
      <c r="G39" s="177"/>
      <c r="H39" s="178"/>
      <c r="I39" s="177"/>
      <c r="J39" s="177"/>
      <c r="K39" s="177"/>
      <c r="L39" s="177"/>
      <c r="M39" s="177"/>
      <c r="N39" s="177"/>
      <c r="O39" s="177"/>
      <c r="P39" s="177"/>
      <c r="Q39" s="177"/>
      <c r="R39" s="177"/>
      <c r="S39" s="177"/>
      <c r="T39" s="177"/>
      <c r="U39" s="177"/>
      <c r="V39" s="177"/>
      <c r="W39" s="177"/>
    </row>
    <row r="40" customFormat="false" ht="12.75" hidden="false" customHeight="true" outlineLevel="0" collapsed="false">
      <c r="A40" s="128" t="s">
        <v>2069</v>
      </c>
      <c r="B40" s="125" t="s">
        <v>2070</v>
      </c>
      <c r="C40" s="202" t="s">
        <v>2069</v>
      </c>
      <c r="D40" s="130"/>
      <c r="E40" s="130"/>
      <c r="F40" s="131" t="str">
        <f aca="false">IF(D40&gt;0,IF(E40/D40&gt;=100,"&gt;&gt;100",E40/D40*100),"-")</f>
        <v>-</v>
      </c>
      <c r="G40" s="177"/>
      <c r="H40" s="178"/>
      <c r="I40" s="177"/>
      <c r="J40" s="177"/>
      <c r="K40" s="177"/>
      <c r="L40" s="177"/>
      <c r="M40" s="177"/>
      <c r="N40" s="177"/>
      <c r="O40" s="177"/>
      <c r="P40" s="177"/>
      <c r="Q40" s="177"/>
      <c r="R40" s="177"/>
      <c r="S40" s="177"/>
      <c r="T40" s="177"/>
      <c r="U40" s="177"/>
      <c r="V40" s="177"/>
      <c r="W40" s="177"/>
    </row>
    <row r="41" customFormat="false" ht="12.75" hidden="false" customHeight="true" outlineLevel="0" collapsed="false">
      <c r="A41" s="204" t="s">
        <v>2071</v>
      </c>
      <c r="B41" s="125" t="s">
        <v>2072</v>
      </c>
      <c r="C41" s="202" t="s">
        <v>2071</v>
      </c>
      <c r="D41" s="203" t="n">
        <f aca="false">SUM(D42:D43)-D44</f>
        <v>0</v>
      </c>
      <c r="E41" s="203" t="n">
        <f aca="false">SUM(E42:E43)-E44</f>
        <v>0</v>
      </c>
      <c r="F41" s="131" t="str">
        <f aca="false">IF(D41&gt;0,IF(E41/D41&gt;=100,"&gt;&gt;100",E41/D41*100),"-")</f>
        <v>-</v>
      </c>
      <c r="G41" s="177"/>
      <c r="H41" s="178"/>
      <c r="I41" s="177"/>
      <c r="J41" s="177"/>
      <c r="K41" s="177"/>
      <c r="L41" s="177"/>
      <c r="M41" s="177"/>
      <c r="N41" s="177"/>
      <c r="O41" s="177"/>
      <c r="P41" s="177"/>
      <c r="Q41" s="177"/>
      <c r="R41" s="177"/>
      <c r="S41" s="177"/>
      <c r="T41" s="177"/>
      <c r="U41" s="177"/>
      <c r="V41" s="177"/>
      <c r="W41" s="177"/>
    </row>
    <row r="42" customFormat="false" ht="12.75" hidden="false" customHeight="true" outlineLevel="0" collapsed="false">
      <c r="A42" s="128" t="s">
        <v>2073</v>
      </c>
      <c r="B42" s="125" t="s">
        <v>735</v>
      </c>
      <c r="C42" s="202" t="s">
        <v>2073</v>
      </c>
      <c r="D42" s="130"/>
      <c r="E42" s="130"/>
      <c r="F42" s="131" t="str">
        <f aca="false">IF(D42&gt;0,IF(E42/D42&gt;=100,"&gt;&gt;100",E42/D42*100),"-")</f>
        <v>-</v>
      </c>
      <c r="G42" s="177"/>
      <c r="H42" s="178"/>
      <c r="I42" s="177"/>
      <c r="J42" s="177"/>
      <c r="K42" s="177"/>
      <c r="L42" s="177"/>
      <c r="M42" s="177"/>
      <c r="N42" s="177"/>
      <c r="O42" s="177"/>
      <c r="P42" s="177"/>
      <c r="Q42" s="177"/>
      <c r="R42" s="177"/>
      <c r="S42" s="177"/>
      <c r="T42" s="177"/>
      <c r="U42" s="177"/>
      <c r="V42" s="177"/>
      <c r="W42" s="177"/>
    </row>
    <row r="43" customFormat="false" ht="12.75" hidden="false" customHeight="true" outlineLevel="0" collapsed="false">
      <c r="A43" s="128" t="s">
        <v>2074</v>
      </c>
      <c r="B43" s="125" t="s">
        <v>737</v>
      </c>
      <c r="C43" s="202" t="s">
        <v>2074</v>
      </c>
      <c r="D43" s="130"/>
      <c r="E43" s="130"/>
      <c r="F43" s="131" t="str">
        <f aca="false">IF(D43&gt;0,IF(E43/D43&gt;=100,"&gt;&gt;100",E43/D43*100),"-")</f>
        <v>-</v>
      </c>
      <c r="G43" s="177"/>
      <c r="H43" s="178"/>
      <c r="I43" s="177"/>
      <c r="J43" s="177"/>
      <c r="K43" s="177"/>
      <c r="L43" s="177"/>
      <c r="M43" s="177"/>
      <c r="N43" s="177"/>
      <c r="O43" s="177"/>
      <c r="P43" s="177"/>
      <c r="Q43" s="177"/>
      <c r="R43" s="177"/>
      <c r="S43" s="177"/>
      <c r="T43" s="177"/>
      <c r="U43" s="177"/>
      <c r="V43" s="177"/>
      <c r="W43" s="177"/>
    </row>
    <row r="44" customFormat="false" ht="12.75" hidden="false" customHeight="true" outlineLevel="0" collapsed="false">
      <c r="A44" s="128" t="s">
        <v>2075</v>
      </c>
      <c r="B44" s="125" t="s">
        <v>2076</v>
      </c>
      <c r="C44" s="202" t="s">
        <v>2075</v>
      </c>
      <c r="D44" s="130"/>
      <c r="E44" s="130"/>
      <c r="F44" s="131" t="str">
        <f aca="false">IF(D44&gt;0,IF(E44/D44&gt;=100,"&gt;&gt;100",E44/D44*100),"-")</f>
        <v>-</v>
      </c>
      <c r="G44" s="177"/>
      <c r="H44" s="178"/>
      <c r="I44" s="177"/>
      <c r="J44" s="177"/>
      <c r="K44" s="177"/>
      <c r="L44" s="177"/>
      <c r="M44" s="177"/>
      <c r="N44" s="177"/>
      <c r="O44" s="177"/>
      <c r="P44" s="177"/>
      <c r="Q44" s="177"/>
      <c r="R44" s="177"/>
      <c r="S44" s="177"/>
      <c r="T44" s="177"/>
      <c r="U44" s="177"/>
      <c r="V44" s="177"/>
      <c r="W44" s="177"/>
    </row>
    <row r="45" customFormat="false" ht="12.75" hidden="false" customHeight="true" outlineLevel="0" collapsed="false">
      <c r="A45" s="204" t="s">
        <v>2077</v>
      </c>
      <c r="B45" s="125" t="s">
        <v>2078</v>
      </c>
      <c r="C45" s="202" t="s">
        <v>2077</v>
      </c>
      <c r="D45" s="203" t="n">
        <f aca="false">SUM(D46:D49)-D50</f>
        <v>0</v>
      </c>
      <c r="E45" s="203" t="n">
        <f aca="false">SUM(E46:E49)-E50</f>
        <v>0</v>
      </c>
      <c r="F45" s="131" t="str">
        <f aca="false">IF(D45&gt;0,IF(E45/D45&gt;=100,"&gt;&gt;100",E45/D45*100),"-")</f>
        <v>-</v>
      </c>
      <c r="G45" s="177"/>
      <c r="H45" s="178"/>
      <c r="I45" s="177"/>
      <c r="J45" s="177"/>
      <c r="K45" s="177"/>
      <c r="L45" s="177"/>
      <c r="M45" s="177"/>
      <c r="N45" s="177"/>
      <c r="O45" s="177"/>
      <c r="P45" s="177"/>
      <c r="Q45" s="177"/>
      <c r="R45" s="177"/>
      <c r="S45" s="177"/>
      <c r="T45" s="177"/>
      <c r="U45" s="177"/>
      <c r="V45" s="177"/>
      <c r="W45" s="177"/>
    </row>
    <row r="46" customFormat="false" ht="12.75" hidden="false" customHeight="true" outlineLevel="0" collapsed="false">
      <c r="A46" s="128" t="s">
        <v>2079</v>
      </c>
      <c r="B46" s="125" t="s">
        <v>741</v>
      </c>
      <c r="C46" s="202" t="s">
        <v>2079</v>
      </c>
      <c r="D46" s="130"/>
      <c r="E46" s="130"/>
      <c r="F46" s="131" t="str">
        <f aca="false">IF(D46&gt;0,IF(E46/D46&gt;=100,"&gt;&gt;100",E46/D46*100),"-")</f>
        <v>-</v>
      </c>
      <c r="G46" s="177"/>
      <c r="H46" s="178"/>
      <c r="I46" s="177"/>
      <c r="J46" s="177"/>
      <c r="K46" s="177"/>
      <c r="L46" s="177"/>
      <c r="M46" s="177"/>
      <c r="N46" s="177"/>
      <c r="O46" s="177"/>
      <c r="P46" s="177"/>
      <c r="Q46" s="177"/>
      <c r="R46" s="177"/>
      <c r="S46" s="177"/>
      <c r="T46" s="177"/>
      <c r="U46" s="177"/>
      <c r="V46" s="177"/>
      <c r="W46" s="177"/>
    </row>
    <row r="47" customFormat="false" ht="12.75" hidden="false" customHeight="true" outlineLevel="0" collapsed="false">
      <c r="A47" s="128" t="s">
        <v>2080</v>
      </c>
      <c r="B47" s="125" t="s">
        <v>2081</v>
      </c>
      <c r="C47" s="202" t="s">
        <v>2080</v>
      </c>
      <c r="D47" s="130"/>
      <c r="E47" s="130"/>
      <c r="F47" s="131" t="str">
        <f aca="false">IF(D47&gt;0,IF(E47/D47&gt;=100,"&gt;&gt;100",E47/D47*100),"-")</f>
        <v>-</v>
      </c>
      <c r="G47" s="177"/>
      <c r="H47" s="178"/>
      <c r="I47" s="177"/>
      <c r="J47" s="177"/>
      <c r="K47" s="177"/>
      <c r="L47" s="177"/>
      <c r="M47" s="177"/>
      <c r="N47" s="177"/>
      <c r="O47" s="177"/>
      <c r="P47" s="177"/>
      <c r="Q47" s="177"/>
      <c r="R47" s="177"/>
      <c r="S47" s="177"/>
      <c r="T47" s="177"/>
      <c r="U47" s="177"/>
      <c r="V47" s="177"/>
      <c r="W47" s="177"/>
    </row>
    <row r="48" customFormat="false" ht="12.75" hidden="false" customHeight="true" outlineLevel="0" collapsed="false">
      <c r="A48" s="128" t="s">
        <v>2082</v>
      </c>
      <c r="B48" s="125" t="s">
        <v>745</v>
      </c>
      <c r="C48" s="202" t="s">
        <v>2082</v>
      </c>
      <c r="D48" s="130"/>
      <c r="E48" s="130"/>
      <c r="F48" s="131" t="str">
        <f aca="false">IF(D48&gt;0,IF(E48/D48&gt;=100,"&gt;&gt;100",E48/D48*100),"-")</f>
        <v>-</v>
      </c>
      <c r="G48" s="177"/>
      <c r="H48" s="178"/>
      <c r="I48" s="177"/>
      <c r="J48" s="177"/>
      <c r="K48" s="177"/>
      <c r="L48" s="177"/>
      <c r="M48" s="177"/>
      <c r="N48" s="177"/>
      <c r="O48" s="177"/>
      <c r="P48" s="177"/>
      <c r="Q48" s="177"/>
      <c r="R48" s="177"/>
      <c r="S48" s="177"/>
      <c r="T48" s="177"/>
      <c r="U48" s="177"/>
      <c r="V48" s="177"/>
      <c r="W48" s="177"/>
    </row>
    <row r="49" customFormat="false" ht="12.75" hidden="false" customHeight="true" outlineLevel="0" collapsed="false">
      <c r="A49" s="128" t="s">
        <v>2083</v>
      </c>
      <c r="B49" s="125" t="s">
        <v>747</v>
      </c>
      <c r="C49" s="202" t="s">
        <v>2083</v>
      </c>
      <c r="D49" s="130"/>
      <c r="E49" s="130"/>
      <c r="F49" s="131" t="str">
        <f aca="false">IF(D49&gt;0,IF(E49/D49&gt;=100,"&gt;&gt;100",E49/D49*100),"-")</f>
        <v>-</v>
      </c>
      <c r="G49" s="177"/>
      <c r="H49" s="178"/>
      <c r="I49" s="177"/>
      <c r="J49" s="177"/>
      <c r="K49" s="177"/>
      <c r="L49" s="177"/>
      <c r="M49" s="177"/>
      <c r="N49" s="177"/>
      <c r="O49" s="177"/>
      <c r="P49" s="177"/>
      <c r="Q49" s="177"/>
      <c r="R49" s="177"/>
      <c r="S49" s="177"/>
      <c r="T49" s="177"/>
      <c r="U49" s="177"/>
      <c r="V49" s="177"/>
      <c r="W49" s="177"/>
    </row>
    <row r="50" customFormat="false" ht="12.75" hidden="false" customHeight="true" outlineLevel="0" collapsed="false">
      <c r="A50" s="128" t="s">
        <v>2084</v>
      </c>
      <c r="B50" s="125" t="s">
        <v>2085</v>
      </c>
      <c r="C50" s="202" t="s">
        <v>2084</v>
      </c>
      <c r="D50" s="130"/>
      <c r="E50" s="130"/>
      <c r="F50" s="131" t="str">
        <f aca="false">IF(D50&gt;0,IF(E50/D50&gt;=100,"&gt;&gt;100",E50/D50*100),"-")</f>
        <v>-</v>
      </c>
      <c r="G50" s="177"/>
      <c r="H50" s="178"/>
      <c r="I50" s="177"/>
      <c r="J50" s="177"/>
      <c r="K50" s="177"/>
      <c r="L50" s="177"/>
      <c r="M50" s="177"/>
      <c r="N50" s="177"/>
      <c r="O50" s="177"/>
      <c r="P50" s="177"/>
      <c r="Q50" s="177"/>
      <c r="R50" s="177"/>
      <c r="S50" s="177"/>
      <c r="T50" s="177"/>
      <c r="U50" s="177"/>
      <c r="V50" s="177"/>
      <c r="W50" s="177"/>
    </row>
    <row r="51" customFormat="false" ht="12.75" hidden="false" customHeight="true" outlineLevel="0" collapsed="false">
      <c r="A51" s="128" t="s">
        <v>2086</v>
      </c>
      <c r="B51" s="125" t="s">
        <v>2087</v>
      </c>
      <c r="C51" s="202" t="s">
        <v>2086</v>
      </c>
      <c r="D51" s="130"/>
      <c r="E51" s="130"/>
      <c r="F51" s="131" t="str">
        <f aca="false">IF(D51&gt;0,IF(E51/D51&gt;=100,"&gt;&gt;100",E51/D51*100),"-")</f>
        <v>-</v>
      </c>
      <c r="G51" s="177"/>
      <c r="H51" s="178"/>
      <c r="I51" s="177"/>
      <c r="J51" s="177"/>
      <c r="K51" s="177"/>
      <c r="L51" s="177"/>
      <c r="M51" s="177"/>
      <c r="N51" s="177"/>
      <c r="O51" s="177"/>
      <c r="P51" s="177"/>
      <c r="Q51" s="177"/>
      <c r="R51" s="177"/>
      <c r="S51" s="177"/>
      <c r="T51" s="177"/>
      <c r="U51" s="177"/>
      <c r="V51" s="177"/>
      <c r="W51" s="177"/>
    </row>
    <row r="52" customFormat="false" ht="12.75" hidden="false" customHeight="true" outlineLevel="0" collapsed="false">
      <c r="A52" s="128" t="s">
        <v>2088</v>
      </c>
      <c r="B52" s="125" t="s">
        <v>2089</v>
      </c>
      <c r="C52" s="202" t="s">
        <v>2088</v>
      </c>
      <c r="D52" s="203" t="n">
        <f aca="false">SUM(D53:D54)-D55</f>
        <v>0</v>
      </c>
      <c r="E52" s="203" t="n">
        <f aca="false">SUM(E53:E54)-E55</f>
        <v>0</v>
      </c>
      <c r="F52" s="131" t="str">
        <f aca="false">IF(D52&gt;0,IF(E52/D52&gt;=100,"&gt;&gt;100",E52/D52*100),"-")</f>
        <v>-</v>
      </c>
      <c r="G52" s="177"/>
      <c r="H52" s="178"/>
      <c r="I52" s="177"/>
      <c r="J52" s="177"/>
      <c r="K52" s="177"/>
      <c r="L52" s="177"/>
      <c r="M52" s="177"/>
      <c r="N52" s="177"/>
      <c r="O52" s="177"/>
      <c r="P52" s="177"/>
      <c r="Q52" s="177"/>
      <c r="R52" s="177"/>
      <c r="S52" s="177"/>
      <c r="T52" s="177"/>
      <c r="U52" s="177"/>
      <c r="V52" s="177"/>
      <c r="W52" s="177"/>
    </row>
    <row r="53" customFormat="false" ht="12.75" hidden="false" customHeight="true" outlineLevel="0" collapsed="false">
      <c r="A53" s="128" t="s">
        <v>2090</v>
      </c>
      <c r="B53" s="125" t="s">
        <v>2091</v>
      </c>
      <c r="C53" s="202" t="s">
        <v>2090</v>
      </c>
      <c r="D53" s="130"/>
      <c r="E53" s="130"/>
      <c r="F53" s="131" t="str">
        <f aca="false">IF(D53&gt;0,IF(E53/D53&gt;=100,"&gt;&gt;100",E53/D53*100),"-")</f>
        <v>-</v>
      </c>
      <c r="G53" s="177"/>
      <c r="H53" s="178"/>
      <c r="I53" s="177"/>
      <c r="J53" s="177"/>
      <c r="K53" s="177"/>
      <c r="L53" s="177"/>
      <c r="M53" s="177"/>
      <c r="N53" s="177"/>
      <c r="O53" s="177"/>
      <c r="P53" s="177"/>
      <c r="Q53" s="177"/>
      <c r="R53" s="177"/>
      <c r="S53" s="177"/>
      <c r="T53" s="177"/>
      <c r="U53" s="177"/>
      <c r="V53" s="177"/>
      <c r="W53" s="177"/>
    </row>
    <row r="54" customFormat="false" ht="12.75" hidden="false" customHeight="true" outlineLevel="0" collapsed="false">
      <c r="A54" s="128" t="s">
        <v>2092</v>
      </c>
      <c r="B54" s="125" t="s">
        <v>2093</v>
      </c>
      <c r="C54" s="202" t="s">
        <v>2092</v>
      </c>
      <c r="D54" s="130"/>
      <c r="E54" s="130"/>
      <c r="F54" s="131" t="str">
        <f aca="false">IF(D54&gt;0,IF(E54/D54&gt;=100,"&gt;&gt;100",E54/D54*100),"-")</f>
        <v>-</v>
      </c>
      <c r="G54" s="177"/>
      <c r="H54" s="178"/>
      <c r="I54" s="177"/>
      <c r="J54" s="177"/>
      <c r="K54" s="177"/>
      <c r="L54" s="177"/>
      <c r="M54" s="177"/>
      <c r="N54" s="177"/>
      <c r="O54" s="177"/>
      <c r="P54" s="177"/>
      <c r="Q54" s="177"/>
      <c r="R54" s="177"/>
      <c r="S54" s="177"/>
      <c r="T54" s="177"/>
      <c r="U54" s="177"/>
      <c r="V54" s="177"/>
      <c r="W54" s="177"/>
    </row>
    <row r="55" customFormat="false" ht="12.75" hidden="false" customHeight="true" outlineLevel="0" collapsed="false">
      <c r="A55" s="128" t="s">
        <v>2094</v>
      </c>
      <c r="B55" s="125" t="s">
        <v>2095</v>
      </c>
      <c r="C55" s="202" t="s">
        <v>2094</v>
      </c>
      <c r="D55" s="130"/>
      <c r="E55" s="130"/>
      <c r="F55" s="131" t="str">
        <f aca="false">IF(D55&gt;0,IF(E55/D55&gt;=100,"&gt;&gt;100",E55/D55*100),"-")</f>
        <v>-</v>
      </c>
      <c r="G55" s="177"/>
      <c r="H55" s="178"/>
      <c r="I55" s="177"/>
      <c r="J55" s="177"/>
      <c r="K55" s="177"/>
      <c r="L55" s="177"/>
      <c r="M55" s="177"/>
      <c r="N55" s="177"/>
      <c r="O55" s="177"/>
      <c r="P55" s="177"/>
      <c r="Q55" s="177"/>
      <c r="R55" s="177"/>
      <c r="S55" s="177"/>
      <c r="T55" s="177"/>
      <c r="U55" s="177"/>
      <c r="V55" s="177"/>
      <c r="W55" s="177"/>
    </row>
    <row r="56" customFormat="false" ht="12.75" hidden="false" customHeight="true" outlineLevel="0" collapsed="false">
      <c r="A56" s="128" t="s">
        <v>2096</v>
      </c>
      <c r="B56" s="125" t="s">
        <v>2097</v>
      </c>
      <c r="C56" s="202" t="s">
        <v>2096</v>
      </c>
      <c r="D56" s="203" t="n">
        <f aca="false">SUM(D57:D62)</f>
        <v>0</v>
      </c>
      <c r="E56" s="203" t="n">
        <f aca="false">SUM(E57:E62)</f>
        <v>0</v>
      </c>
      <c r="F56" s="131" t="str">
        <f aca="false">IF(D56&gt;0,IF(E56/D56&gt;=100,"&gt;&gt;100",E56/D56*100),"-")</f>
        <v>-</v>
      </c>
      <c r="G56" s="177"/>
      <c r="H56" s="178"/>
      <c r="I56" s="177"/>
      <c r="J56" s="177"/>
      <c r="K56" s="177"/>
      <c r="L56" s="177"/>
      <c r="M56" s="177"/>
      <c r="N56" s="177"/>
      <c r="O56" s="177"/>
      <c r="P56" s="177"/>
      <c r="Q56" s="177"/>
      <c r="R56" s="177"/>
      <c r="S56" s="177"/>
      <c r="T56" s="177"/>
      <c r="U56" s="177"/>
      <c r="V56" s="177"/>
      <c r="W56" s="177"/>
    </row>
    <row r="57" customFormat="false" ht="12.75" hidden="false" customHeight="true" outlineLevel="0" collapsed="false">
      <c r="A57" s="128" t="s">
        <v>2098</v>
      </c>
      <c r="B57" s="125" t="s">
        <v>2099</v>
      </c>
      <c r="C57" s="202" t="s">
        <v>2098</v>
      </c>
      <c r="D57" s="130"/>
      <c r="E57" s="130"/>
      <c r="F57" s="131" t="str">
        <f aca="false">IF(D57&gt;0,IF(E57/D57&gt;=100,"&gt;&gt;100",E57/D57*100),"-")</f>
        <v>-</v>
      </c>
      <c r="G57" s="177"/>
      <c r="H57" s="178"/>
      <c r="I57" s="177"/>
      <c r="J57" s="177"/>
      <c r="K57" s="177"/>
      <c r="L57" s="177"/>
      <c r="M57" s="177"/>
      <c r="N57" s="177"/>
      <c r="O57" s="177"/>
      <c r="P57" s="177"/>
      <c r="Q57" s="177"/>
      <c r="R57" s="177"/>
      <c r="S57" s="177"/>
      <c r="T57" s="177"/>
      <c r="U57" s="177"/>
      <c r="V57" s="177"/>
      <c r="W57" s="177"/>
    </row>
    <row r="58" customFormat="false" ht="12.75" hidden="false" customHeight="true" outlineLevel="0" collapsed="false">
      <c r="A58" s="128" t="s">
        <v>2100</v>
      </c>
      <c r="B58" s="125" t="s">
        <v>2101</v>
      </c>
      <c r="C58" s="202" t="s">
        <v>2100</v>
      </c>
      <c r="D58" s="130"/>
      <c r="E58" s="130"/>
      <c r="F58" s="131" t="str">
        <f aca="false">IF(D58&gt;0,IF(E58/D58&gt;=100,"&gt;&gt;100",E58/D58*100),"-")</f>
        <v>-</v>
      </c>
      <c r="G58" s="177"/>
      <c r="H58" s="178"/>
      <c r="I58" s="177"/>
      <c r="J58" s="177"/>
      <c r="K58" s="177"/>
      <c r="L58" s="177"/>
      <c r="M58" s="177"/>
      <c r="N58" s="177"/>
      <c r="O58" s="177"/>
      <c r="P58" s="177"/>
      <c r="Q58" s="177"/>
      <c r="R58" s="177"/>
      <c r="S58" s="177"/>
      <c r="T58" s="177"/>
      <c r="U58" s="177"/>
      <c r="V58" s="177"/>
      <c r="W58" s="177"/>
    </row>
    <row r="59" customFormat="false" ht="12.75" hidden="false" customHeight="true" outlineLevel="0" collapsed="false">
      <c r="A59" s="128" t="s">
        <v>2102</v>
      </c>
      <c r="B59" s="125" t="s">
        <v>2103</v>
      </c>
      <c r="C59" s="202" t="s">
        <v>2102</v>
      </c>
      <c r="D59" s="130"/>
      <c r="E59" s="130"/>
      <c r="F59" s="131" t="str">
        <f aca="false">IF(D59&gt;0,IF(E59/D59&gt;=100,"&gt;&gt;100",E59/D59*100),"-")</f>
        <v>-</v>
      </c>
      <c r="G59" s="177"/>
      <c r="H59" s="178"/>
      <c r="I59" s="177"/>
      <c r="J59" s="177"/>
      <c r="K59" s="177"/>
      <c r="L59" s="177"/>
      <c r="M59" s="177"/>
      <c r="N59" s="177"/>
      <c r="O59" s="177"/>
      <c r="P59" s="177"/>
      <c r="Q59" s="177"/>
      <c r="R59" s="177"/>
      <c r="S59" s="177"/>
      <c r="T59" s="177"/>
      <c r="U59" s="177"/>
      <c r="V59" s="177"/>
      <c r="W59" s="177"/>
    </row>
    <row r="60" customFormat="false" ht="12.75" hidden="false" customHeight="true" outlineLevel="0" collapsed="false">
      <c r="A60" s="128" t="s">
        <v>2104</v>
      </c>
      <c r="B60" s="125" t="s">
        <v>2105</v>
      </c>
      <c r="C60" s="202" t="s">
        <v>2104</v>
      </c>
      <c r="D60" s="130"/>
      <c r="E60" s="130"/>
      <c r="F60" s="131" t="str">
        <f aca="false">IF(D60&gt;0,IF(E60/D60&gt;=100,"&gt;&gt;100",E60/D60*100),"-")</f>
        <v>-</v>
      </c>
      <c r="G60" s="177"/>
      <c r="H60" s="178"/>
      <c r="I60" s="177"/>
      <c r="J60" s="177"/>
      <c r="K60" s="177"/>
      <c r="L60" s="177"/>
      <c r="M60" s="177"/>
      <c r="N60" s="177"/>
      <c r="O60" s="177"/>
      <c r="P60" s="177"/>
      <c r="Q60" s="177"/>
      <c r="R60" s="177"/>
      <c r="S60" s="177"/>
      <c r="T60" s="177"/>
      <c r="U60" s="177"/>
      <c r="V60" s="177"/>
      <c r="W60" s="177"/>
    </row>
    <row r="61" customFormat="false" ht="12.75" hidden="false" customHeight="true" outlineLevel="0" collapsed="false">
      <c r="A61" s="128" t="s">
        <v>2106</v>
      </c>
      <c r="B61" s="125" t="s">
        <v>2107</v>
      </c>
      <c r="C61" s="202" t="s">
        <v>2106</v>
      </c>
      <c r="D61" s="130"/>
      <c r="E61" s="130"/>
      <c r="F61" s="131" t="str">
        <f aca="false">IF(D61&gt;0,IF(E61/D61&gt;=100,"&gt;&gt;100",E61/D61*100),"-")</f>
        <v>-</v>
      </c>
      <c r="G61" s="177"/>
      <c r="H61" s="178"/>
      <c r="I61" s="177"/>
      <c r="J61" s="177"/>
      <c r="K61" s="177"/>
      <c r="L61" s="177"/>
      <c r="M61" s="177"/>
      <c r="N61" s="177"/>
      <c r="O61" s="177"/>
      <c r="P61" s="177"/>
      <c r="Q61" s="177"/>
      <c r="R61" s="177"/>
      <c r="S61" s="177"/>
      <c r="T61" s="177"/>
      <c r="U61" s="177"/>
      <c r="V61" s="177"/>
      <c r="W61" s="177"/>
    </row>
    <row r="62" customFormat="false" ht="12.75" hidden="false" customHeight="true" outlineLevel="0" collapsed="false">
      <c r="A62" s="128" t="s">
        <v>2108</v>
      </c>
      <c r="B62" s="125" t="s">
        <v>2109</v>
      </c>
      <c r="C62" s="202" t="s">
        <v>2108</v>
      </c>
      <c r="D62" s="130"/>
      <c r="E62" s="130"/>
      <c r="F62" s="131" t="str">
        <f aca="false">IF(D62&gt;0,IF(E62/D62&gt;=100,"&gt;&gt;100",E62/D62*100),"-")</f>
        <v>-</v>
      </c>
      <c r="G62" s="177"/>
      <c r="H62" s="178"/>
      <c r="I62" s="177"/>
      <c r="J62" s="177"/>
      <c r="K62" s="177"/>
      <c r="L62" s="177"/>
      <c r="M62" s="177"/>
      <c r="N62" s="177"/>
      <c r="O62" s="177"/>
      <c r="P62" s="177"/>
      <c r="Q62" s="177"/>
      <c r="R62" s="177"/>
      <c r="S62" s="177"/>
      <c r="T62" s="177"/>
      <c r="U62" s="177"/>
      <c r="V62" s="177"/>
      <c r="W62" s="177"/>
    </row>
    <row r="63" customFormat="false" ht="12.75" hidden="false" customHeight="true" outlineLevel="0" collapsed="false">
      <c r="A63" s="128" t="s">
        <v>2110</v>
      </c>
      <c r="B63" s="125" t="s">
        <v>2111</v>
      </c>
      <c r="C63" s="202" t="s">
        <v>2110</v>
      </c>
      <c r="D63" s="203" t="n">
        <f aca="false">SUM(D64:D68)</f>
        <v>0</v>
      </c>
      <c r="E63" s="203" t="n">
        <f aca="false">SUM(E64:E68)</f>
        <v>0</v>
      </c>
      <c r="F63" s="131" t="str">
        <f aca="false">IF(D63&gt;0,IF(E63/D63&gt;=100,"&gt;&gt;100",E63/D63*100),"-")</f>
        <v>-</v>
      </c>
      <c r="G63" s="177"/>
      <c r="H63" s="178"/>
      <c r="I63" s="177"/>
      <c r="J63" s="177"/>
      <c r="K63" s="177"/>
      <c r="L63" s="177"/>
      <c r="M63" s="177"/>
      <c r="N63" s="177"/>
      <c r="O63" s="177"/>
      <c r="P63" s="177"/>
      <c r="Q63" s="177"/>
      <c r="R63" s="177"/>
      <c r="S63" s="177"/>
      <c r="T63" s="177"/>
      <c r="U63" s="177"/>
      <c r="V63" s="177"/>
      <c r="W63" s="177"/>
    </row>
    <row r="64" customFormat="false" ht="12.75" hidden="false" customHeight="true" outlineLevel="0" collapsed="false">
      <c r="A64" s="128" t="s">
        <v>2112</v>
      </c>
      <c r="B64" s="125" t="s">
        <v>2113</v>
      </c>
      <c r="C64" s="202" t="s">
        <v>2112</v>
      </c>
      <c r="D64" s="130"/>
      <c r="E64" s="130"/>
      <c r="F64" s="131" t="str">
        <f aca="false">IF(D64&gt;0,IF(E64/D64&gt;=100,"&gt;&gt;100",E64/D64*100),"-")</f>
        <v>-</v>
      </c>
      <c r="G64" s="177"/>
      <c r="H64" s="178"/>
      <c r="I64" s="177"/>
      <c r="J64" s="177"/>
      <c r="K64" s="177"/>
      <c r="L64" s="177"/>
      <c r="M64" s="177"/>
      <c r="N64" s="177"/>
      <c r="O64" s="177"/>
      <c r="P64" s="177"/>
      <c r="Q64" s="177"/>
      <c r="R64" s="177"/>
      <c r="S64" s="177"/>
      <c r="T64" s="177"/>
      <c r="U64" s="177"/>
      <c r="V64" s="177"/>
      <c r="W64" s="177"/>
    </row>
    <row r="65" customFormat="false" ht="12.75" hidden="false" customHeight="true" outlineLevel="0" collapsed="false">
      <c r="A65" s="128" t="s">
        <v>2114</v>
      </c>
      <c r="B65" s="125" t="s">
        <v>2115</v>
      </c>
      <c r="C65" s="202" t="s">
        <v>2114</v>
      </c>
      <c r="D65" s="130"/>
      <c r="E65" s="130"/>
      <c r="F65" s="131" t="str">
        <f aca="false">IF(D65&gt;0,IF(E65/D65&gt;=100,"&gt;&gt;100",E65/D65*100),"-")</f>
        <v>-</v>
      </c>
      <c r="G65" s="177"/>
      <c r="H65" s="178"/>
      <c r="I65" s="177"/>
      <c r="J65" s="177"/>
      <c r="K65" s="177"/>
      <c r="L65" s="177"/>
      <c r="M65" s="177"/>
      <c r="N65" s="177"/>
      <c r="O65" s="177"/>
      <c r="P65" s="177"/>
      <c r="Q65" s="177"/>
      <c r="R65" s="177"/>
      <c r="S65" s="177"/>
      <c r="T65" s="177"/>
      <c r="U65" s="177"/>
      <c r="V65" s="177"/>
      <c r="W65" s="177"/>
    </row>
    <row r="66" customFormat="false" ht="12.75" hidden="false" customHeight="true" outlineLevel="0" collapsed="false">
      <c r="A66" s="128" t="s">
        <v>2116</v>
      </c>
      <c r="B66" s="125" t="s">
        <v>2117</v>
      </c>
      <c r="C66" s="202" t="s">
        <v>2116</v>
      </c>
      <c r="D66" s="130"/>
      <c r="E66" s="130"/>
      <c r="F66" s="131" t="str">
        <f aca="false">IF(D66&gt;0,IF(E66/D66&gt;=100,"&gt;&gt;100",E66/D66*100),"-")</f>
        <v>-</v>
      </c>
      <c r="G66" s="177"/>
      <c r="H66" s="178"/>
      <c r="I66" s="177"/>
      <c r="J66" s="177"/>
      <c r="K66" s="177"/>
      <c r="L66" s="177"/>
      <c r="M66" s="177"/>
      <c r="N66" s="177"/>
      <c r="O66" s="177"/>
      <c r="P66" s="177"/>
      <c r="Q66" s="177"/>
      <c r="R66" s="177"/>
      <c r="S66" s="177"/>
      <c r="T66" s="177"/>
      <c r="U66" s="177"/>
      <c r="V66" s="177"/>
      <c r="W66" s="177"/>
    </row>
    <row r="67" customFormat="false" ht="12.75" hidden="false" customHeight="true" outlineLevel="0" collapsed="false">
      <c r="A67" s="128" t="s">
        <v>2118</v>
      </c>
      <c r="B67" s="125" t="s">
        <v>2119</v>
      </c>
      <c r="C67" s="202" t="s">
        <v>2118</v>
      </c>
      <c r="D67" s="130"/>
      <c r="E67" s="130"/>
      <c r="F67" s="131" t="str">
        <f aca="false">IF(D67&gt;0,IF(E67/D67&gt;=100,"&gt;&gt;100",E67/D67*100),"-")</f>
        <v>-</v>
      </c>
      <c r="G67" s="177"/>
      <c r="H67" s="178"/>
      <c r="I67" s="177"/>
      <c r="J67" s="177"/>
      <c r="K67" s="177"/>
      <c r="L67" s="177"/>
      <c r="M67" s="177"/>
      <c r="N67" s="177"/>
      <c r="O67" s="177"/>
      <c r="P67" s="177"/>
      <c r="Q67" s="177"/>
      <c r="R67" s="177"/>
      <c r="S67" s="177"/>
      <c r="T67" s="177"/>
      <c r="U67" s="177"/>
      <c r="V67" s="177"/>
      <c r="W67" s="177"/>
    </row>
    <row r="68" customFormat="false" ht="24" hidden="false" customHeight="false" outlineLevel="0" collapsed="false">
      <c r="A68" s="128" t="s">
        <v>2120</v>
      </c>
      <c r="B68" s="125" t="s">
        <v>2121</v>
      </c>
      <c r="C68" s="202" t="s">
        <v>2120</v>
      </c>
      <c r="D68" s="130"/>
      <c r="E68" s="130"/>
      <c r="F68" s="131" t="str">
        <f aca="false">IF(D68&gt;0,IF(E68/D68&gt;=100,"&gt;&gt;100",E68/D68*100),"-")</f>
        <v>-</v>
      </c>
      <c r="G68" s="177"/>
      <c r="H68" s="178"/>
      <c r="I68" s="177"/>
      <c r="J68" s="177"/>
      <c r="K68" s="177"/>
      <c r="L68" s="177"/>
      <c r="M68" s="177"/>
      <c r="N68" s="177"/>
      <c r="O68" s="177"/>
      <c r="P68" s="177"/>
      <c r="Q68" s="177"/>
      <c r="R68" s="177"/>
      <c r="S68" s="177"/>
      <c r="T68" s="177"/>
      <c r="U68" s="177"/>
      <c r="V68" s="177"/>
      <c r="W68" s="177"/>
    </row>
    <row r="69" customFormat="false" ht="12.75" hidden="false" customHeight="true" outlineLevel="0" collapsed="false">
      <c r="A69" s="128" t="s">
        <v>2122</v>
      </c>
      <c r="B69" s="125" t="s">
        <v>2123</v>
      </c>
      <c r="C69" s="202" t="s">
        <v>2122</v>
      </c>
      <c r="D69" s="203" t="n">
        <f aca="false">D70+D82+D88+D119+D135+D147+D165+D171</f>
        <v>0</v>
      </c>
      <c r="E69" s="203" t="n">
        <f aca="false">E70+E82+E88+E119+E135+E147+E165+E171</f>
        <v>0</v>
      </c>
      <c r="F69" s="131" t="str">
        <f aca="false">IF(D69&gt;0,IF(E69/D69&gt;=100,"&gt;&gt;100",E69/D69*100),"-")</f>
        <v>-</v>
      </c>
      <c r="G69" s="177"/>
      <c r="H69" s="178"/>
      <c r="I69" s="177"/>
      <c r="J69" s="177"/>
      <c r="K69" s="177"/>
      <c r="L69" s="177"/>
      <c r="M69" s="177"/>
      <c r="N69" s="177"/>
      <c r="O69" s="177"/>
      <c r="P69" s="177"/>
      <c r="Q69" s="177"/>
      <c r="R69" s="177"/>
      <c r="S69" s="177"/>
      <c r="T69" s="177"/>
      <c r="U69" s="177"/>
      <c r="V69" s="177"/>
      <c r="W69" s="177"/>
    </row>
    <row r="70" customFormat="false" ht="12.75" hidden="false" customHeight="true" outlineLevel="0" collapsed="false">
      <c r="A70" s="128" t="s">
        <v>2124</v>
      </c>
      <c r="B70" s="125" t="s">
        <v>2125</v>
      </c>
      <c r="C70" s="202" t="s">
        <v>2124</v>
      </c>
      <c r="D70" s="203" t="n">
        <f aca="false">+D71+D76+D80+D81</f>
        <v>0</v>
      </c>
      <c r="E70" s="203" t="n">
        <f aca="false">+E71+E76+E80+E81</f>
        <v>0</v>
      </c>
      <c r="F70" s="131" t="str">
        <f aca="false">IF(D70&gt;0,IF(E70/D70&gt;=100,"&gt;&gt;100",E70/D70*100),"-")</f>
        <v>-</v>
      </c>
      <c r="G70" s="177"/>
      <c r="H70" s="178"/>
      <c r="I70" s="177"/>
      <c r="J70" s="177"/>
      <c r="K70" s="177"/>
      <c r="L70" s="177"/>
      <c r="M70" s="177"/>
      <c r="N70" s="177"/>
      <c r="O70" s="177"/>
      <c r="P70" s="177"/>
      <c r="Q70" s="177"/>
      <c r="R70" s="177"/>
      <c r="S70" s="177"/>
      <c r="T70" s="177"/>
      <c r="U70" s="177"/>
      <c r="V70" s="177"/>
      <c r="W70" s="177"/>
    </row>
    <row r="71" customFormat="false" ht="12.75" hidden="false" customHeight="true" outlineLevel="0" collapsed="false">
      <c r="A71" s="128" t="s">
        <v>2126</v>
      </c>
      <c r="B71" s="125" t="s">
        <v>2127</v>
      </c>
      <c r="C71" s="202" t="s">
        <v>2126</v>
      </c>
      <c r="D71" s="203" t="n">
        <f aca="false">SUM(D72:D75)</f>
        <v>0</v>
      </c>
      <c r="E71" s="203" t="n">
        <f aca="false">SUM(E72:E75)</f>
        <v>0</v>
      </c>
      <c r="F71" s="131" t="str">
        <f aca="false">IF(D71&gt;0,IF(E71/D71&gt;=100,"&gt;&gt;100",E71/D71*100),"-")</f>
        <v>-</v>
      </c>
      <c r="G71" s="177"/>
      <c r="H71" s="178"/>
      <c r="I71" s="177"/>
      <c r="J71" s="177"/>
      <c r="K71" s="177"/>
      <c r="L71" s="177"/>
      <c r="M71" s="177"/>
      <c r="N71" s="177"/>
      <c r="O71" s="177"/>
      <c r="P71" s="177"/>
      <c r="Q71" s="177"/>
      <c r="R71" s="177"/>
      <c r="S71" s="177"/>
      <c r="T71" s="177"/>
      <c r="U71" s="177"/>
      <c r="V71" s="177"/>
      <c r="W71" s="177"/>
    </row>
    <row r="72" customFormat="false" ht="12.75" hidden="false" customHeight="true" outlineLevel="0" collapsed="false">
      <c r="A72" s="128" t="s">
        <v>2128</v>
      </c>
      <c r="B72" s="125" t="s">
        <v>2129</v>
      </c>
      <c r="C72" s="202" t="s">
        <v>2128</v>
      </c>
      <c r="D72" s="130"/>
      <c r="E72" s="130"/>
      <c r="F72" s="131" t="str">
        <f aca="false">IF(D72&gt;0,IF(E72/D72&gt;=100,"&gt;&gt;100",E72/D72*100),"-")</f>
        <v>-</v>
      </c>
      <c r="G72" s="177"/>
      <c r="H72" s="178"/>
      <c r="I72" s="177"/>
      <c r="J72" s="177"/>
      <c r="K72" s="177"/>
      <c r="L72" s="177"/>
      <c r="M72" s="177"/>
      <c r="N72" s="177"/>
      <c r="O72" s="177"/>
      <c r="P72" s="177"/>
      <c r="Q72" s="177"/>
      <c r="R72" s="177"/>
      <c r="S72" s="177"/>
      <c r="T72" s="177"/>
      <c r="U72" s="177"/>
      <c r="V72" s="177"/>
      <c r="W72" s="177"/>
    </row>
    <row r="73" customFormat="false" ht="12.75" hidden="false" customHeight="true" outlineLevel="0" collapsed="false">
      <c r="A73" s="128" t="s">
        <v>2130</v>
      </c>
      <c r="B73" s="125" t="s">
        <v>2131</v>
      </c>
      <c r="C73" s="202" t="s">
        <v>2130</v>
      </c>
      <c r="D73" s="130"/>
      <c r="E73" s="130"/>
      <c r="F73" s="131" t="str">
        <f aca="false">IF(D73&gt;0,IF(E73/D73&gt;=100,"&gt;&gt;100",E73/D73*100),"-")</f>
        <v>-</v>
      </c>
      <c r="G73" s="177"/>
      <c r="H73" s="178"/>
      <c r="I73" s="177"/>
      <c r="J73" s="177"/>
      <c r="K73" s="177"/>
      <c r="L73" s="177"/>
      <c r="M73" s="177"/>
      <c r="N73" s="177"/>
      <c r="O73" s="177"/>
      <c r="P73" s="177"/>
      <c r="Q73" s="177"/>
      <c r="R73" s="177"/>
      <c r="S73" s="177"/>
      <c r="T73" s="177"/>
      <c r="U73" s="177"/>
      <c r="V73" s="177"/>
      <c r="W73" s="177"/>
    </row>
    <row r="74" customFormat="false" ht="12.75" hidden="false" customHeight="true" outlineLevel="0" collapsed="false">
      <c r="A74" s="128" t="s">
        <v>2132</v>
      </c>
      <c r="B74" s="125" t="s">
        <v>2133</v>
      </c>
      <c r="C74" s="202" t="s">
        <v>2132</v>
      </c>
      <c r="D74" s="130"/>
      <c r="E74" s="130"/>
      <c r="F74" s="131" t="str">
        <f aca="false">IF(D74&gt;0,IF(E74/D74&gt;=100,"&gt;&gt;100",E74/D74*100),"-")</f>
        <v>-</v>
      </c>
      <c r="G74" s="177"/>
      <c r="H74" s="178"/>
      <c r="I74" s="177"/>
      <c r="J74" s="177"/>
      <c r="K74" s="177"/>
      <c r="L74" s="177"/>
      <c r="M74" s="177"/>
      <c r="N74" s="177"/>
      <c r="O74" s="177"/>
      <c r="P74" s="177"/>
      <c r="Q74" s="177"/>
      <c r="R74" s="177"/>
      <c r="S74" s="177"/>
      <c r="T74" s="177"/>
      <c r="U74" s="177"/>
      <c r="V74" s="177"/>
      <c r="W74" s="177"/>
    </row>
    <row r="75" customFormat="false" ht="12.75" hidden="false" customHeight="true" outlineLevel="0" collapsed="false">
      <c r="A75" s="128" t="s">
        <v>2134</v>
      </c>
      <c r="B75" s="125" t="s">
        <v>2135</v>
      </c>
      <c r="C75" s="202" t="s">
        <v>2134</v>
      </c>
      <c r="D75" s="130"/>
      <c r="E75" s="130"/>
      <c r="F75" s="131" t="str">
        <f aca="false">IF(D75&gt;0,IF(E75/D75&gt;=100,"&gt;&gt;100",E75/D75*100),"-")</f>
        <v>-</v>
      </c>
      <c r="G75" s="177"/>
      <c r="H75" s="178"/>
      <c r="I75" s="177"/>
      <c r="J75" s="177"/>
      <c r="K75" s="177"/>
      <c r="L75" s="177"/>
      <c r="M75" s="177"/>
      <c r="N75" s="177"/>
      <c r="O75" s="177"/>
      <c r="P75" s="177"/>
      <c r="Q75" s="177"/>
      <c r="R75" s="177"/>
      <c r="S75" s="177"/>
      <c r="T75" s="177"/>
      <c r="U75" s="177"/>
      <c r="V75" s="177"/>
      <c r="W75" s="177"/>
    </row>
    <row r="76" customFormat="false" ht="24" hidden="false" customHeight="false" outlineLevel="0" collapsed="false">
      <c r="A76" s="128" t="s">
        <v>2136</v>
      </c>
      <c r="B76" s="125" t="s">
        <v>2137</v>
      </c>
      <c r="C76" s="202" t="s">
        <v>2136</v>
      </c>
      <c r="D76" s="203" t="n">
        <f aca="false">SUM(D77:D79)</f>
        <v>0</v>
      </c>
      <c r="E76" s="203" t="n">
        <f aca="false">SUM(E77:E79)</f>
        <v>0</v>
      </c>
      <c r="F76" s="131" t="str">
        <f aca="false">IF(D76&gt;0,IF(E76/D76&gt;=100,"&gt;&gt;100",E76/D76*100),"-")</f>
        <v>-</v>
      </c>
      <c r="G76" s="177"/>
      <c r="H76" s="178"/>
      <c r="I76" s="177"/>
      <c r="J76" s="177"/>
      <c r="K76" s="177"/>
      <c r="L76" s="177"/>
      <c r="M76" s="177"/>
      <c r="N76" s="177"/>
      <c r="O76" s="177"/>
      <c r="P76" s="177"/>
      <c r="Q76" s="177"/>
      <c r="R76" s="177"/>
      <c r="S76" s="177"/>
      <c r="T76" s="177"/>
      <c r="U76" s="177"/>
      <c r="V76" s="177"/>
      <c r="W76" s="177"/>
    </row>
    <row r="77" customFormat="false" ht="12.75" hidden="false" customHeight="true" outlineLevel="0" collapsed="false">
      <c r="A77" s="128" t="s">
        <v>2138</v>
      </c>
      <c r="B77" s="125" t="s">
        <v>2139</v>
      </c>
      <c r="C77" s="202" t="s">
        <v>2138</v>
      </c>
      <c r="D77" s="130"/>
      <c r="E77" s="130"/>
      <c r="F77" s="131" t="str">
        <f aca="false">IF(D77&gt;0,IF(E77/D77&gt;=100,"&gt;&gt;100",E77/D77*100),"-")</f>
        <v>-</v>
      </c>
      <c r="G77" s="177"/>
      <c r="H77" s="178"/>
      <c r="I77" s="177"/>
      <c r="J77" s="177"/>
      <c r="K77" s="177"/>
      <c r="L77" s="177"/>
      <c r="M77" s="177"/>
      <c r="N77" s="177"/>
      <c r="O77" s="177"/>
      <c r="P77" s="177"/>
      <c r="Q77" s="177"/>
      <c r="R77" s="177"/>
      <c r="S77" s="177"/>
      <c r="T77" s="177"/>
      <c r="U77" s="177"/>
      <c r="V77" s="177"/>
      <c r="W77" s="177"/>
    </row>
    <row r="78" customFormat="false" ht="12.75" hidden="false" customHeight="true" outlineLevel="0" collapsed="false">
      <c r="A78" s="128" t="s">
        <v>2140</v>
      </c>
      <c r="B78" s="125" t="s">
        <v>2141</v>
      </c>
      <c r="C78" s="202" t="s">
        <v>2140</v>
      </c>
      <c r="D78" s="130"/>
      <c r="E78" s="130"/>
      <c r="F78" s="131" t="str">
        <f aca="false">IF(D78&gt;0,IF(E78/D78&gt;=100,"&gt;&gt;100",E78/D78*100),"-")</f>
        <v>-</v>
      </c>
      <c r="G78" s="177"/>
      <c r="H78" s="178"/>
      <c r="I78" s="177"/>
      <c r="J78" s="177"/>
      <c r="K78" s="177"/>
      <c r="L78" s="177"/>
      <c r="M78" s="177"/>
      <c r="N78" s="177"/>
      <c r="O78" s="177"/>
      <c r="P78" s="177"/>
      <c r="Q78" s="177"/>
      <c r="R78" s="177"/>
      <c r="S78" s="177"/>
      <c r="T78" s="177"/>
      <c r="U78" s="177"/>
      <c r="V78" s="177"/>
      <c r="W78" s="177"/>
    </row>
    <row r="79" customFormat="false" ht="12.75" hidden="false" customHeight="true" outlineLevel="0" collapsed="false">
      <c r="A79" s="128" t="s">
        <v>2142</v>
      </c>
      <c r="B79" s="125" t="s">
        <v>2143</v>
      </c>
      <c r="C79" s="202" t="s">
        <v>2142</v>
      </c>
      <c r="D79" s="130"/>
      <c r="E79" s="130"/>
      <c r="F79" s="131" t="str">
        <f aca="false">IF(D79&gt;0,IF(E79/D79&gt;=100,"&gt;&gt;100",E79/D79*100),"-")</f>
        <v>-</v>
      </c>
      <c r="G79" s="177"/>
      <c r="H79" s="178"/>
      <c r="I79" s="177"/>
      <c r="J79" s="177"/>
      <c r="K79" s="177"/>
      <c r="L79" s="177"/>
      <c r="M79" s="177"/>
      <c r="N79" s="177"/>
      <c r="O79" s="177"/>
      <c r="P79" s="177"/>
      <c r="Q79" s="177"/>
      <c r="R79" s="177"/>
      <c r="S79" s="177"/>
      <c r="T79" s="177"/>
      <c r="U79" s="177"/>
      <c r="V79" s="177"/>
      <c r="W79" s="177"/>
    </row>
    <row r="80" customFormat="false" ht="12.75" hidden="false" customHeight="true" outlineLevel="0" collapsed="false">
      <c r="A80" s="128" t="s">
        <v>2144</v>
      </c>
      <c r="B80" s="125" t="s">
        <v>2145</v>
      </c>
      <c r="C80" s="202" t="s">
        <v>2144</v>
      </c>
      <c r="D80" s="130"/>
      <c r="E80" s="130"/>
      <c r="F80" s="131" t="str">
        <f aca="false">IF(D80&gt;0,IF(E80/D80&gt;=100,"&gt;&gt;100",E80/D80*100),"-")</f>
        <v>-</v>
      </c>
      <c r="G80" s="177"/>
      <c r="H80" s="178"/>
      <c r="I80" s="177"/>
      <c r="J80" s="177"/>
      <c r="K80" s="177"/>
      <c r="L80" s="177"/>
      <c r="M80" s="177"/>
      <c r="N80" s="177"/>
      <c r="O80" s="177"/>
      <c r="P80" s="177"/>
      <c r="Q80" s="177"/>
      <c r="R80" s="177"/>
      <c r="S80" s="177"/>
      <c r="T80" s="177"/>
      <c r="U80" s="177"/>
      <c r="V80" s="177"/>
      <c r="W80" s="177"/>
    </row>
    <row r="81" customFormat="false" ht="12.75" hidden="false" customHeight="true" outlineLevel="0" collapsed="false">
      <c r="A81" s="128" t="s">
        <v>2146</v>
      </c>
      <c r="B81" s="125" t="s">
        <v>2147</v>
      </c>
      <c r="C81" s="202" t="s">
        <v>2146</v>
      </c>
      <c r="D81" s="130"/>
      <c r="E81" s="130"/>
      <c r="F81" s="131" t="str">
        <f aca="false">IF(D81&gt;0,IF(E81/D81&gt;=100,"&gt;&gt;100",E81/D81*100),"-")</f>
        <v>-</v>
      </c>
      <c r="G81" s="177"/>
      <c r="H81" s="178"/>
      <c r="I81" s="177"/>
      <c r="J81" s="177"/>
      <c r="K81" s="177"/>
      <c r="L81" s="177"/>
      <c r="M81" s="177"/>
      <c r="N81" s="177"/>
      <c r="O81" s="177"/>
      <c r="P81" s="177"/>
      <c r="Q81" s="177"/>
      <c r="R81" s="177"/>
      <c r="S81" s="177"/>
      <c r="T81" s="177"/>
      <c r="U81" s="177"/>
      <c r="V81" s="177"/>
      <c r="W81" s="177"/>
    </row>
    <row r="82" customFormat="false" ht="24" hidden="false" customHeight="false" outlineLevel="0" collapsed="false">
      <c r="A82" s="128" t="s">
        <v>2148</v>
      </c>
      <c r="B82" s="125" t="s">
        <v>2149</v>
      </c>
      <c r="C82" s="202" t="s">
        <v>2148</v>
      </c>
      <c r="D82" s="203" t="n">
        <f aca="false">SUM(D83:D85)-D86+D87</f>
        <v>0</v>
      </c>
      <c r="E82" s="203" t="n">
        <f aca="false">SUM(E83:E85)-E86+E87</f>
        <v>0</v>
      </c>
      <c r="F82" s="131" t="str">
        <f aca="false">IF(D82&gt;0,IF(E82/D82&gt;=100,"&gt;&gt;100",E82/D82*100),"-")</f>
        <v>-</v>
      </c>
      <c r="G82" s="177"/>
      <c r="H82" s="178"/>
      <c r="I82" s="177"/>
      <c r="J82" s="177"/>
      <c r="K82" s="177"/>
      <c r="L82" s="177"/>
      <c r="M82" s="177"/>
      <c r="N82" s="177"/>
      <c r="O82" s="177"/>
      <c r="P82" s="177"/>
      <c r="Q82" s="177"/>
      <c r="R82" s="177"/>
      <c r="S82" s="177"/>
      <c r="T82" s="177"/>
      <c r="U82" s="177"/>
      <c r="V82" s="177"/>
      <c r="W82" s="177"/>
    </row>
    <row r="83" customFormat="false" ht="12.75" hidden="false" customHeight="true" outlineLevel="0" collapsed="false">
      <c r="A83" s="128" t="s">
        <v>2150</v>
      </c>
      <c r="B83" s="125" t="s">
        <v>2151</v>
      </c>
      <c r="C83" s="202" t="s">
        <v>2150</v>
      </c>
      <c r="D83" s="130"/>
      <c r="E83" s="130"/>
      <c r="F83" s="131" t="str">
        <f aca="false">IF(D83&gt;0,IF(E83/D83&gt;=100,"&gt;&gt;100",E83/D83*100),"-")</f>
        <v>-</v>
      </c>
      <c r="G83" s="177"/>
      <c r="H83" s="178"/>
      <c r="I83" s="177"/>
      <c r="J83" s="177"/>
      <c r="K83" s="177"/>
      <c r="L83" s="177"/>
      <c r="M83" s="177"/>
      <c r="N83" s="177"/>
      <c r="O83" s="177"/>
      <c r="P83" s="177"/>
      <c r="Q83" s="177"/>
      <c r="R83" s="177"/>
      <c r="S83" s="177"/>
      <c r="T83" s="177"/>
      <c r="U83" s="177"/>
      <c r="V83" s="177"/>
      <c r="W83" s="177"/>
    </row>
    <row r="84" customFormat="false" ht="12.75" hidden="false" customHeight="true" outlineLevel="0" collapsed="false">
      <c r="A84" s="128" t="s">
        <v>2152</v>
      </c>
      <c r="B84" s="125" t="s">
        <v>2153</v>
      </c>
      <c r="C84" s="202" t="s">
        <v>2152</v>
      </c>
      <c r="D84" s="130"/>
      <c r="E84" s="130"/>
      <c r="F84" s="131" t="str">
        <f aca="false">IF(D84&gt;0,IF(E84/D84&gt;=100,"&gt;&gt;100",E84/D84*100),"-")</f>
        <v>-</v>
      </c>
      <c r="G84" s="177"/>
      <c r="H84" s="178"/>
      <c r="I84" s="177"/>
      <c r="J84" s="177"/>
      <c r="K84" s="177"/>
      <c r="L84" s="177"/>
      <c r="M84" s="177"/>
      <c r="N84" s="177"/>
      <c r="O84" s="177"/>
      <c r="P84" s="177"/>
      <c r="Q84" s="177"/>
      <c r="R84" s="177"/>
      <c r="S84" s="177"/>
      <c r="T84" s="177"/>
      <c r="U84" s="177"/>
      <c r="V84" s="177"/>
      <c r="W84" s="177"/>
    </row>
    <row r="85" customFormat="false" ht="12.75" hidden="false" customHeight="true" outlineLevel="0" collapsed="false">
      <c r="A85" s="128" t="s">
        <v>2154</v>
      </c>
      <c r="B85" s="125" t="s">
        <v>2155</v>
      </c>
      <c r="C85" s="202" t="s">
        <v>2154</v>
      </c>
      <c r="D85" s="130"/>
      <c r="E85" s="130"/>
      <c r="F85" s="131" t="str">
        <f aca="false">IF(D85&gt;0,IF(E85/D85&gt;=100,"&gt;&gt;100",E85/D85*100),"-")</f>
        <v>-</v>
      </c>
      <c r="G85" s="177"/>
      <c r="H85" s="178"/>
      <c r="I85" s="177"/>
      <c r="J85" s="177"/>
      <c r="K85" s="177"/>
      <c r="L85" s="177"/>
      <c r="M85" s="177"/>
      <c r="N85" s="177"/>
      <c r="O85" s="177"/>
      <c r="P85" s="177"/>
      <c r="Q85" s="177"/>
      <c r="R85" s="177"/>
      <c r="S85" s="177"/>
      <c r="T85" s="177"/>
      <c r="U85" s="177"/>
      <c r="V85" s="177"/>
      <c r="W85" s="177"/>
    </row>
    <row r="86" customFormat="false" ht="24" hidden="false" customHeight="false" outlineLevel="0" collapsed="false">
      <c r="A86" s="128" t="s">
        <v>2156</v>
      </c>
      <c r="B86" s="125" t="s">
        <v>2157</v>
      </c>
      <c r="C86" s="202" t="s">
        <v>2156</v>
      </c>
      <c r="D86" s="130"/>
      <c r="E86" s="130"/>
      <c r="F86" s="131" t="str">
        <f aca="false">IF(D86&gt;0,IF(E86/D86&gt;=100,"&gt;&gt;100",E86/D86*100),"-")</f>
        <v>-</v>
      </c>
      <c r="G86" s="177"/>
      <c r="H86" s="178"/>
      <c r="I86" s="177"/>
      <c r="J86" s="177"/>
      <c r="K86" s="177"/>
      <c r="L86" s="177"/>
      <c r="M86" s="177"/>
      <c r="N86" s="177"/>
      <c r="O86" s="177"/>
      <c r="P86" s="177"/>
      <c r="Q86" s="177"/>
      <c r="R86" s="177"/>
      <c r="S86" s="177"/>
      <c r="T86" s="177"/>
      <c r="U86" s="177"/>
      <c r="V86" s="177"/>
      <c r="W86" s="177"/>
    </row>
    <row r="87" customFormat="false" ht="12.75" hidden="false" customHeight="true" outlineLevel="0" collapsed="false">
      <c r="A87" s="128" t="s">
        <v>2158</v>
      </c>
      <c r="B87" s="125" t="s">
        <v>2159</v>
      </c>
      <c r="C87" s="202" t="s">
        <v>2158</v>
      </c>
      <c r="D87" s="130"/>
      <c r="E87" s="130"/>
      <c r="F87" s="131" t="str">
        <f aca="false">IF(D87&gt;0,IF(E87/D87&gt;=100,"&gt;&gt;100",E87/D87*100),"-")</f>
        <v>-</v>
      </c>
      <c r="G87" s="177"/>
      <c r="H87" s="178"/>
      <c r="I87" s="177"/>
      <c r="J87" s="177"/>
      <c r="K87" s="177"/>
      <c r="L87" s="177"/>
      <c r="M87" s="177"/>
      <c r="N87" s="177"/>
      <c r="O87" s="177"/>
      <c r="P87" s="177"/>
      <c r="Q87" s="177"/>
      <c r="R87" s="177"/>
      <c r="S87" s="177"/>
      <c r="T87" s="177"/>
      <c r="U87" s="177"/>
      <c r="V87" s="177"/>
      <c r="W87" s="177"/>
    </row>
    <row r="88" customFormat="false" ht="12.75" hidden="false" customHeight="true" outlineLevel="0" collapsed="false">
      <c r="A88" s="128" t="s">
        <v>2160</v>
      </c>
      <c r="B88" s="125" t="s">
        <v>2161</v>
      </c>
      <c r="C88" s="202" t="s">
        <v>2160</v>
      </c>
      <c r="D88" s="203" t="n">
        <f aca="false">D89+D107-D118</f>
        <v>0</v>
      </c>
      <c r="E88" s="203" t="n">
        <f aca="false">E89+E107-E118</f>
        <v>0</v>
      </c>
      <c r="F88" s="131" t="str">
        <f aca="false">IF(D88&gt;0,IF(E88/D88&gt;=100,"&gt;&gt;100",E88/D88*100),"-")</f>
        <v>-</v>
      </c>
      <c r="G88" s="177"/>
      <c r="H88" s="178"/>
      <c r="I88" s="177"/>
      <c r="J88" s="177"/>
      <c r="K88" s="177"/>
      <c r="L88" s="177"/>
      <c r="M88" s="177"/>
      <c r="N88" s="177"/>
      <c r="O88" s="177"/>
      <c r="P88" s="177"/>
      <c r="Q88" s="177"/>
      <c r="R88" s="177"/>
      <c r="S88" s="177"/>
      <c r="T88" s="177"/>
      <c r="U88" s="177"/>
      <c r="V88" s="177"/>
      <c r="W88" s="177"/>
    </row>
    <row r="89" customFormat="false" ht="36" hidden="false" customHeight="false" outlineLevel="0" collapsed="false">
      <c r="A89" s="128"/>
      <c r="B89" s="125" t="s">
        <v>2162</v>
      </c>
      <c r="C89" s="202" t="s">
        <v>2163</v>
      </c>
      <c r="D89" s="203" t="n">
        <f aca="false">SUM(D90:D106)</f>
        <v>0</v>
      </c>
      <c r="E89" s="203" t="n">
        <f aca="false">SUM(E90:E106)</f>
        <v>0</v>
      </c>
      <c r="F89" s="131" t="str">
        <f aca="false">IF(D89&gt;0,IF(E89/D89&gt;=100,"&gt;&gt;100",E89/D89*100),"-")</f>
        <v>-</v>
      </c>
      <c r="G89" s="177"/>
      <c r="H89" s="178"/>
      <c r="I89" s="177"/>
      <c r="J89" s="177"/>
      <c r="K89" s="177"/>
      <c r="L89" s="177"/>
      <c r="M89" s="177"/>
      <c r="N89" s="177"/>
      <c r="O89" s="177"/>
      <c r="P89" s="177"/>
      <c r="Q89" s="177"/>
      <c r="R89" s="177"/>
      <c r="S89" s="177"/>
      <c r="T89" s="177"/>
      <c r="U89" s="177"/>
      <c r="V89" s="177"/>
      <c r="W89" s="177"/>
    </row>
    <row r="90" customFormat="false" ht="12.75" hidden="false" customHeight="true" outlineLevel="0" collapsed="false">
      <c r="A90" s="128" t="s">
        <v>2164</v>
      </c>
      <c r="B90" s="125" t="s">
        <v>2165</v>
      </c>
      <c r="C90" s="202" t="s">
        <v>2164</v>
      </c>
      <c r="D90" s="130"/>
      <c r="E90" s="130"/>
      <c r="F90" s="131" t="str">
        <f aca="false">IF(D90&gt;0,IF(E90/D90&gt;=100,"&gt;&gt;100",E90/D90*100),"-")</f>
        <v>-</v>
      </c>
      <c r="G90" s="177"/>
      <c r="H90" s="178"/>
      <c r="I90" s="177"/>
      <c r="J90" s="177"/>
      <c r="K90" s="177"/>
      <c r="L90" s="177"/>
      <c r="M90" s="177"/>
      <c r="N90" s="177"/>
      <c r="O90" s="177"/>
      <c r="P90" s="177"/>
      <c r="Q90" s="177"/>
      <c r="R90" s="177"/>
      <c r="S90" s="177"/>
      <c r="T90" s="177"/>
      <c r="U90" s="177"/>
      <c r="V90" s="177"/>
      <c r="W90" s="177"/>
    </row>
    <row r="91" customFormat="false" ht="12.75" hidden="false" customHeight="true" outlineLevel="0" collapsed="false">
      <c r="A91" s="128" t="s">
        <v>2166</v>
      </c>
      <c r="B91" s="125" t="s">
        <v>2167</v>
      </c>
      <c r="C91" s="202" t="s">
        <v>2166</v>
      </c>
      <c r="D91" s="130"/>
      <c r="E91" s="130"/>
      <c r="F91" s="131" t="str">
        <f aca="false">IF(D91&gt;0,IF(E91/D91&gt;=100,"&gt;&gt;100",E91/D91*100),"-")</f>
        <v>-</v>
      </c>
      <c r="G91" s="177"/>
      <c r="H91" s="178"/>
      <c r="I91" s="177"/>
      <c r="J91" s="177"/>
      <c r="K91" s="177"/>
      <c r="L91" s="177"/>
      <c r="M91" s="177"/>
      <c r="N91" s="177"/>
      <c r="O91" s="177"/>
      <c r="P91" s="177"/>
      <c r="Q91" s="177"/>
      <c r="R91" s="177"/>
      <c r="S91" s="177"/>
      <c r="T91" s="177"/>
      <c r="U91" s="177"/>
      <c r="V91" s="177"/>
      <c r="W91" s="177"/>
    </row>
    <row r="92" customFormat="false" ht="12.75" hidden="false" customHeight="true" outlineLevel="0" collapsed="false">
      <c r="A92" s="128" t="s">
        <v>2168</v>
      </c>
      <c r="B92" s="125" t="s">
        <v>2169</v>
      </c>
      <c r="C92" s="202" t="s">
        <v>2168</v>
      </c>
      <c r="D92" s="130"/>
      <c r="E92" s="130"/>
      <c r="F92" s="131" t="str">
        <f aca="false">IF(D92&gt;0,IF(E92/D92&gt;=100,"&gt;&gt;100",E92/D92*100),"-")</f>
        <v>-</v>
      </c>
      <c r="G92" s="177"/>
      <c r="H92" s="178"/>
      <c r="I92" s="177"/>
      <c r="J92" s="177"/>
      <c r="K92" s="177"/>
      <c r="L92" s="177"/>
      <c r="M92" s="177"/>
      <c r="N92" s="177"/>
      <c r="O92" s="177"/>
      <c r="P92" s="177"/>
      <c r="Q92" s="177"/>
      <c r="R92" s="177"/>
      <c r="S92" s="177"/>
      <c r="T92" s="177"/>
      <c r="U92" s="177"/>
      <c r="V92" s="177"/>
      <c r="W92" s="177"/>
    </row>
    <row r="93" customFormat="false" ht="12.75" hidden="false" customHeight="true" outlineLevel="0" collapsed="false">
      <c r="A93" s="128" t="s">
        <v>2170</v>
      </c>
      <c r="B93" s="125" t="s">
        <v>2171</v>
      </c>
      <c r="C93" s="202" t="s">
        <v>2170</v>
      </c>
      <c r="D93" s="130"/>
      <c r="E93" s="130"/>
      <c r="F93" s="131" t="str">
        <f aca="false">IF(D93&gt;0,IF(E93/D93&gt;=100,"&gt;&gt;100",E93/D93*100),"-")</f>
        <v>-</v>
      </c>
      <c r="G93" s="177"/>
      <c r="H93" s="178"/>
      <c r="I93" s="177"/>
      <c r="J93" s="177"/>
      <c r="K93" s="177"/>
      <c r="L93" s="177"/>
      <c r="M93" s="177"/>
      <c r="N93" s="177"/>
      <c r="O93" s="177"/>
      <c r="P93" s="177"/>
      <c r="Q93" s="177"/>
      <c r="R93" s="177"/>
      <c r="S93" s="177"/>
      <c r="T93" s="177"/>
      <c r="U93" s="177"/>
      <c r="V93" s="177"/>
      <c r="W93" s="177"/>
    </row>
    <row r="94" customFormat="false" ht="12.75" hidden="false" customHeight="true" outlineLevel="0" collapsed="false">
      <c r="A94" s="128" t="s">
        <v>2172</v>
      </c>
      <c r="B94" s="125" t="s">
        <v>2173</v>
      </c>
      <c r="C94" s="202" t="s">
        <v>2172</v>
      </c>
      <c r="D94" s="130"/>
      <c r="E94" s="130"/>
      <c r="F94" s="131" t="str">
        <f aca="false">IF(D94&gt;0,IF(E94/D94&gt;=100,"&gt;&gt;100",E94/D94*100),"-")</f>
        <v>-</v>
      </c>
      <c r="G94" s="177"/>
      <c r="H94" s="178"/>
      <c r="I94" s="177"/>
      <c r="J94" s="177"/>
      <c r="K94" s="177"/>
      <c r="L94" s="177"/>
      <c r="M94" s="177"/>
      <c r="N94" s="177"/>
      <c r="O94" s="177"/>
      <c r="P94" s="177"/>
      <c r="Q94" s="177"/>
      <c r="R94" s="177"/>
      <c r="S94" s="177"/>
      <c r="T94" s="177"/>
      <c r="U94" s="177"/>
      <c r="V94" s="177"/>
      <c r="W94" s="177"/>
    </row>
    <row r="95" customFormat="false" ht="12.75" hidden="false" customHeight="true" outlineLevel="0" collapsed="false">
      <c r="A95" s="128" t="s">
        <v>2174</v>
      </c>
      <c r="B95" s="125" t="s">
        <v>2175</v>
      </c>
      <c r="C95" s="202" t="s">
        <v>2174</v>
      </c>
      <c r="D95" s="130"/>
      <c r="E95" s="130"/>
      <c r="F95" s="131" t="str">
        <f aca="false">IF(D95&gt;0,IF(E95/D95&gt;=100,"&gt;&gt;100",E95/D95*100),"-")</f>
        <v>-</v>
      </c>
      <c r="G95" s="177"/>
      <c r="H95" s="178"/>
      <c r="I95" s="177"/>
      <c r="J95" s="177"/>
      <c r="K95" s="177"/>
      <c r="L95" s="177"/>
      <c r="M95" s="177"/>
      <c r="N95" s="177"/>
      <c r="O95" s="177"/>
      <c r="P95" s="177"/>
      <c r="Q95" s="177"/>
      <c r="R95" s="177"/>
      <c r="S95" s="177"/>
      <c r="T95" s="177"/>
      <c r="U95" s="177"/>
      <c r="V95" s="177"/>
      <c r="W95" s="177"/>
    </row>
    <row r="96" customFormat="false" ht="12.75" hidden="false" customHeight="true" outlineLevel="0" collapsed="false">
      <c r="A96" s="128" t="s">
        <v>2176</v>
      </c>
      <c r="B96" s="125" t="s">
        <v>2177</v>
      </c>
      <c r="C96" s="202" t="s">
        <v>2176</v>
      </c>
      <c r="D96" s="130"/>
      <c r="E96" s="130"/>
      <c r="F96" s="131" t="str">
        <f aca="false">IF(D96&gt;0,IF(E96/D96&gt;=100,"&gt;&gt;100",E96/D96*100),"-")</f>
        <v>-</v>
      </c>
      <c r="G96" s="177"/>
      <c r="H96" s="178"/>
      <c r="I96" s="177"/>
      <c r="J96" s="177"/>
      <c r="K96" s="177"/>
      <c r="L96" s="177"/>
      <c r="M96" s="177"/>
      <c r="N96" s="177"/>
      <c r="O96" s="177"/>
      <c r="P96" s="177"/>
      <c r="Q96" s="177"/>
      <c r="R96" s="177"/>
      <c r="S96" s="177"/>
      <c r="T96" s="177"/>
      <c r="U96" s="177"/>
      <c r="V96" s="177"/>
      <c r="W96" s="177"/>
    </row>
    <row r="97" customFormat="false" ht="12.75" hidden="false" customHeight="true" outlineLevel="0" collapsed="false">
      <c r="A97" s="128" t="s">
        <v>2178</v>
      </c>
      <c r="B97" s="125" t="s">
        <v>2179</v>
      </c>
      <c r="C97" s="202" t="s">
        <v>2178</v>
      </c>
      <c r="D97" s="130"/>
      <c r="E97" s="130"/>
      <c r="F97" s="131" t="str">
        <f aca="false">IF(D97&gt;0,IF(E97/D97&gt;=100,"&gt;&gt;100",E97/D97*100),"-")</f>
        <v>-</v>
      </c>
      <c r="G97" s="177"/>
      <c r="H97" s="178"/>
      <c r="I97" s="177"/>
      <c r="J97" s="177"/>
      <c r="K97" s="177"/>
      <c r="L97" s="177"/>
      <c r="M97" s="177"/>
      <c r="N97" s="177"/>
      <c r="O97" s="177"/>
      <c r="P97" s="177"/>
      <c r="Q97" s="177"/>
      <c r="R97" s="177"/>
      <c r="S97" s="177"/>
      <c r="T97" s="177"/>
      <c r="U97" s="177"/>
      <c r="V97" s="177"/>
      <c r="W97" s="177"/>
    </row>
    <row r="98" customFormat="false" ht="12.75" hidden="false" customHeight="true" outlineLevel="0" collapsed="false">
      <c r="A98" s="128" t="s">
        <v>2180</v>
      </c>
      <c r="B98" s="125" t="s">
        <v>2181</v>
      </c>
      <c r="C98" s="202" t="s">
        <v>2180</v>
      </c>
      <c r="D98" s="130"/>
      <c r="E98" s="130"/>
      <c r="F98" s="131" t="str">
        <f aca="false">IF(D98&gt;0,IF(E98/D98&gt;=100,"&gt;&gt;100",E98/D98*100),"-")</f>
        <v>-</v>
      </c>
      <c r="G98" s="177"/>
      <c r="H98" s="178"/>
      <c r="I98" s="177"/>
      <c r="J98" s="177"/>
      <c r="K98" s="177"/>
      <c r="L98" s="177"/>
      <c r="M98" s="177"/>
      <c r="N98" s="177"/>
      <c r="O98" s="177"/>
      <c r="P98" s="177"/>
      <c r="Q98" s="177"/>
      <c r="R98" s="177"/>
      <c r="S98" s="177"/>
      <c r="T98" s="177"/>
      <c r="U98" s="177"/>
      <c r="V98" s="177"/>
      <c r="W98" s="177"/>
    </row>
    <row r="99" customFormat="false" ht="12.75" hidden="false" customHeight="true" outlineLevel="0" collapsed="false">
      <c r="A99" s="128" t="s">
        <v>2182</v>
      </c>
      <c r="B99" s="125" t="s">
        <v>2183</v>
      </c>
      <c r="C99" s="202" t="s">
        <v>2182</v>
      </c>
      <c r="D99" s="130"/>
      <c r="E99" s="130"/>
      <c r="F99" s="131" t="str">
        <f aca="false">IF(D99&gt;0,IF(E99/D99&gt;=100,"&gt;&gt;100",E99/D99*100),"-")</f>
        <v>-</v>
      </c>
      <c r="G99" s="177"/>
      <c r="H99" s="178"/>
      <c r="I99" s="177"/>
      <c r="J99" s="177"/>
      <c r="K99" s="177"/>
      <c r="L99" s="177"/>
      <c r="M99" s="177"/>
      <c r="N99" s="177"/>
      <c r="O99" s="177"/>
      <c r="P99" s="177"/>
      <c r="Q99" s="177"/>
      <c r="R99" s="177"/>
      <c r="S99" s="177"/>
      <c r="T99" s="177"/>
      <c r="U99" s="177"/>
      <c r="V99" s="177"/>
      <c r="W99" s="177"/>
    </row>
    <row r="100" customFormat="false" ht="12.75" hidden="false" customHeight="true" outlineLevel="0" collapsed="false">
      <c r="A100" s="128" t="s">
        <v>2184</v>
      </c>
      <c r="B100" s="125" t="s">
        <v>2185</v>
      </c>
      <c r="C100" s="202" t="s">
        <v>2184</v>
      </c>
      <c r="D100" s="130"/>
      <c r="E100" s="130"/>
      <c r="F100" s="131" t="str">
        <f aca="false">IF(D100&gt;0,IF(E100/D100&gt;=100,"&gt;&gt;100",E100/D100*100),"-")</f>
        <v>-</v>
      </c>
      <c r="G100" s="177"/>
      <c r="H100" s="178"/>
      <c r="I100" s="177"/>
      <c r="J100" s="177"/>
      <c r="K100" s="177"/>
      <c r="L100" s="177"/>
      <c r="M100" s="177"/>
      <c r="N100" s="177"/>
      <c r="O100" s="177"/>
      <c r="P100" s="177"/>
      <c r="Q100" s="177"/>
      <c r="R100" s="177"/>
      <c r="S100" s="177"/>
      <c r="T100" s="177"/>
      <c r="U100" s="177"/>
      <c r="V100" s="177"/>
      <c r="W100" s="177"/>
    </row>
    <row r="101" customFormat="false" ht="12.75" hidden="false" customHeight="true" outlineLevel="0" collapsed="false">
      <c r="A101" s="128" t="s">
        <v>2186</v>
      </c>
      <c r="B101" s="125" t="s">
        <v>2187</v>
      </c>
      <c r="C101" s="202" t="s">
        <v>2186</v>
      </c>
      <c r="D101" s="130"/>
      <c r="E101" s="130"/>
      <c r="F101" s="131" t="str">
        <f aca="false">IF(D101&gt;0,IF(E101/D101&gt;=100,"&gt;&gt;100",E101/D101*100),"-")</f>
        <v>-</v>
      </c>
      <c r="G101" s="177"/>
      <c r="H101" s="178"/>
      <c r="I101" s="177"/>
      <c r="J101" s="177"/>
      <c r="K101" s="177"/>
      <c r="L101" s="177"/>
      <c r="M101" s="177"/>
      <c r="N101" s="177"/>
      <c r="O101" s="177"/>
      <c r="P101" s="177"/>
      <c r="Q101" s="177"/>
      <c r="R101" s="177"/>
      <c r="S101" s="177"/>
      <c r="T101" s="177"/>
      <c r="U101" s="177"/>
      <c r="V101" s="177"/>
      <c r="W101" s="177"/>
    </row>
    <row r="102" customFormat="false" ht="12.75" hidden="false" customHeight="true" outlineLevel="0" collapsed="false">
      <c r="A102" s="128" t="s">
        <v>2188</v>
      </c>
      <c r="B102" s="125" t="s">
        <v>2189</v>
      </c>
      <c r="C102" s="202" t="s">
        <v>2188</v>
      </c>
      <c r="D102" s="130"/>
      <c r="E102" s="130"/>
      <c r="F102" s="131" t="str">
        <f aca="false">IF(D102&gt;0,IF(E102/D102&gt;=100,"&gt;&gt;100",E102/D102*100),"-")</f>
        <v>-</v>
      </c>
      <c r="G102" s="177"/>
      <c r="H102" s="178"/>
      <c r="I102" s="177"/>
      <c r="J102" s="177"/>
      <c r="K102" s="177"/>
      <c r="L102" s="177"/>
      <c r="M102" s="177"/>
      <c r="N102" s="177"/>
      <c r="O102" s="177"/>
      <c r="P102" s="177"/>
      <c r="Q102" s="177"/>
      <c r="R102" s="177"/>
      <c r="S102" s="177"/>
      <c r="T102" s="177"/>
      <c r="U102" s="177"/>
      <c r="V102" s="177"/>
      <c r="W102" s="177"/>
    </row>
    <row r="103" customFormat="false" ht="12.75" hidden="false" customHeight="true" outlineLevel="0" collapsed="false">
      <c r="A103" s="128" t="s">
        <v>2190</v>
      </c>
      <c r="B103" s="125" t="s">
        <v>2191</v>
      </c>
      <c r="C103" s="202" t="s">
        <v>2190</v>
      </c>
      <c r="D103" s="130"/>
      <c r="E103" s="130"/>
      <c r="F103" s="131" t="str">
        <f aca="false">IF(D103&gt;0,IF(E103/D103&gt;=100,"&gt;&gt;100",E103/D103*100),"-")</f>
        <v>-</v>
      </c>
      <c r="G103" s="177"/>
      <c r="H103" s="178"/>
      <c r="I103" s="177"/>
      <c r="J103" s="177"/>
      <c r="K103" s="177"/>
      <c r="L103" s="177"/>
      <c r="M103" s="177"/>
      <c r="N103" s="177"/>
      <c r="O103" s="177"/>
      <c r="P103" s="177"/>
      <c r="Q103" s="177"/>
      <c r="R103" s="177"/>
      <c r="S103" s="177"/>
      <c r="T103" s="177"/>
      <c r="U103" s="177"/>
      <c r="V103" s="177"/>
      <c r="W103" s="177"/>
    </row>
    <row r="104" customFormat="false" ht="12.75" hidden="false" customHeight="true" outlineLevel="0" collapsed="false">
      <c r="A104" s="128" t="s">
        <v>2192</v>
      </c>
      <c r="B104" s="125" t="s">
        <v>2193</v>
      </c>
      <c r="C104" s="202" t="s">
        <v>2192</v>
      </c>
      <c r="D104" s="130"/>
      <c r="E104" s="130"/>
      <c r="F104" s="131" t="str">
        <f aca="false">IF(D104&gt;0,IF(E104/D104&gt;=100,"&gt;&gt;100",E104/D104*100),"-")</f>
        <v>-</v>
      </c>
      <c r="G104" s="177"/>
      <c r="H104" s="178"/>
      <c r="I104" s="177"/>
      <c r="J104" s="177"/>
      <c r="K104" s="177"/>
      <c r="L104" s="177"/>
      <c r="M104" s="177"/>
      <c r="N104" s="177"/>
      <c r="O104" s="177"/>
      <c r="P104" s="177"/>
      <c r="Q104" s="177"/>
      <c r="R104" s="177"/>
      <c r="S104" s="177"/>
      <c r="T104" s="177"/>
      <c r="U104" s="177"/>
      <c r="V104" s="177"/>
      <c r="W104" s="177"/>
    </row>
    <row r="105" customFormat="false" ht="12.75" hidden="false" customHeight="true" outlineLevel="0" collapsed="false">
      <c r="A105" s="128" t="s">
        <v>2194</v>
      </c>
      <c r="B105" s="125" t="s">
        <v>2195</v>
      </c>
      <c r="C105" s="202" t="s">
        <v>2194</v>
      </c>
      <c r="D105" s="130"/>
      <c r="E105" s="130"/>
      <c r="F105" s="131" t="str">
        <f aca="false">IF(D105&gt;0,IF(E105/D105&gt;=100,"&gt;&gt;100",E105/D105*100),"-")</f>
        <v>-</v>
      </c>
      <c r="G105" s="177"/>
      <c r="H105" s="178"/>
      <c r="I105" s="177"/>
      <c r="J105" s="177"/>
      <c r="K105" s="177"/>
      <c r="L105" s="177"/>
      <c r="M105" s="177"/>
      <c r="N105" s="177"/>
      <c r="O105" s="177"/>
      <c r="P105" s="177"/>
      <c r="Q105" s="177"/>
      <c r="R105" s="177"/>
      <c r="S105" s="177"/>
      <c r="T105" s="177"/>
      <c r="U105" s="177"/>
      <c r="V105" s="177"/>
      <c r="W105" s="177"/>
    </row>
    <row r="106" customFormat="false" ht="12" hidden="false" customHeight="false" outlineLevel="0" collapsed="false">
      <c r="A106" s="128" t="s">
        <v>2196</v>
      </c>
      <c r="B106" s="125" t="s">
        <v>2197</v>
      </c>
      <c r="C106" s="202" t="s">
        <v>2196</v>
      </c>
      <c r="D106" s="130"/>
      <c r="E106" s="130"/>
      <c r="F106" s="131" t="str">
        <f aca="false">IF(D106&gt;0,IF(E106/D106&gt;=100,"&gt;&gt;100",E106/D106*100),"-")</f>
        <v>-</v>
      </c>
      <c r="G106" s="177"/>
      <c r="H106" s="178"/>
      <c r="I106" s="177"/>
      <c r="J106" s="177"/>
      <c r="K106" s="177"/>
      <c r="L106" s="177"/>
      <c r="M106" s="177"/>
      <c r="N106" s="177"/>
      <c r="O106" s="177"/>
      <c r="P106" s="177"/>
      <c r="Q106" s="177"/>
      <c r="R106" s="177"/>
      <c r="S106" s="177"/>
      <c r="T106" s="177"/>
      <c r="U106" s="177"/>
      <c r="V106" s="177"/>
      <c r="W106" s="177"/>
    </row>
    <row r="107" customFormat="false" ht="24" hidden="false" customHeight="false" outlineLevel="0" collapsed="false">
      <c r="A107" s="128"/>
      <c r="B107" s="125" t="s">
        <v>2198</v>
      </c>
      <c r="C107" s="202" t="s">
        <v>2199</v>
      </c>
      <c r="D107" s="203" t="n">
        <f aca="false">SUM(D108:D117)</f>
        <v>0</v>
      </c>
      <c r="E107" s="203" t="n">
        <f aca="false">SUM(E108:E117)</f>
        <v>0</v>
      </c>
      <c r="F107" s="131" t="str">
        <f aca="false">IF(D107&gt;0,IF(E107/D107&gt;=100,"&gt;&gt;100",E107/D107*100),"-")</f>
        <v>-</v>
      </c>
      <c r="G107" s="177"/>
      <c r="H107" s="178"/>
      <c r="I107" s="177"/>
      <c r="J107" s="177"/>
      <c r="K107" s="177"/>
      <c r="L107" s="177"/>
      <c r="M107" s="177"/>
      <c r="N107" s="177"/>
      <c r="O107" s="177"/>
      <c r="P107" s="177"/>
      <c r="Q107" s="177"/>
      <c r="R107" s="177"/>
      <c r="S107" s="177"/>
      <c r="T107" s="177"/>
      <c r="U107" s="177"/>
      <c r="V107" s="177"/>
      <c r="W107" s="177"/>
    </row>
    <row r="108" customFormat="false" ht="12.75" hidden="false" customHeight="true" outlineLevel="0" collapsed="false">
      <c r="A108" s="128" t="s">
        <v>2200</v>
      </c>
      <c r="B108" s="125" t="s">
        <v>2201</v>
      </c>
      <c r="C108" s="202" t="s">
        <v>2200</v>
      </c>
      <c r="D108" s="130"/>
      <c r="E108" s="130"/>
      <c r="F108" s="131" t="str">
        <f aca="false">IF(D108&gt;0,IF(E108/D108&gt;=100,"&gt;&gt;100",E108/D108*100),"-")</f>
        <v>-</v>
      </c>
      <c r="G108" s="177"/>
      <c r="H108" s="178"/>
      <c r="I108" s="177"/>
      <c r="J108" s="177"/>
      <c r="K108" s="177"/>
      <c r="L108" s="177"/>
      <c r="M108" s="177"/>
      <c r="N108" s="177"/>
      <c r="O108" s="177"/>
      <c r="P108" s="177"/>
      <c r="Q108" s="177"/>
      <c r="R108" s="177"/>
      <c r="S108" s="177"/>
      <c r="T108" s="177"/>
      <c r="U108" s="177"/>
      <c r="V108" s="177"/>
      <c r="W108" s="177"/>
    </row>
    <row r="109" customFormat="false" ht="12.75" hidden="false" customHeight="true" outlineLevel="0" collapsed="false">
      <c r="A109" s="128" t="s">
        <v>2202</v>
      </c>
      <c r="B109" s="125" t="s">
        <v>2203</v>
      </c>
      <c r="C109" s="202" t="s">
        <v>2202</v>
      </c>
      <c r="D109" s="130"/>
      <c r="E109" s="130"/>
      <c r="F109" s="131" t="str">
        <f aca="false">IF(D109&gt;0,IF(E109/D109&gt;=100,"&gt;&gt;100",E109/D109*100),"-")</f>
        <v>-</v>
      </c>
      <c r="G109" s="177"/>
      <c r="H109" s="178"/>
      <c r="I109" s="177"/>
      <c r="J109" s="177"/>
      <c r="K109" s="177"/>
      <c r="L109" s="177"/>
      <c r="M109" s="177"/>
      <c r="N109" s="177"/>
      <c r="O109" s="177"/>
      <c r="P109" s="177"/>
      <c r="Q109" s="177"/>
      <c r="R109" s="177"/>
      <c r="S109" s="177"/>
      <c r="T109" s="177"/>
      <c r="U109" s="177"/>
      <c r="V109" s="177"/>
      <c r="W109" s="177"/>
    </row>
    <row r="110" customFormat="false" ht="12.75" hidden="false" customHeight="true" outlineLevel="0" collapsed="false">
      <c r="A110" s="128" t="s">
        <v>2204</v>
      </c>
      <c r="B110" s="125" t="s">
        <v>2205</v>
      </c>
      <c r="C110" s="202" t="s">
        <v>2204</v>
      </c>
      <c r="D110" s="130"/>
      <c r="E110" s="130"/>
      <c r="F110" s="131" t="str">
        <f aca="false">IF(D110&gt;0,IF(E110/D110&gt;=100,"&gt;&gt;100",E110/D110*100),"-")</f>
        <v>-</v>
      </c>
      <c r="G110" s="177"/>
      <c r="H110" s="178"/>
      <c r="I110" s="177"/>
      <c r="J110" s="177"/>
      <c r="K110" s="177"/>
      <c r="L110" s="177"/>
      <c r="M110" s="177"/>
      <c r="N110" s="177"/>
      <c r="O110" s="177"/>
      <c r="P110" s="177"/>
      <c r="Q110" s="177"/>
      <c r="R110" s="177"/>
      <c r="S110" s="177"/>
      <c r="T110" s="177"/>
      <c r="U110" s="177"/>
      <c r="V110" s="177"/>
      <c r="W110" s="177"/>
    </row>
    <row r="111" customFormat="false" ht="12.75" hidden="false" customHeight="true" outlineLevel="0" collapsed="false">
      <c r="A111" s="128" t="s">
        <v>2206</v>
      </c>
      <c r="B111" s="125" t="s">
        <v>2207</v>
      </c>
      <c r="C111" s="202" t="s">
        <v>2206</v>
      </c>
      <c r="D111" s="130"/>
      <c r="E111" s="130"/>
      <c r="F111" s="131" t="str">
        <f aca="false">IF(D111&gt;0,IF(E111/D111&gt;=100,"&gt;&gt;100",E111/D111*100),"-")</f>
        <v>-</v>
      </c>
      <c r="G111" s="177"/>
      <c r="H111" s="178"/>
      <c r="I111" s="177"/>
      <c r="J111" s="177"/>
      <c r="K111" s="177"/>
      <c r="L111" s="177"/>
      <c r="M111" s="177"/>
      <c r="N111" s="177"/>
      <c r="O111" s="177"/>
      <c r="P111" s="177"/>
      <c r="Q111" s="177"/>
      <c r="R111" s="177"/>
      <c r="S111" s="177"/>
      <c r="T111" s="177"/>
      <c r="U111" s="177"/>
      <c r="V111" s="177"/>
      <c r="W111" s="177"/>
    </row>
    <row r="112" customFormat="false" ht="12.75" hidden="false" customHeight="true" outlineLevel="0" collapsed="false">
      <c r="A112" s="128" t="s">
        <v>2208</v>
      </c>
      <c r="B112" s="125" t="s">
        <v>2209</v>
      </c>
      <c r="C112" s="202" t="s">
        <v>2208</v>
      </c>
      <c r="D112" s="130"/>
      <c r="E112" s="130"/>
      <c r="F112" s="131" t="str">
        <f aca="false">IF(D112&gt;0,IF(E112/D112&gt;=100,"&gt;&gt;100",E112/D112*100),"-")</f>
        <v>-</v>
      </c>
      <c r="G112" s="177"/>
      <c r="H112" s="178"/>
      <c r="I112" s="177"/>
      <c r="J112" s="177"/>
      <c r="K112" s="177"/>
      <c r="L112" s="177"/>
      <c r="M112" s="177"/>
      <c r="N112" s="177"/>
      <c r="O112" s="177"/>
      <c r="P112" s="177"/>
      <c r="Q112" s="177"/>
      <c r="R112" s="177"/>
      <c r="S112" s="177"/>
      <c r="T112" s="177"/>
      <c r="U112" s="177"/>
      <c r="V112" s="177"/>
      <c r="W112" s="177"/>
    </row>
    <row r="113" customFormat="false" ht="12.75" hidden="false" customHeight="true" outlineLevel="0" collapsed="false">
      <c r="A113" s="128" t="s">
        <v>2210</v>
      </c>
      <c r="B113" s="125" t="s">
        <v>2211</v>
      </c>
      <c r="C113" s="202" t="s">
        <v>2210</v>
      </c>
      <c r="D113" s="130"/>
      <c r="E113" s="130"/>
      <c r="F113" s="131" t="str">
        <f aca="false">IF(D113&gt;0,IF(E113/D113&gt;=100,"&gt;&gt;100",E113/D113*100),"-")</f>
        <v>-</v>
      </c>
      <c r="G113" s="177"/>
      <c r="H113" s="178"/>
      <c r="I113" s="177"/>
      <c r="J113" s="177"/>
      <c r="K113" s="177"/>
      <c r="L113" s="177"/>
      <c r="M113" s="177"/>
      <c r="N113" s="177"/>
      <c r="O113" s="177"/>
      <c r="P113" s="177"/>
      <c r="Q113" s="177"/>
      <c r="R113" s="177"/>
      <c r="S113" s="177"/>
      <c r="T113" s="177"/>
      <c r="U113" s="177"/>
      <c r="V113" s="177"/>
      <c r="W113" s="177"/>
    </row>
    <row r="114" customFormat="false" ht="12.75" hidden="false" customHeight="true" outlineLevel="0" collapsed="false">
      <c r="A114" s="128" t="s">
        <v>2212</v>
      </c>
      <c r="B114" s="125" t="s">
        <v>2213</v>
      </c>
      <c r="C114" s="202" t="s">
        <v>2212</v>
      </c>
      <c r="D114" s="130"/>
      <c r="E114" s="130"/>
      <c r="F114" s="131" t="str">
        <f aca="false">IF(D114&gt;0,IF(E114/D114&gt;=100,"&gt;&gt;100",E114/D114*100),"-")</f>
        <v>-</v>
      </c>
      <c r="G114" s="177"/>
      <c r="H114" s="178"/>
      <c r="I114" s="177"/>
      <c r="J114" s="177"/>
      <c r="K114" s="177"/>
      <c r="L114" s="177"/>
      <c r="M114" s="177"/>
      <c r="N114" s="177"/>
      <c r="O114" s="177"/>
      <c r="P114" s="177"/>
      <c r="Q114" s="177"/>
      <c r="R114" s="177"/>
      <c r="S114" s="177"/>
      <c r="T114" s="177"/>
      <c r="U114" s="177"/>
      <c r="V114" s="177"/>
      <c r="W114" s="177"/>
    </row>
    <row r="115" customFormat="false" ht="12.75" hidden="false" customHeight="true" outlineLevel="0" collapsed="false">
      <c r="A115" s="128" t="s">
        <v>2214</v>
      </c>
      <c r="B115" s="125" t="s">
        <v>2215</v>
      </c>
      <c r="C115" s="202" t="s">
        <v>2214</v>
      </c>
      <c r="D115" s="130"/>
      <c r="E115" s="130"/>
      <c r="F115" s="131" t="str">
        <f aca="false">IF(D115&gt;0,IF(E115/D115&gt;=100,"&gt;&gt;100",E115/D115*100),"-")</f>
        <v>-</v>
      </c>
      <c r="G115" s="177"/>
      <c r="H115" s="178"/>
      <c r="I115" s="177"/>
      <c r="J115" s="177"/>
      <c r="K115" s="177"/>
      <c r="L115" s="177"/>
      <c r="M115" s="177"/>
      <c r="N115" s="177"/>
      <c r="O115" s="177"/>
      <c r="P115" s="177"/>
      <c r="Q115" s="177"/>
      <c r="R115" s="177"/>
      <c r="S115" s="177"/>
      <c r="T115" s="177"/>
      <c r="U115" s="177"/>
      <c r="V115" s="177"/>
      <c r="W115" s="177"/>
    </row>
    <row r="116" customFormat="false" ht="12.75" hidden="false" customHeight="true" outlineLevel="0" collapsed="false">
      <c r="A116" s="128" t="s">
        <v>2216</v>
      </c>
      <c r="B116" s="125" t="s">
        <v>2217</v>
      </c>
      <c r="C116" s="202" t="s">
        <v>2216</v>
      </c>
      <c r="D116" s="130"/>
      <c r="E116" s="130"/>
      <c r="F116" s="131" t="str">
        <f aca="false">IF(D116&gt;0,IF(E116/D116&gt;=100,"&gt;&gt;100",E116/D116*100),"-")</f>
        <v>-</v>
      </c>
      <c r="G116" s="177"/>
      <c r="H116" s="178"/>
      <c r="I116" s="177"/>
      <c r="J116" s="177"/>
      <c r="K116" s="177"/>
      <c r="L116" s="177"/>
      <c r="M116" s="177"/>
      <c r="N116" s="177"/>
      <c r="O116" s="177"/>
      <c r="P116" s="177"/>
      <c r="Q116" s="177"/>
      <c r="R116" s="177"/>
      <c r="S116" s="177"/>
      <c r="T116" s="177"/>
      <c r="U116" s="177"/>
      <c r="V116" s="177"/>
      <c r="W116" s="177"/>
    </row>
    <row r="117" customFormat="false" ht="12.75" hidden="false" customHeight="true" outlineLevel="0" collapsed="false">
      <c r="A117" s="128" t="s">
        <v>2218</v>
      </c>
      <c r="B117" s="125" t="s">
        <v>2219</v>
      </c>
      <c r="C117" s="202" t="s">
        <v>2218</v>
      </c>
      <c r="D117" s="130"/>
      <c r="E117" s="130"/>
      <c r="F117" s="131" t="str">
        <f aca="false">IF(D117&gt;0,IF(E117/D117&gt;=100,"&gt;&gt;100",E117/D117*100),"-")</f>
        <v>-</v>
      </c>
      <c r="G117" s="177"/>
      <c r="H117" s="178"/>
      <c r="I117" s="177"/>
      <c r="J117" s="177"/>
      <c r="K117" s="177"/>
      <c r="L117" s="177"/>
      <c r="M117" s="177"/>
      <c r="N117" s="177"/>
      <c r="O117" s="177"/>
      <c r="P117" s="177"/>
      <c r="Q117" s="177"/>
      <c r="R117" s="177"/>
      <c r="S117" s="177"/>
      <c r="T117" s="177"/>
      <c r="U117" s="177"/>
      <c r="V117" s="177"/>
      <c r="W117" s="177"/>
    </row>
    <row r="118" customFormat="false" ht="12.75" hidden="false" customHeight="true" outlineLevel="0" collapsed="false">
      <c r="A118" s="128" t="s">
        <v>2220</v>
      </c>
      <c r="B118" s="125" t="s">
        <v>2221</v>
      </c>
      <c r="C118" s="202" t="s">
        <v>2220</v>
      </c>
      <c r="D118" s="130"/>
      <c r="E118" s="130"/>
      <c r="F118" s="131" t="str">
        <f aca="false">IF(D118&gt;0,IF(E118/D118&gt;=100,"&gt;&gt;100",E118/D118*100),"-")</f>
        <v>-</v>
      </c>
      <c r="G118" s="177"/>
      <c r="H118" s="178"/>
      <c r="I118" s="177"/>
      <c r="J118" s="177"/>
      <c r="K118" s="177"/>
      <c r="L118" s="177"/>
      <c r="M118" s="177"/>
      <c r="N118" s="177"/>
      <c r="O118" s="177"/>
      <c r="P118" s="177"/>
      <c r="Q118" s="177"/>
      <c r="R118" s="177"/>
      <c r="S118" s="177"/>
      <c r="T118" s="177"/>
      <c r="U118" s="177"/>
      <c r="V118" s="177"/>
      <c r="W118" s="177"/>
    </row>
    <row r="119" customFormat="false" ht="12.75" hidden="false" customHeight="true" outlineLevel="0" collapsed="false">
      <c r="A119" s="128" t="s">
        <v>2222</v>
      </c>
      <c r="B119" s="125" t="s">
        <v>2223</v>
      </c>
      <c r="C119" s="202" t="s">
        <v>2222</v>
      </c>
      <c r="D119" s="203" t="n">
        <f aca="false">D120+D127-D134</f>
        <v>0</v>
      </c>
      <c r="E119" s="203" t="n">
        <f aca="false">E120+E127-E134</f>
        <v>0</v>
      </c>
      <c r="F119" s="131" t="str">
        <f aca="false">IF(D119&gt;0,IF(E119/D119&gt;=100,"&gt;&gt;100",E119/D119*100),"-")</f>
        <v>-</v>
      </c>
      <c r="G119" s="177"/>
      <c r="H119" s="178"/>
      <c r="I119" s="177"/>
      <c r="J119" s="177"/>
      <c r="K119" s="177"/>
      <c r="L119" s="177"/>
      <c r="M119" s="177"/>
      <c r="N119" s="177"/>
      <c r="O119" s="177"/>
      <c r="P119" s="177"/>
      <c r="Q119" s="177"/>
      <c r="R119" s="177"/>
      <c r="S119" s="177"/>
      <c r="T119" s="177"/>
      <c r="U119" s="177"/>
      <c r="V119" s="177"/>
      <c r="W119" s="177"/>
    </row>
    <row r="120" customFormat="false" ht="12.75" hidden="false" customHeight="true" outlineLevel="0" collapsed="false">
      <c r="A120" s="128"/>
      <c r="B120" s="125" t="s">
        <v>2224</v>
      </c>
      <c r="C120" s="202" t="s">
        <v>2225</v>
      </c>
      <c r="D120" s="203" t="n">
        <f aca="false">SUM(D121:D126)</f>
        <v>0</v>
      </c>
      <c r="E120" s="203" t="n">
        <f aca="false">SUM(E121:E126)</f>
        <v>0</v>
      </c>
      <c r="F120" s="131" t="str">
        <f aca="false">IF(D120&gt;0,IF(E120/D120&gt;=100,"&gt;&gt;100",E120/D120*100),"-")</f>
        <v>-</v>
      </c>
      <c r="G120" s="177"/>
      <c r="H120" s="178"/>
      <c r="I120" s="177"/>
      <c r="J120" s="177"/>
      <c r="K120" s="177"/>
      <c r="L120" s="177"/>
      <c r="M120" s="177"/>
      <c r="N120" s="177"/>
      <c r="O120" s="177"/>
      <c r="P120" s="177"/>
      <c r="Q120" s="177"/>
      <c r="R120" s="177"/>
      <c r="S120" s="177"/>
      <c r="T120" s="177"/>
      <c r="U120" s="177"/>
      <c r="V120" s="177"/>
      <c r="W120" s="177"/>
    </row>
    <row r="121" customFormat="false" ht="12.75" hidden="false" customHeight="true" outlineLevel="0" collapsed="false">
      <c r="A121" s="128" t="s">
        <v>2226</v>
      </c>
      <c r="B121" s="125" t="s">
        <v>2227</v>
      </c>
      <c r="C121" s="202" t="s">
        <v>2226</v>
      </c>
      <c r="D121" s="130"/>
      <c r="E121" s="130"/>
      <c r="F121" s="131" t="str">
        <f aca="false">IF(D121&gt;0,IF(E121/D121&gt;=100,"&gt;&gt;100",E121/D121*100),"-")</f>
        <v>-</v>
      </c>
      <c r="G121" s="177"/>
      <c r="H121" s="178"/>
      <c r="I121" s="177"/>
      <c r="J121" s="177"/>
      <c r="K121" s="177"/>
      <c r="L121" s="177"/>
      <c r="M121" s="177"/>
      <c r="N121" s="177"/>
      <c r="O121" s="177"/>
      <c r="P121" s="177"/>
      <c r="Q121" s="177"/>
      <c r="R121" s="177"/>
      <c r="S121" s="177"/>
      <c r="T121" s="177"/>
      <c r="U121" s="177"/>
      <c r="V121" s="177"/>
      <c r="W121" s="177"/>
    </row>
    <row r="122" customFormat="false" ht="12.75" hidden="false" customHeight="true" outlineLevel="0" collapsed="false">
      <c r="A122" s="128" t="s">
        <v>2228</v>
      </c>
      <c r="B122" s="125" t="s">
        <v>2229</v>
      </c>
      <c r="C122" s="202" t="s">
        <v>2228</v>
      </c>
      <c r="D122" s="130"/>
      <c r="E122" s="130"/>
      <c r="F122" s="131" t="str">
        <f aca="false">IF(D122&gt;0,IF(E122/D122&gt;=100,"&gt;&gt;100",E122/D122*100),"-")</f>
        <v>-</v>
      </c>
      <c r="G122" s="177"/>
      <c r="H122" s="178"/>
      <c r="I122" s="177"/>
      <c r="J122" s="177"/>
      <c r="K122" s="177"/>
      <c r="L122" s="177"/>
      <c r="M122" s="177"/>
      <c r="N122" s="177"/>
      <c r="O122" s="177"/>
      <c r="P122" s="177"/>
      <c r="Q122" s="177"/>
      <c r="R122" s="177"/>
      <c r="S122" s="177"/>
      <c r="T122" s="177"/>
      <c r="U122" s="177"/>
      <c r="V122" s="177"/>
      <c r="W122" s="177"/>
    </row>
    <row r="123" customFormat="false" ht="12.75" hidden="false" customHeight="true" outlineLevel="0" collapsed="false">
      <c r="A123" s="128" t="s">
        <v>2230</v>
      </c>
      <c r="B123" s="125" t="s">
        <v>2231</v>
      </c>
      <c r="C123" s="202" t="s">
        <v>2230</v>
      </c>
      <c r="D123" s="130"/>
      <c r="E123" s="130"/>
      <c r="F123" s="131" t="str">
        <f aca="false">IF(D123&gt;0,IF(E123/D123&gt;=100,"&gt;&gt;100",E123/D123*100),"-")</f>
        <v>-</v>
      </c>
      <c r="G123" s="177"/>
      <c r="H123" s="178"/>
      <c r="I123" s="177"/>
      <c r="J123" s="177"/>
      <c r="K123" s="177"/>
      <c r="L123" s="177"/>
      <c r="M123" s="177"/>
      <c r="N123" s="177"/>
      <c r="O123" s="177"/>
      <c r="P123" s="177"/>
      <c r="Q123" s="177"/>
      <c r="R123" s="177"/>
      <c r="S123" s="177"/>
      <c r="T123" s="177"/>
      <c r="U123" s="177"/>
      <c r="V123" s="177"/>
      <c r="W123" s="177"/>
    </row>
    <row r="124" customFormat="false" ht="12.75" hidden="false" customHeight="true" outlineLevel="0" collapsed="false">
      <c r="A124" s="128" t="s">
        <v>2232</v>
      </c>
      <c r="B124" s="125" t="s">
        <v>2233</v>
      </c>
      <c r="C124" s="202" t="s">
        <v>2232</v>
      </c>
      <c r="D124" s="130"/>
      <c r="E124" s="130"/>
      <c r="F124" s="131" t="str">
        <f aca="false">IF(D124&gt;0,IF(E124/D124&gt;=100,"&gt;&gt;100",E124/D124*100),"-")</f>
        <v>-</v>
      </c>
      <c r="G124" s="177"/>
      <c r="H124" s="178"/>
      <c r="I124" s="177"/>
      <c r="J124" s="177"/>
      <c r="K124" s="177"/>
      <c r="L124" s="177"/>
      <c r="M124" s="177"/>
      <c r="N124" s="177"/>
      <c r="O124" s="177"/>
      <c r="P124" s="177"/>
      <c r="Q124" s="177"/>
      <c r="R124" s="177"/>
      <c r="S124" s="177"/>
      <c r="T124" s="177"/>
      <c r="U124" s="177"/>
      <c r="V124" s="177"/>
      <c r="W124" s="177"/>
    </row>
    <row r="125" customFormat="false" ht="12.75" hidden="false" customHeight="true" outlineLevel="0" collapsed="false">
      <c r="A125" s="128" t="s">
        <v>2234</v>
      </c>
      <c r="B125" s="125" t="s">
        <v>2235</v>
      </c>
      <c r="C125" s="202" t="s">
        <v>2234</v>
      </c>
      <c r="D125" s="130"/>
      <c r="E125" s="130"/>
      <c r="F125" s="131" t="str">
        <f aca="false">IF(D125&gt;0,IF(E125/D125&gt;=100,"&gt;&gt;100",E125/D125*100),"-")</f>
        <v>-</v>
      </c>
      <c r="G125" s="177"/>
      <c r="H125" s="178"/>
      <c r="I125" s="177"/>
      <c r="J125" s="177"/>
      <c r="K125" s="177"/>
      <c r="L125" s="177"/>
      <c r="M125" s="177"/>
      <c r="N125" s="177"/>
      <c r="O125" s="177"/>
      <c r="P125" s="177"/>
      <c r="Q125" s="177"/>
      <c r="R125" s="177"/>
      <c r="S125" s="177"/>
      <c r="T125" s="177"/>
      <c r="U125" s="177"/>
      <c r="V125" s="177"/>
      <c r="W125" s="177"/>
    </row>
    <row r="126" customFormat="false" ht="12.75" hidden="false" customHeight="true" outlineLevel="0" collapsed="false">
      <c r="A126" s="128" t="s">
        <v>2236</v>
      </c>
      <c r="B126" s="125" t="s">
        <v>2237</v>
      </c>
      <c r="C126" s="202" t="s">
        <v>2236</v>
      </c>
      <c r="D126" s="130"/>
      <c r="E126" s="130"/>
      <c r="F126" s="131" t="str">
        <f aca="false">IF(D126&gt;0,IF(E126/D126&gt;=100,"&gt;&gt;100",E126/D126*100),"-")</f>
        <v>-</v>
      </c>
      <c r="G126" s="177"/>
      <c r="H126" s="178"/>
      <c r="I126" s="177"/>
      <c r="J126" s="177"/>
      <c r="K126" s="177"/>
      <c r="L126" s="177"/>
      <c r="M126" s="177"/>
      <c r="N126" s="177"/>
      <c r="O126" s="177"/>
      <c r="P126" s="177"/>
      <c r="Q126" s="177"/>
      <c r="R126" s="177"/>
      <c r="S126" s="177"/>
      <c r="T126" s="177"/>
      <c r="U126" s="177"/>
      <c r="V126" s="177"/>
      <c r="W126" s="177"/>
    </row>
    <row r="127" customFormat="false" ht="12.75" hidden="false" customHeight="true" outlineLevel="0" collapsed="false">
      <c r="A127" s="128"/>
      <c r="B127" s="125" t="s">
        <v>2238</v>
      </c>
      <c r="C127" s="202" t="s">
        <v>2239</v>
      </c>
      <c r="D127" s="203" t="n">
        <f aca="false">SUM(D128:D133)</f>
        <v>0</v>
      </c>
      <c r="E127" s="203" t="n">
        <f aca="false">SUM(E128:E133)</f>
        <v>0</v>
      </c>
      <c r="F127" s="131" t="str">
        <f aca="false">IF(D127&gt;0,IF(E127/D127&gt;=100,"&gt;&gt;100",E127/D127*100),"-")</f>
        <v>-</v>
      </c>
      <c r="G127" s="177"/>
      <c r="H127" s="178"/>
      <c r="I127" s="177"/>
      <c r="J127" s="177"/>
      <c r="K127" s="177"/>
      <c r="L127" s="177"/>
      <c r="M127" s="177"/>
      <c r="N127" s="177"/>
      <c r="O127" s="177"/>
      <c r="P127" s="177"/>
      <c r="Q127" s="177"/>
      <c r="R127" s="177"/>
      <c r="S127" s="177"/>
      <c r="T127" s="177"/>
      <c r="U127" s="177"/>
      <c r="V127" s="177"/>
      <c r="W127" s="177"/>
    </row>
    <row r="128" customFormat="false" ht="12.75" hidden="false" customHeight="true" outlineLevel="0" collapsed="false">
      <c r="A128" s="128" t="s">
        <v>2240</v>
      </c>
      <c r="B128" s="125" t="s">
        <v>2227</v>
      </c>
      <c r="C128" s="202" t="s">
        <v>2240</v>
      </c>
      <c r="D128" s="130"/>
      <c r="E128" s="130"/>
      <c r="F128" s="131" t="str">
        <f aca="false">IF(D128&gt;0,IF(E128/D128&gt;=100,"&gt;&gt;100",E128/D128*100),"-")</f>
        <v>-</v>
      </c>
      <c r="G128" s="177"/>
      <c r="H128" s="178"/>
      <c r="I128" s="177"/>
      <c r="J128" s="177"/>
      <c r="K128" s="177"/>
      <c r="L128" s="177"/>
      <c r="M128" s="177"/>
      <c r="N128" s="177"/>
      <c r="O128" s="177"/>
      <c r="P128" s="177"/>
      <c r="Q128" s="177"/>
      <c r="R128" s="177"/>
      <c r="S128" s="177"/>
      <c r="T128" s="177"/>
      <c r="U128" s="177"/>
      <c r="V128" s="177"/>
      <c r="W128" s="177"/>
    </row>
    <row r="129" customFormat="false" ht="12.75" hidden="false" customHeight="true" outlineLevel="0" collapsed="false">
      <c r="A129" s="128" t="s">
        <v>2241</v>
      </c>
      <c r="B129" s="125" t="s">
        <v>2229</v>
      </c>
      <c r="C129" s="202" t="s">
        <v>2241</v>
      </c>
      <c r="D129" s="130"/>
      <c r="E129" s="130"/>
      <c r="F129" s="131" t="str">
        <f aca="false">IF(D129&gt;0,IF(E129/D129&gt;=100,"&gt;&gt;100",E129/D129*100),"-")</f>
        <v>-</v>
      </c>
      <c r="G129" s="177"/>
      <c r="H129" s="178"/>
      <c r="I129" s="177"/>
      <c r="J129" s="177"/>
      <c r="K129" s="177"/>
      <c r="L129" s="177"/>
      <c r="M129" s="177"/>
      <c r="N129" s="177"/>
      <c r="O129" s="177"/>
      <c r="P129" s="177"/>
      <c r="Q129" s="177"/>
      <c r="R129" s="177"/>
      <c r="S129" s="177"/>
      <c r="T129" s="177"/>
      <c r="U129" s="177"/>
      <c r="V129" s="177"/>
      <c r="W129" s="177"/>
    </row>
    <row r="130" customFormat="false" ht="12.75" hidden="false" customHeight="true" outlineLevel="0" collapsed="false">
      <c r="A130" s="128" t="s">
        <v>2242</v>
      </c>
      <c r="B130" s="125" t="s">
        <v>2231</v>
      </c>
      <c r="C130" s="202" t="s">
        <v>2242</v>
      </c>
      <c r="D130" s="130"/>
      <c r="E130" s="130"/>
      <c r="F130" s="131" t="str">
        <f aca="false">IF(D130&gt;0,IF(E130/D130&gt;=100,"&gt;&gt;100",E130/D130*100),"-")</f>
        <v>-</v>
      </c>
      <c r="G130" s="177"/>
      <c r="H130" s="178"/>
      <c r="I130" s="177"/>
      <c r="J130" s="177"/>
      <c r="K130" s="177"/>
      <c r="L130" s="177"/>
      <c r="M130" s="177"/>
      <c r="N130" s="177"/>
      <c r="O130" s="177"/>
      <c r="P130" s="177"/>
      <c r="Q130" s="177"/>
      <c r="R130" s="177"/>
      <c r="S130" s="177"/>
      <c r="T130" s="177"/>
      <c r="U130" s="177"/>
      <c r="V130" s="177"/>
      <c r="W130" s="177"/>
    </row>
    <row r="131" customFormat="false" ht="12.75" hidden="false" customHeight="true" outlineLevel="0" collapsed="false">
      <c r="A131" s="128" t="s">
        <v>2243</v>
      </c>
      <c r="B131" s="125" t="s">
        <v>2233</v>
      </c>
      <c r="C131" s="202" t="s">
        <v>2243</v>
      </c>
      <c r="D131" s="130"/>
      <c r="E131" s="130"/>
      <c r="F131" s="131" t="str">
        <f aca="false">IF(D131&gt;0,IF(E131/D131&gt;=100,"&gt;&gt;100",E131/D131*100),"-")</f>
        <v>-</v>
      </c>
      <c r="G131" s="177"/>
      <c r="H131" s="178"/>
      <c r="I131" s="177"/>
      <c r="J131" s="177"/>
      <c r="K131" s="177"/>
      <c r="L131" s="177"/>
      <c r="M131" s="177"/>
      <c r="N131" s="177"/>
      <c r="O131" s="177"/>
      <c r="P131" s="177"/>
      <c r="Q131" s="177"/>
      <c r="R131" s="177"/>
      <c r="S131" s="177"/>
      <c r="T131" s="177"/>
      <c r="U131" s="177"/>
      <c r="V131" s="177"/>
      <c r="W131" s="177"/>
    </row>
    <row r="132" customFormat="false" ht="12.75" hidden="false" customHeight="true" outlineLevel="0" collapsed="false">
      <c r="A132" s="128" t="s">
        <v>2244</v>
      </c>
      <c r="B132" s="125" t="s">
        <v>2235</v>
      </c>
      <c r="C132" s="202" t="s">
        <v>2244</v>
      </c>
      <c r="D132" s="130"/>
      <c r="E132" s="130"/>
      <c r="F132" s="131" t="str">
        <f aca="false">IF(D132&gt;0,IF(E132/D132&gt;=100,"&gt;&gt;100",E132/D132*100),"-")</f>
        <v>-</v>
      </c>
      <c r="G132" s="177"/>
      <c r="H132" s="178"/>
      <c r="I132" s="177"/>
      <c r="J132" s="177"/>
      <c r="K132" s="177"/>
      <c r="L132" s="177"/>
      <c r="M132" s="177"/>
      <c r="N132" s="177"/>
      <c r="O132" s="177"/>
      <c r="P132" s="177"/>
      <c r="Q132" s="177"/>
      <c r="R132" s="177"/>
      <c r="S132" s="177"/>
      <c r="T132" s="177"/>
      <c r="U132" s="177"/>
      <c r="V132" s="177"/>
      <c r="W132" s="177"/>
    </row>
    <row r="133" customFormat="false" ht="12.75" hidden="false" customHeight="true" outlineLevel="0" collapsed="false">
      <c r="A133" s="128" t="s">
        <v>2245</v>
      </c>
      <c r="B133" s="125" t="s">
        <v>2237</v>
      </c>
      <c r="C133" s="202" t="s">
        <v>2245</v>
      </c>
      <c r="D133" s="130"/>
      <c r="E133" s="130"/>
      <c r="F133" s="131" t="str">
        <f aca="false">IF(D133&gt;0,IF(E133/D133&gt;=100,"&gt;&gt;100",E133/D133*100),"-")</f>
        <v>-</v>
      </c>
      <c r="G133" s="177"/>
      <c r="H133" s="178"/>
      <c r="I133" s="177"/>
      <c r="J133" s="177"/>
      <c r="K133" s="177"/>
      <c r="L133" s="177"/>
      <c r="M133" s="177"/>
      <c r="N133" s="177"/>
      <c r="O133" s="177"/>
      <c r="P133" s="177"/>
      <c r="Q133" s="177"/>
      <c r="R133" s="177"/>
      <c r="S133" s="177"/>
      <c r="T133" s="177"/>
      <c r="U133" s="177"/>
      <c r="V133" s="177"/>
      <c r="W133" s="177"/>
    </row>
    <row r="134" customFormat="false" ht="12.75" hidden="false" customHeight="true" outlineLevel="0" collapsed="false">
      <c r="A134" s="128" t="s">
        <v>2246</v>
      </c>
      <c r="B134" s="125" t="s">
        <v>2247</v>
      </c>
      <c r="C134" s="202" t="s">
        <v>2246</v>
      </c>
      <c r="D134" s="130"/>
      <c r="E134" s="130"/>
      <c r="F134" s="131" t="str">
        <f aca="false">IF(D134&gt;0,IF(E134/D134&gt;=100,"&gt;&gt;100",E134/D134*100),"-")</f>
        <v>-</v>
      </c>
      <c r="G134" s="177"/>
      <c r="H134" s="178"/>
      <c r="I134" s="177"/>
      <c r="J134" s="177"/>
      <c r="K134" s="177"/>
      <c r="L134" s="177"/>
      <c r="M134" s="177"/>
      <c r="N134" s="177"/>
      <c r="O134" s="177"/>
      <c r="P134" s="177"/>
      <c r="Q134" s="177"/>
      <c r="R134" s="177"/>
      <c r="S134" s="177"/>
      <c r="T134" s="177"/>
      <c r="U134" s="177"/>
      <c r="V134" s="177"/>
      <c r="W134" s="177"/>
    </row>
    <row r="135" customFormat="false" ht="12.75" hidden="false" customHeight="true" outlineLevel="0" collapsed="false">
      <c r="A135" s="128" t="s">
        <v>2248</v>
      </c>
      <c r="B135" s="125" t="s">
        <v>2249</v>
      </c>
      <c r="C135" s="202" t="s">
        <v>2248</v>
      </c>
      <c r="D135" s="203" t="n">
        <f aca="false">D136+D143-D146</f>
        <v>0</v>
      </c>
      <c r="E135" s="203" t="n">
        <f aca="false">E136+E143-E146</f>
        <v>0</v>
      </c>
      <c r="F135" s="131" t="str">
        <f aca="false">IF(D135&gt;0,IF(E135/D135&gt;=100,"&gt;&gt;100",E135/D135*100),"-")</f>
        <v>-</v>
      </c>
      <c r="G135" s="177"/>
      <c r="H135" s="178"/>
      <c r="I135" s="177"/>
      <c r="J135" s="177"/>
      <c r="K135" s="177"/>
      <c r="L135" s="177"/>
      <c r="M135" s="177"/>
      <c r="N135" s="177"/>
      <c r="O135" s="177"/>
      <c r="P135" s="177"/>
      <c r="Q135" s="177"/>
      <c r="R135" s="177"/>
      <c r="S135" s="177"/>
      <c r="T135" s="177"/>
      <c r="U135" s="177"/>
      <c r="V135" s="177"/>
      <c r="W135" s="177"/>
    </row>
    <row r="136" customFormat="false" ht="24" hidden="false" customHeight="false" outlineLevel="0" collapsed="false">
      <c r="A136" s="128"/>
      <c r="B136" s="125" t="s">
        <v>2250</v>
      </c>
      <c r="C136" s="202" t="s">
        <v>2251</v>
      </c>
      <c r="D136" s="203" t="n">
        <f aca="false">SUM(D137:D142)</f>
        <v>0</v>
      </c>
      <c r="E136" s="203" t="n">
        <f aca="false">SUM(E137:E142)</f>
        <v>0</v>
      </c>
      <c r="F136" s="131" t="str">
        <f aca="false">IF(D136&gt;0,IF(E136/D136&gt;=100,"&gt;&gt;100",E136/D136*100),"-")</f>
        <v>-</v>
      </c>
      <c r="G136" s="177"/>
      <c r="H136" s="178"/>
      <c r="I136" s="177"/>
      <c r="J136" s="177"/>
      <c r="K136" s="177"/>
      <c r="L136" s="177"/>
      <c r="M136" s="177"/>
      <c r="N136" s="177"/>
      <c r="O136" s="177"/>
      <c r="P136" s="177"/>
      <c r="Q136" s="177"/>
      <c r="R136" s="177"/>
      <c r="S136" s="177"/>
      <c r="T136" s="177"/>
      <c r="U136" s="177"/>
      <c r="V136" s="177"/>
      <c r="W136" s="177"/>
    </row>
    <row r="137" customFormat="false" ht="12.75" hidden="false" customHeight="true" outlineLevel="0" collapsed="false">
      <c r="A137" s="128" t="s">
        <v>2252</v>
      </c>
      <c r="B137" s="125" t="s">
        <v>971</v>
      </c>
      <c r="C137" s="202" t="s">
        <v>2252</v>
      </c>
      <c r="D137" s="130"/>
      <c r="E137" s="130"/>
      <c r="F137" s="131" t="str">
        <f aca="false">IF(D137&gt;0,IF(E137/D137&gt;=100,"&gt;&gt;100",E137/D137*100),"-")</f>
        <v>-</v>
      </c>
      <c r="G137" s="177"/>
      <c r="H137" s="178"/>
      <c r="I137" s="177"/>
      <c r="J137" s="177"/>
      <c r="K137" s="177"/>
      <c r="L137" s="177"/>
      <c r="M137" s="177"/>
      <c r="N137" s="177"/>
      <c r="O137" s="177"/>
      <c r="P137" s="177"/>
      <c r="Q137" s="177"/>
      <c r="R137" s="177"/>
      <c r="S137" s="177"/>
      <c r="T137" s="177"/>
      <c r="U137" s="177"/>
      <c r="V137" s="177"/>
      <c r="W137" s="177"/>
    </row>
    <row r="138" customFormat="false" ht="12.75" hidden="false" customHeight="true" outlineLevel="0" collapsed="false">
      <c r="A138" s="128" t="s">
        <v>2253</v>
      </c>
      <c r="B138" s="125" t="s">
        <v>973</v>
      </c>
      <c r="C138" s="202" t="s">
        <v>2253</v>
      </c>
      <c r="D138" s="130"/>
      <c r="E138" s="130"/>
      <c r="F138" s="131" t="str">
        <f aca="false">IF(D138&gt;0,IF(E138/D138&gt;=100,"&gt;&gt;100",E138/D138*100),"-")</f>
        <v>-</v>
      </c>
      <c r="G138" s="177"/>
      <c r="H138" s="178"/>
      <c r="I138" s="177"/>
      <c r="J138" s="177"/>
      <c r="K138" s="177"/>
      <c r="L138" s="177"/>
      <c r="M138" s="177"/>
      <c r="N138" s="177"/>
      <c r="O138" s="177"/>
      <c r="P138" s="177"/>
      <c r="Q138" s="177"/>
      <c r="R138" s="177"/>
      <c r="S138" s="177"/>
      <c r="T138" s="177"/>
      <c r="U138" s="177"/>
      <c r="V138" s="177"/>
      <c r="W138" s="177"/>
    </row>
    <row r="139" customFormat="false" ht="12.75" hidden="false" customHeight="true" outlineLevel="0" collapsed="false">
      <c r="A139" s="128" t="s">
        <v>2254</v>
      </c>
      <c r="B139" s="125" t="s">
        <v>975</v>
      </c>
      <c r="C139" s="202" t="s">
        <v>2254</v>
      </c>
      <c r="D139" s="130"/>
      <c r="E139" s="130"/>
      <c r="F139" s="131" t="str">
        <f aca="false">IF(D139&gt;0,IF(E139/D139&gt;=100,"&gt;&gt;100",E139/D139*100),"-")</f>
        <v>-</v>
      </c>
      <c r="G139" s="177"/>
      <c r="H139" s="178"/>
      <c r="I139" s="177"/>
      <c r="J139" s="177"/>
      <c r="K139" s="177"/>
      <c r="L139" s="177"/>
      <c r="M139" s="177"/>
      <c r="N139" s="177"/>
      <c r="O139" s="177"/>
      <c r="P139" s="177"/>
      <c r="Q139" s="177"/>
      <c r="R139" s="177"/>
      <c r="S139" s="177"/>
      <c r="T139" s="177"/>
      <c r="U139" s="177"/>
      <c r="V139" s="177"/>
      <c r="W139" s="177"/>
    </row>
    <row r="140" customFormat="false" ht="12.75" hidden="false" customHeight="true" outlineLevel="0" collapsed="false">
      <c r="A140" s="128" t="s">
        <v>2255</v>
      </c>
      <c r="B140" s="125" t="s">
        <v>1181</v>
      </c>
      <c r="C140" s="202" t="s">
        <v>2255</v>
      </c>
      <c r="D140" s="130"/>
      <c r="E140" s="130"/>
      <c r="F140" s="131" t="str">
        <f aca="false">IF(D140&gt;0,IF(E140/D140&gt;=100,"&gt;&gt;100",E140/D140*100),"-")</f>
        <v>-</v>
      </c>
      <c r="G140" s="177"/>
      <c r="H140" s="178"/>
      <c r="I140" s="177"/>
      <c r="J140" s="177"/>
      <c r="K140" s="177"/>
      <c r="L140" s="177"/>
      <c r="M140" s="177"/>
      <c r="N140" s="177"/>
      <c r="O140" s="177"/>
      <c r="P140" s="177"/>
      <c r="Q140" s="177"/>
      <c r="R140" s="177"/>
      <c r="S140" s="177"/>
      <c r="T140" s="177"/>
      <c r="U140" s="177"/>
      <c r="V140" s="177"/>
      <c r="W140" s="177"/>
    </row>
    <row r="141" customFormat="false" ht="24" hidden="false" customHeight="false" outlineLevel="0" collapsed="false">
      <c r="A141" s="128" t="s">
        <v>2256</v>
      </c>
      <c r="B141" s="132" t="s">
        <v>1185</v>
      </c>
      <c r="C141" s="202" t="s">
        <v>2256</v>
      </c>
      <c r="D141" s="130"/>
      <c r="E141" s="130"/>
      <c r="F141" s="131" t="str">
        <f aca="false">IF(D141&gt;0,IF(E141/D141&gt;=100,"&gt;&gt;100",E141/D141*100),"-")</f>
        <v>-</v>
      </c>
      <c r="G141" s="177"/>
      <c r="H141" s="178"/>
      <c r="I141" s="177"/>
      <c r="J141" s="177"/>
      <c r="K141" s="177"/>
      <c r="L141" s="177"/>
      <c r="M141" s="177"/>
      <c r="N141" s="177"/>
      <c r="O141" s="177"/>
      <c r="P141" s="177"/>
      <c r="Q141" s="177"/>
      <c r="R141" s="177"/>
      <c r="S141" s="177"/>
      <c r="T141" s="177"/>
      <c r="U141" s="177"/>
      <c r="V141" s="177"/>
      <c r="W141" s="177"/>
    </row>
    <row r="142" customFormat="false" ht="12.75" hidden="false" customHeight="true" outlineLevel="0" collapsed="false">
      <c r="A142" s="128" t="s">
        <v>2257</v>
      </c>
      <c r="B142" s="125" t="s">
        <v>987</v>
      </c>
      <c r="C142" s="202" t="s">
        <v>2257</v>
      </c>
      <c r="D142" s="130"/>
      <c r="E142" s="130"/>
      <c r="F142" s="131" t="str">
        <f aca="false">IF(D142&gt;0,IF(E142/D142&gt;=100,"&gt;&gt;100",E142/D142*100),"-")</f>
        <v>-</v>
      </c>
      <c r="G142" s="177"/>
      <c r="H142" s="178"/>
      <c r="I142" s="177"/>
      <c r="J142" s="177"/>
      <c r="K142" s="177"/>
      <c r="L142" s="177"/>
      <c r="M142" s="177"/>
      <c r="N142" s="177"/>
      <c r="O142" s="177"/>
      <c r="P142" s="177"/>
      <c r="Q142" s="177"/>
      <c r="R142" s="177"/>
      <c r="S142" s="177"/>
      <c r="T142" s="177"/>
      <c r="U142" s="177"/>
      <c r="V142" s="177"/>
      <c r="W142" s="177"/>
    </row>
    <row r="143" customFormat="false" ht="12.75" hidden="false" customHeight="true" outlineLevel="0" collapsed="false">
      <c r="A143" s="128"/>
      <c r="B143" s="125" t="s">
        <v>2258</v>
      </c>
      <c r="C143" s="202" t="s">
        <v>2259</v>
      </c>
      <c r="D143" s="203" t="n">
        <f aca="false">SUM(D144:D145)</f>
        <v>0</v>
      </c>
      <c r="E143" s="203" t="n">
        <f aca="false">SUM(E144:E145)</f>
        <v>0</v>
      </c>
      <c r="F143" s="131" t="str">
        <f aca="false">IF(D143&gt;0,IF(E143/D143&gt;=100,"&gt;&gt;100",E143/D143*100),"-")</f>
        <v>-</v>
      </c>
      <c r="G143" s="177"/>
      <c r="H143" s="178"/>
      <c r="I143" s="177"/>
      <c r="J143" s="177"/>
      <c r="K143" s="177"/>
      <c r="L143" s="177"/>
      <c r="M143" s="177"/>
      <c r="N143" s="177"/>
      <c r="O143" s="177"/>
      <c r="P143" s="177"/>
      <c r="Q143" s="177"/>
      <c r="R143" s="177"/>
      <c r="S143" s="177"/>
      <c r="T143" s="177"/>
      <c r="U143" s="177"/>
      <c r="V143" s="177"/>
      <c r="W143" s="177"/>
    </row>
    <row r="144" customFormat="false" ht="12.75" hidden="false" customHeight="true" outlineLevel="0" collapsed="false">
      <c r="A144" s="128" t="s">
        <v>2260</v>
      </c>
      <c r="B144" s="125" t="s">
        <v>1187</v>
      </c>
      <c r="C144" s="202" t="s">
        <v>2260</v>
      </c>
      <c r="D144" s="130"/>
      <c r="E144" s="130"/>
      <c r="F144" s="131" t="str">
        <f aca="false">IF(D144&gt;0,IF(E144/D144&gt;=100,"&gt;&gt;100",E144/D144*100),"-")</f>
        <v>-</v>
      </c>
      <c r="G144" s="177"/>
      <c r="H144" s="178"/>
      <c r="I144" s="177"/>
      <c r="J144" s="177"/>
      <c r="K144" s="177"/>
      <c r="L144" s="177"/>
      <c r="M144" s="177"/>
      <c r="N144" s="177"/>
      <c r="O144" s="177"/>
      <c r="P144" s="177"/>
      <c r="Q144" s="177"/>
      <c r="R144" s="177"/>
      <c r="S144" s="177"/>
      <c r="T144" s="177"/>
      <c r="U144" s="177"/>
      <c r="V144" s="177"/>
      <c r="W144" s="177"/>
    </row>
    <row r="145" customFormat="false" ht="12.75" hidden="false" customHeight="true" outlineLevel="0" collapsed="false">
      <c r="A145" s="128" t="s">
        <v>2261</v>
      </c>
      <c r="B145" s="125" t="s">
        <v>989</v>
      </c>
      <c r="C145" s="202" t="s">
        <v>2261</v>
      </c>
      <c r="D145" s="130"/>
      <c r="E145" s="130"/>
      <c r="F145" s="131" t="str">
        <f aca="false">IF(D145&gt;0,IF(E145/D145&gt;=100,"&gt;&gt;100",E145/D145*100),"-")</f>
        <v>-</v>
      </c>
      <c r="G145" s="177"/>
      <c r="H145" s="178"/>
      <c r="I145" s="177"/>
      <c r="J145" s="177"/>
      <c r="K145" s="177"/>
      <c r="L145" s="177"/>
      <c r="M145" s="177"/>
      <c r="N145" s="177"/>
      <c r="O145" s="177"/>
      <c r="P145" s="177"/>
      <c r="Q145" s="177"/>
      <c r="R145" s="177"/>
      <c r="S145" s="177"/>
      <c r="T145" s="177"/>
      <c r="U145" s="177"/>
      <c r="V145" s="177"/>
      <c r="W145" s="177"/>
    </row>
    <row r="146" customFormat="false" ht="12.75" hidden="false" customHeight="true" outlineLevel="0" collapsed="false">
      <c r="A146" s="128" t="s">
        <v>2262</v>
      </c>
      <c r="B146" s="125" t="s">
        <v>2263</v>
      </c>
      <c r="C146" s="202" t="s">
        <v>2262</v>
      </c>
      <c r="D146" s="130"/>
      <c r="E146" s="130"/>
      <c r="F146" s="131" t="str">
        <f aca="false">IF(D146&gt;0,IF(E146/D146&gt;=100,"&gt;&gt;100",E146/D146*100),"-")</f>
        <v>-</v>
      </c>
      <c r="G146" s="177"/>
      <c r="H146" s="178"/>
      <c r="I146" s="177"/>
      <c r="J146" s="177"/>
      <c r="K146" s="177"/>
      <c r="L146" s="177"/>
      <c r="M146" s="177"/>
      <c r="N146" s="177"/>
      <c r="O146" s="177"/>
      <c r="P146" s="177"/>
      <c r="Q146" s="177"/>
      <c r="R146" s="177"/>
      <c r="S146" s="177"/>
      <c r="T146" s="177"/>
      <c r="U146" s="177"/>
      <c r="V146" s="177"/>
      <c r="W146" s="177"/>
    </row>
    <row r="147" customFormat="false" ht="12.75" hidden="false" customHeight="true" outlineLevel="0" collapsed="false">
      <c r="A147" s="128" t="s">
        <v>2264</v>
      </c>
      <c r="B147" s="125" t="s">
        <v>2265</v>
      </c>
      <c r="C147" s="202" t="s">
        <v>2264</v>
      </c>
      <c r="D147" s="203" t="n">
        <f aca="false">SUM(D148:D150)+SUM(D159:D163)-D164</f>
        <v>0</v>
      </c>
      <c r="E147" s="203" t="n">
        <f aca="false">SUM(E148:E150)+SUM(E159:E163)-E164</f>
        <v>0</v>
      </c>
      <c r="F147" s="131" t="str">
        <f aca="false">IF(D147&gt;0,IF(E147/D147&gt;=100,"&gt;&gt;100",E147/D147*100),"-")</f>
        <v>-</v>
      </c>
      <c r="G147" s="177"/>
      <c r="H147" s="178"/>
      <c r="I147" s="177"/>
      <c r="J147" s="177"/>
      <c r="K147" s="177"/>
      <c r="L147" s="177"/>
      <c r="M147" s="177"/>
      <c r="N147" s="177"/>
      <c r="O147" s="177"/>
      <c r="P147" s="177"/>
      <c r="Q147" s="177"/>
      <c r="R147" s="177"/>
      <c r="S147" s="177"/>
      <c r="T147" s="177"/>
      <c r="U147" s="177"/>
      <c r="V147" s="177"/>
      <c r="W147" s="177"/>
    </row>
    <row r="148" customFormat="false" ht="12.75" hidden="false" customHeight="true" outlineLevel="0" collapsed="false">
      <c r="A148" s="128" t="s">
        <v>2266</v>
      </c>
      <c r="B148" s="125" t="s">
        <v>2267</v>
      </c>
      <c r="C148" s="202" t="s">
        <v>2266</v>
      </c>
      <c r="D148" s="130"/>
      <c r="E148" s="130"/>
      <c r="F148" s="131" t="str">
        <f aca="false">IF(D148&gt;0,IF(E148/D148&gt;=100,"&gt;&gt;100",E148/D148*100),"-")</f>
        <v>-</v>
      </c>
      <c r="G148" s="177"/>
      <c r="H148" s="178"/>
      <c r="I148" s="177"/>
      <c r="J148" s="177"/>
      <c r="K148" s="177"/>
      <c r="L148" s="177"/>
      <c r="M148" s="177"/>
      <c r="N148" s="177"/>
      <c r="O148" s="177"/>
      <c r="P148" s="177"/>
      <c r="Q148" s="177"/>
      <c r="R148" s="177"/>
      <c r="S148" s="177"/>
      <c r="T148" s="177"/>
      <c r="U148" s="177"/>
      <c r="V148" s="177"/>
      <c r="W148" s="177"/>
    </row>
    <row r="149" customFormat="false" ht="12.75" hidden="false" customHeight="true" outlineLevel="0" collapsed="false">
      <c r="A149" s="128" t="s">
        <v>2268</v>
      </c>
      <c r="B149" s="125" t="s">
        <v>2269</v>
      </c>
      <c r="C149" s="202" t="s">
        <v>2268</v>
      </c>
      <c r="D149" s="130"/>
      <c r="E149" s="130"/>
      <c r="F149" s="131" t="str">
        <f aca="false">IF(D149&gt;0,IF(E149/D149&gt;=100,"&gt;&gt;100",E149/D149*100),"-")</f>
        <v>-</v>
      </c>
      <c r="G149" s="177"/>
      <c r="H149" s="178"/>
      <c r="I149" s="177"/>
      <c r="J149" s="177"/>
      <c r="K149" s="177"/>
      <c r="L149" s="177"/>
      <c r="M149" s="177"/>
      <c r="N149" s="177"/>
      <c r="O149" s="177"/>
      <c r="P149" s="177"/>
      <c r="Q149" s="177"/>
      <c r="R149" s="177"/>
      <c r="S149" s="177"/>
      <c r="T149" s="177"/>
      <c r="U149" s="177"/>
      <c r="V149" s="177"/>
      <c r="W149" s="177"/>
    </row>
    <row r="150" customFormat="false" ht="24" hidden="false" customHeight="false" outlineLevel="0" collapsed="false">
      <c r="A150" s="128" t="s">
        <v>2270</v>
      </c>
      <c r="B150" s="125" t="s">
        <v>2271</v>
      </c>
      <c r="C150" s="202" t="s">
        <v>2270</v>
      </c>
      <c r="D150" s="203" t="n">
        <f aca="false">SUM(D151:D158)</f>
        <v>0</v>
      </c>
      <c r="E150" s="203" t="n">
        <f aca="false">SUM(E151:E158)</f>
        <v>0</v>
      </c>
      <c r="F150" s="131" t="str">
        <f aca="false">IF(D150&gt;0,IF(E150/D150&gt;=100,"&gt;&gt;100",E150/D150*100),"-")</f>
        <v>-</v>
      </c>
      <c r="G150" s="177"/>
      <c r="H150" s="178"/>
      <c r="I150" s="177"/>
      <c r="J150" s="177"/>
      <c r="K150" s="177"/>
      <c r="L150" s="177"/>
      <c r="M150" s="177"/>
      <c r="N150" s="177"/>
      <c r="O150" s="177"/>
      <c r="P150" s="177"/>
      <c r="Q150" s="177"/>
      <c r="R150" s="177"/>
      <c r="S150" s="177"/>
      <c r="T150" s="177"/>
      <c r="U150" s="177"/>
      <c r="V150" s="177"/>
      <c r="W150" s="177"/>
    </row>
    <row r="151" customFormat="false" ht="12.75" hidden="false" customHeight="true" outlineLevel="0" collapsed="false">
      <c r="A151" s="128" t="s">
        <v>2272</v>
      </c>
      <c r="B151" s="125" t="s">
        <v>2273</v>
      </c>
      <c r="C151" s="202" t="s">
        <v>2272</v>
      </c>
      <c r="D151" s="130"/>
      <c r="E151" s="130"/>
      <c r="F151" s="131" t="str">
        <f aca="false">IF(D151&gt;0,IF(E151/D151&gt;=100,"&gt;&gt;100",E151/D151*100),"-")</f>
        <v>-</v>
      </c>
      <c r="G151" s="177"/>
      <c r="H151" s="178"/>
      <c r="I151" s="177"/>
      <c r="J151" s="177"/>
      <c r="K151" s="177"/>
      <c r="L151" s="177"/>
      <c r="M151" s="177"/>
      <c r="N151" s="177"/>
      <c r="O151" s="177"/>
      <c r="P151" s="177"/>
      <c r="Q151" s="177"/>
      <c r="R151" s="177"/>
      <c r="S151" s="177"/>
      <c r="T151" s="177"/>
      <c r="U151" s="177"/>
      <c r="V151" s="177"/>
      <c r="W151" s="177"/>
    </row>
    <row r="152" customFormat="false" ht="12.75" hidden="false" customHeight="true" outlineLevel="0" collapsed="false">
      <c r="A152" s="128" t="s">
        <v>2274</v>
      </c>
      <c r="B152" s="125" t="s">
        <v>2275</v>
      </c>
      <c r="C152" s="202" t="s">
        <v>2274</v>
      </c>
      <c r="D152" s="130"/>
      <c r="E152" s="130"/>
      <c r="F152" s="131" t="str">
        <f aca="false">IF(D152&gt;0,IF(E152/D152&gt;=100,"&gt;&gt;100",E152/D152*100),"-")</f>
        <v>-</v>
      </c>
      <c r="G152" s="177"/>
      <c r="H152" s="178"/>
      <c r="I152" s="177"/>
      <c r="J152" s="177"/>
      <c r="K152" s="177"/>
      <c r="L152" s="177"/>
      <c r="M152" s="177"/>
      <c r="N152" s="177"/>
      <c r="O152" s="177"/>
      <c r="P152" s="177"/>
      <c r="Q152" s="177"/>
      <c r="R152" s="177"/>
      <c r="S152" s="177"/>
      <c r="T152" s="177"/>
      <c r="U152" s="177"/>
      <c r="V152" s="177"/>
      <c r="W152" s="177"/>
    </row>
    <row r="153" customFormat="false" ht="24" hidden="false" customHeight="false" outlineLevel="0" collapsed="false">
      <c r="A153" s="128" t="s">
        <v>2276</v>
      </c>
      <c r="B153" s="125" t="s">
        <v>2277</v>
      </c>
      <c r="C153" s="202" t="s">
        <v>2276</v>
      </c>
      <c r="D153" s="130"/>
      <c r="E153" s="130"/>
      <c r="F153" s="131" t="str">
        <f aca="false">IF(D153&gt;0,IF(E153/D153&gt;=100,"&gt;&gt;100",E153/D153*100),"-")</f>
        <v>-</v>
      </c>
      <c r="G153" s="177"/>
      <c r="H153" s="178"/>
      <c r="I153" s="177"/>
      <c r="J153" s="177"/>
      <c r="K153" s="177"/>
      <c r="L153" s="177"/>
      <c r="M153" s="177"/>
      <c r="N153" s="177"/>
      <c r="O153" s="177"/>
      <c r="P153" s="177"/>
      <c r="Q153" s="177"/>
      <c r="R153" s="177"/>
      <c r="S153" s="177"/>
      <c r="T153" s="177"/>
      <c r="U153" s="177"/>
      <c r="V153" s="177"/>
      <c r="W153" s="177"/>
    </row>
    <row r="154" customFormat="false" ht="12.75" hidden="false" customHeight="true" outlineLevel="0" collapsed="false">
      <c r="A154" s="128" t="s">
        <v>2278</v>
      </c>
      <c r="B154" s="125" t="s">
        <v>2279</v>
      </c>
      <c r="C154" s="202" t="s">
        <v>2278</v>
      </c>
      <c r="D154" s="130"/>
      <c r="E154" s="130"/>
      <c r="F154" s="131" t="str">
        <f aca="false">IF(D154&gt;0,IF(E154/D154&gt;=100,"&gt;&gt;100",E154/D154*100),"-")</f>
        <v>-</v>
      </c>
      <c r="G154" s="177"/>
      <c r="H154" s="178"/>
      <c r="I154" s="177"/>
      <c r="J154" s="177"/>
      <c r="K154" s="177"/>
      <c r="L154" s="177"/>
      <c r="M154" s="177"/>
      <c r="N154" s="177"/>
      <c r="O154" s="177"/>
      <c r="P154" s="177"/>
      <c r="Q154" s="177"/>
      <c r="R154" s="177"/>
      <c r="S154" s="177"/>
      <c r="T154" s="177"/>
      <c r="U154" s="177"/>
      <c r="V154" s="177"/>
      <c r="W154" s="177"/>
    </row>
    <row r="155" customFormat="false" ht="24" hidden="false" customHeight="false" outlineLevel="0" collapsed="false">
      <c r="A155" s="128" t="s">
        <v>2280</v>
      </c>
      <c r="B155" s="125" t="s">
        <v>2281</v>
      </c>
      <c r="C155" s="202" t="s">
        <v>2280</v>
      </c>
      <c r="D155" s="130"/>
      <c r="E155" s="130"/>
      <c r="F155" s="131" t="str">
        <f aca="false">IF(D155&gt;0,IF(E155/D155&gt;=100,"&gt;&gt;100",E155/D155*100),"-")</f>
        <v>-</v>
      </c>
      <c r="G155" s="177"/>
      <c r="H155" s="178"/>
      <c r="I155" s="177"/>
      <c r="J155" s="177"/>
      <c r="K155" s="177"/>
      <c r="L155" s="177"/>
      <c r="M155" s="177"/>
      <c r="N155" s="177"/>
      <c r="O155" s="177"/>
      <c r="P155" s="177"/>
      <c r="Q155" s="177"/>
      <c r="R155" s="177"/>
      <c r="S155" s="177"/>
      <c r="T155" s="177"/>
      <c r="U155" s="177"/>
      <c r="V155" s="177"/>
      <c r="W155" s="177"/>
    </row>
    <row r="156" customFormat="false" ht="24" hidden="false" customHeight="false" outlineLevel="0" collapsed="false">
      <c r="A156" s="128" t="s">
        <v>2282</v>
      </c>
      <c r="B156" s="125" t="s">
        <v>2283</v>
      </c>
      <c r="C156" s="202" t="s">
        <v>2282</v>
      </c>
      <c r="D156" s="130"/>
      <c r="E156" s="130"/>
      <c r="F156" s="131" t="str">
        <f aca="false">IF(D156&gt;0,IF(E156/D156&gt;=100,"&gt;&gt;100",E156/D156*100),"-")</f>
        <v>-</v>
      </c>
      <c r="G156" s="177"/>
      <c r="H156" s="178"/>
      <c r="I156" s="177"/>
      <c r="J156" s="177"/>
      <c r="K156" s="177"/>
      <c r="L156" s="177"/>
      <c r="M156" s="177"/>
      <c r="N156" s="177"/>
      <c r="O156" s="177"/>
      <c r="P156" s="177"/>
      <c r="Q156" s="177"/>
      <c r="R156" s="177"/>
      <c r="S156" s="177"/>
      <c r="T156" s="177"/>
      <c r="U156" s="177"/>
      <c r="V156" s="177"/>
      <c r="W156" s="177"/>
    </row>
    <row r="157" customFormat="false" ht="24" hidden="false" customHeight="false" outlineLevel="0" collapsed="false">
      <c r="A157" s="128" t="s">
        <v>2284</v>
      </c>
      <c r="B157" s="125" t="s">
        <v>2285</v>
      </c>
      <c r="C157" s="202" t="s">
        <v>2284</v>
      </c>
      <c r="D157" s="130"/>
      <c r="E157" s="130"/>
      <c r="F157" s="131" t="str">
        <f aca="false">IF(D157&gt;0,IF(E157/D157&gt;=100,"&gt;&gt;100",E157/D157*100),"-")</f>
        <v>-</v>
      </c>
      <c r="G157" s="177"/>
      <c r="H157" s="178"/>
      <c r="I157" s="177"/>
      <c r="J157" s="177"/>
      <c r="K157" s="177"/>
      <c r="L157" s="177"/>
      <c r="M157" s="177"/>
      <c r="N157" s="177"/>
      <c r="O157" s="177"/>
      <c r="P157" s="177"/>
      <c r="Q157" s="177"/>
      <c r="R157" s="177"/>
      <c r="S157" s="177"/>
      <c r="T157" s="177"/>
      <c r="U157" s="177"/>
      <c r="V157" s="177"/>
      <c r="W157" s="177"/>
    </row>
    <row r="158" customFormat="false" ht="12" hidden="false" customHeight="false" outlineLevel="0" collapsed="false">
      <c r="A158" s="128" t="s">
        <v>2286</v>
      </c>
      <c r="B158" s="125" t="s">
        <v>2287</v>
      </c>
      <c r="C158" s="202" t="s">
        <v>2286</v>
      </c>
      <c r="D158" s="130"/>
      <c r="E158" s="130"/>
      <c r="F158" s="131" t="str">
        <f aca="false">IF(D158&gt;0,IF(E158/D158&gt;=100,"&gt;&gt;100",E158/D158*100),"-")</f>
        <v>-</v>
      </c>
      <c r="G158" s="177"/>
      <c r="H158" s="178"/>
      <c r="I158" s="177"/>
      <c r="J158" s="177"/>
      <c r="K158" s="177"/>
      <c r="L158" s="177"/>
      <c r="M158" s="177"/>
      <c r="N158" s="177"/>
      <c r="O158" s="177"/>
      <c r="P158" s="177"/>
      <c r="Q158" s="177"/>
      <c r="R158" s="177"/>
      <c r="S158" s="177"/>
      <c r="T158" s="177"/>
      <c r="U158" s="177"/>
      <c r="V158" s="177"/>
      <c r="W158" s="177"/>
    </row>
    <row r="159" customFormat="false" ht="12.75" hidden="false" customHeight="true" outlineLevel="0" collapsed="false">
      <c r="A159" s="128" t="s">
        <v>2288</v>
      </c>
      <c r="B159" s="125" t="s">
        <v>2289</v>
      </c>
      <c r="C159" s="202" t="s">
        <v>2288</v>
      </c>
      <c r="D159" s="130"/>
      <c r="E159" s="130"/>
      <c r="F159" s="131" t="str">
        <f aca="false">IF(D159&gt;0,IF(E159/D159&gt;=100,"&gt;&gt;100",E159/D159*100),"-")</f>
        <v>-</v>
      </c>
      <c r="G159" s="205"/>
      <c r="H159" s="178"/>
      <c r="I159" s="177"/>
      <c r="J159" s="177"/>
      <c r="K159" s="177"/>
      <c r="L159" s="177"/>
      <c r="M159" s="177"/>
      <c r="N159" s="177"/>
      <c r="O159" s="177"/>
      <c r="P159" s="177"/>
      <c r="Q159" s="177"/>
      <c r="R159" s="177"/>
      <c r="S159" s="177"/>
      <c r="T159" s="177"/>
      <c r="U159" s="177"/>
      <c r="V159" s="177"/>
      <c r="W159" s="177"/>
    </row>
    <row r="160" customFormat="false" ht="24" hidden="false" customHeight="false" outlineLevel="0" collapsed="false">
      <c r="A160" s="128" t="s">
        <v>2290</v>
      </c>
      <c r="B160" s="132" t="s">
        <v>2291</v>
      </c>
      <c r="C160" s="202" t="s">
        <v>2290</v>
      </c>
      <c r="D160" s="130"/>
      <c r="E160" s="130"/>
      <c r="F160" s="131" t="str">
        <f aca="false">IF(D160&gt;0,IF(E160/D160&gt;=100,"&gt;&gt;100",E160/D160*100),"-")</f>
        <v>-</v>
      </c>
      <c r="G160" s="177"/>
      <c r="H160" s="178"/>
      <c r="I160" s="177"/>
      <c r="J160" s="177"/>
      <c r="K160" s="177"/>
      <c r="L160" s="177"/>
      <c r="M160" s="177"/>
      <c r="N160" s="177"/>
      <c r="O160" s="177"/>
      <c r="P160" s="177"/>
      <c r="Q160" s="177"/>
      <c r="R160" s="177"/>
      <c r="S160" s="177"/>
      <c r="T160" s="177"/>
      <c r="U160" s="177"/>
      <c r="V160" s="177"/>
      <c r="W160" s="177"/>
    </row>
    <row r="161" customFormat="false" ht="24" hidden="false" customHeight="false" outlineLevel="0" collapsed="false">
      <c r="A161" s="128" t="s">
        <v>2292</v>
      </c>
      <c r="B161" s="125" t="s">
        <v>2293</v>
      </c>
      <c r="C161" s="202" t="s">
        <v>2292</v>
      </c>
      <c r="D161" s="130"/>
      <c r="E161" s="130"/>
      <c r="F161" s="131" t="str">
        <f aca="false">IF(D161&gt;0,IF(E161/D161&gt;=100,"&gt;&gt;100",E161/D161*100),"-")</f>
        <v>-</v>
      </c>
      <c r="G161" s="177"/>
      <c r="H161" s="178"/>
      <c r="I161" s="177"/>
      <c r="J161" s="177"/>
      <c r="K161" s="177"/>
      <c r="L161" s="177"/>
      <c r="M161" s="177"/>
      <c r="N161" s="177"/>
      <c r="O161" s="177"/>
      <c r="P161" s="177"/>
      <c r="Q161" s="177"/>
      <c r="R161" s="177"/>
      <c r="S161" s="177"/>
      <c r="T161" s="177"/>
      <c r="U161" s="177"/>
      <c r="V161" s="177"/>
      <c r="W161" s="177"/>
    </row>
    <row r="162" customFormat="false" ht="24" hidden="false" customHeight="false" outlineLevel="0" collapsed="false">
      <c r="A162" s="128" t="s">
        <v>2294</v>
      </c>
      <c r="B162" s="125" t="s">
        <v>2295</v>
      </c>
      <c r="C162" s="202" t="s">
        <v>2294</v>
      </c>
      <c r="D162" s="130"/>
      <c r="E162" s="130"/>
      <c r="F162" s="131" t="str">
        <f aca="false">IF(D162&gt;0,IF(E162/D162&gt;=100,"&gt;&gt;100",E162/D162*100),"-")</f>
        <v>-</v>
      </c>
      <c r="G162" s="177"/>
      <c r="H162" s="178"/>
      <c r="I162" s="177"/>
      <c r="J162" s="177"/>
      <c r="K162" s="177"/>
      <c r="L162" s="177"/>
      <c r="M162" s="177"/>
      <c r="N162" s="177"/>
      <c r="O162" s="177"/>
      <c r="P162" s="177"/>
      <c r="Q162" s="177"/>
      <c r="R162" s="177"/>
      <c r="S162" s="177"/>
      <c r="T162" s="177"/>
      <c r="U162" s="177"/>
      <c r="V162" s="177"/>
      <c r="W162" s="177"/>
    </row>
    <row r="163" customFormat="false" ht="12.75" hidden="false" customHeight="true" outlineLevel="0" collapsed="false">
      <c r="A163" s="128" t="s">
        <v>2296</v>
      </c>
      <c r="B163" s="125" t="s">
        <v>2297</v>
      </c>
      <c r="C163" s="202" t="s">
        <v>2296</v>
      </c>
      <c r="D163" s="130"/>
      <c r="E163" s="130"/>
      <c r="F163" s="131" t="str">
        <f aca="false">IF(D163&gt;0,IF(E163/D163&gt;=100,"&gt;&gt;100",E163/D163*100),"-")</f>
        <v>-</v>
      </c>
      <c r="G163" s="177"/>
      <c r="H163" s="178"/>
      <c r="I163" s="177"/>
      <c r="J163" s="177"/>
      <c r="K163" s="177"/>
      <c r="L163" s="177"/>
      <c r="M163" s="177"/>
      <c r="N163" s="177"/>
      <c r="O163" s="177"/>
      <c r="P163" s="177"/>
      <c r="Q163" s="177"/>
      <c r="R163" s="177"/>
      <c r="S163" s="177"/>
      <c r="T163" s="177"/>
      <c r="U163" s="177"/>
      <c r="V163" s="177"/>
      <c r="W163" s="177"/>
    </row>
    <row r="164" customFormat="false" ht="12.75" hidden="false" customHeight="true" outlineLevel="0" collapsed="false">
      <c r="A164" s="128" t="s">
        <v>2298</v>
      </c>
      <c r="B164" s="125" t="s">
        <v>2299</v>
      </c>
      <c r="C164" s="202" t="s">
        <v>2298</v>
      </c>
      <c r="D164" s="130"/>
      <c r="E164" s="130"/>
      <c r="F164" s="131" t="str">
        <f aca="false">IF(D164&gt;0,IF(E164/D164&gt;=100,"&gt;&gt;100",E164/D164*100),"-")</f>
        <v>-</v>
      </c>
      <c r="G164" s="177"/>
      <c r="H164" s="178"/>
      <c r="I164" s="177"/>
      <c r="J164" s="177"/>
      <c r="K164" s="177"/>
      <c r="L164" s="177"/>
      <c r="M164" s="177"/>
      <c r="N164" s="177"/>
      <c r="O164" s="177"/>
      <c r="P164" s="177"/>
      <c r="Q164" s="177"/>
      <c r="R164" s="177"/>
      <c r="S164" s="177"/>
      <c r="T164" s="177"/>
      <c r="U164" s="177"/>
      <c r="V164" s="177"/>
      <c r="W164" s="177"/>
    </row>
    <row r="165" customFormat="false" ht="12.75" hidden="false" customHeight="true" outlineLevel="0" collapsed="false">
      <c r="A165" s="128" t="s">
        <v>2300</v>
      </c>
      <c r="B165" s="125" t="s">
        <v>2301</v>
      </c>
      <c r="C165" s="202" t="s">
        <v>2300</v>
      </c>
      <c r="D165" s="203" t="n">
        <f aca="false">SUM(D166:D169)-D170</f>
        <v>0</v>
      </c>
      <c r="E165" s="203" t="n">
        <f aca="false">SUM(E166:E169)-E170</f>
        <v>0</v>
      </c>
      <c r="F165" s="131" t="str">
        <f aca="false">IF(D165&gt;0,IF(E165/D165&gt;=100,"&gt;&gt;100",E165/D165*100),"-")</f>
        <v>-</v>
      </c>
      <c r="G165" s="177"/>
      <c r="H165" s="178"/>
      <c r="I165" s="177"/>
      <c r="J165" s="177"/>
      <c r="K165" s="177"/>
      <c r="L165" s="177"/>
      <c r="M165" s="177"/>
      <c r="N165" s="177"/>
      <c r="O165" s="177"/>
      <c r="P165" s="177"/>
      <c r="Q165" s="177"/>
      <c r="R165" s="177"/>
      <c r="S165" s="177"/>
      <c r="T165" s="177"/>
      <c r="U165" s="177"/>
      <c r="V165" s="177"/>
      <c r="W165" s="177"/>
    </row>
    <row r="166" customFormat="false" ht="12.75" hidden="false" customHeight="true" outlineLevel="0" collapsed="false">
      <c r="A166" s="128" t="s">
        <v>2302</v>
      </c>
      <c r="B166" s="125" t="s">
        <v>2303</v>
      </c>
      <c r="C166" s="202" t="s">
        <v>2302</v>
      </c>
      <c r="D166" s="130"/>
      <c r="E166" s="130"/>
      <c r="F166" s="131" t="str">
        <f aca="false">IF(D166&gt;0,IF(E166/D166&gt;=100,"&gt;&gt;100",E166/D166*100),"-")</f>
        <v>-</v>
      </c>
      <c r="G166" s="177"/>
      <c r="H166" s="178"/>
      <c r="I166" s="177"/>
      <c r="J166" s="177"/>
      <c r="K166" s="177"/>
      <c r="L166" s="177"/>
      <c r="M166" s="177"/>
      <c r="N166" s="177"/>
      <c r="O166" s="177"/>
      <c r="P166" s="177"/>
      <c r="Q166" s="177"/>
      <c r="R166" s="177"/>
      <c r="S166" s="177"/>
      <c r="T166" s="177"/>
      <c r="U166" s="177"/>
      <c r="V166" s="177"/>
      <c r="W166" s="177"/>
    </row>
    <row r="167" customFormat="false" ht="12.75" hidden="false" customHeight="true" outlineLevel="0" collapsed="false">
      <c r="A167" s="128" t="s">
        <v>2304</v>
      </c>
      <c r="B167" s="125" t="s">
        <v>2305</v>
      </c>
      <c r="C167" s="202" t="s">
        <v>2304</v>
      </c>
      <c r="D167" s="130"/>
      <c r="E167" s="130"/>
      <c r="F167" s="131" t="str">
        <f aca="false">IF(D167&gt;0,IF(E167/D167&gt;=100,"&gt;&gt;100",E167/D167*100),"-")</f>
        <v>-</v>
      </c>
      <c r="G167" s="177"/>
      <c r="H167" s="178"/>
      <c r="I167" s="177"/>
      <c r="J167" s="177"/>
      <c r="K167" s="177"/>
      <c r="L167" s="177"/>
      <c r="M167" s="177"/>
      <c r="N167" s="177"/>
      <c r="O167" s="177"/>
      <c r="P167" s="177"/>
      <c r="Q167" s="177"/>
      <c r="R167" s="177"/>
      <c r="S167" s="177"/>
      <c r="T167" s="177"/>
      <c r="U167" s="177"/>
      <c r="V167" s="177"/>
      <c r="W167" s="177"/>
    </row>
    <row r="168" customFormat="false" ht="12.75" hidden="false" customHeight="true" outlineLevel="0" collapsed="false">
      <c r="A168" s="128" t="s">
        <v>2306</v>
      </c>
      <c r="B168" s="125" t="s">
        <v>2307</v>
      </c>
      <c r="C168" s="202" t="s">
        <v>2306</v>
      </c>
      <c r="D168" s="130"/>
      <c r="E168" s="130"/>
      <c r="F168" s="131" t="str">
        <f aca="false">IF(D168&gt;0,IF(E168/D168&gt;=100,"&gt;&gt;100",E168/D168*100),"-")</f>
        <v>-</v>
      </c>
      <c r="G168" s="177"/>
      <c r="H168" s="178"/>
      <c r="I168" s="177"/>
      <c r="J168" s="177"/>
      <c r="K168" s="177"/>
      <c r="L168" s="177"/>
      <c r="M168" s="177"/>
      <c r="N168" s="177"/>
      <c r="O168" s="177"/>
      <c r="P168" s="177"/>
      <c r="Q168" s="177"/>
      <c r="R168" s="177"/>
      <c r="S168" s="177"/>
      <c r="T168" s="177"/>
      <c r="U168" s="177"/>
      <c r="V168" s="177"/>
      <c r="W168" s="177"/>
    </row>
    <row r="169" customFormat="false" ht="12.75" hidden="false" customHeight="true" outlineLevel="0" collapsed="false">
      <c r="A169" s="128" t="s">
        <v>2308</v>
      </c>
      <c r="B169" s="125" t="s">
        <v>2309</v>
      </c>
      <c r="C169" s="202" t="s">
        <v>2308</v>
      </c>
      <c r="D169" s="130"/>
      <c r="E169" s="130"/>
      <c r="F169" s="131" t="str">
        <f aca="false">IF(D169&gt;0,IF(E169/D169&gt;=100,"&gt;&gt;100",E169/D169*100),"-")</f>
        <v>-</v>
      </c>
      <c r="G169" s="177"/>
      <c r="H169" s="178"/>
      <c r="I169" s="177"/>
      <c r="J169" s="177"/>
      <c r="K169" s="177"/>
      <c r="L169" s="177"/>
      <c r="M169" s="177"/>
      <c r="N169" s="177"/>
      <c r="O169" s="177"/>
      <c r="P169" s="177"/>
      <c r="Q169" s="177"/>
      <c r="R169" s="177"/>
      <c r="S169" s="177"/>
      <c r="T169" s="177"/>
      <c r="U169" s="177"/>
      <c r="V169" s="177"/>
      <c r="W169" s="177"/>
    </row>
    <row r="170" customFormat="false" ht="12.75" hidden="false" customHeight="true" outlineLevel="0" collapsed="false">
      <c r="A170" s="128" t="s">
        <v>2310</v>
      </c>
      <c r="B170" s="125" t="s">
        <v>2311</v>
      </c>
      <c r="C170" s="202" t="s">
        <v>2310</v>
      </c>
      <c r="D170" s="130"/>
      <c r="E170" s="130"/>
      <c r="F170" s="131" t="str">
        <f aca="false">IF(D170&gt;0,IF(E170/D170&gt;=100,"&gt;&gt;100",E170/D170*100),"-")</f>
        <v>-</v>
      </c>
      <c r="G170" s="177"/>
      <c r="H170" s="178"/>
      <c r="I170" s="177"/>
      <c r="J170" s="177"/>
      <c r="K170" s="177"/>
      <c r="L170" s="177"/>
      <c r="M170" s="177"/>
      <c r="N170" s="177"/>
      <c r="O170" s="177"/>
      <c r="P170" s="177"/>
      <c r="Q170" s="177"/>
      <c r="R170" s="177"/>
      <c r="S170" s="177"/>
      <c r="T170" s="177"/>
      <c r="U170" s="177"/>
      <c r="V170" s="177"/>
      <c r="W170" s="177"/>
    </row>
    <row r="171" customFormat="false" ht="24" hidden="false" customHeight="false" outlineLevel="0" collapsed="false">
      <c r="A171" s="128" t="s">
        <v>1301</v>
      </c>
      <c r="B171" s="125" t="s">
        <v>2312</v>
      </c>
      <c r="C171" s="202" t="s">
        <v>1301</v>
      </c>
      <c r="D171" s="203" t="n">
        <f aca="false">SUM(D172:D173)</f>
        <v>0</v>
      </c>
      <c r="E171" s="203" t="n">
        <f aca="false">SUM(E172:E173)</f>
        <v>0</v>
      </c>
      <c r="F171" s="131" t="str">
        <f aca="false">IF(D171&gt;0,IF(E171/D171&gt;=100,"&gt;&gt;100",E171/D171*100),"-")</f>
        <v>-</v>
      </c>
      <c r="G171" s="177"/>
      <c r="H171" s="178"/>
      <c r="I171" s="177"/>
      <c r="J171" s="177"/>
      <c r="K171" s="177"/>
      <c r="L171" s="177"/>
      <c r="M171" s="177"/>
      <c r="N171" s="177"/>
      <c r="O171" s="177"/>
      <c r="P171" s="177"/>
      <c r="Q171" s="177"/>
      <c r="R171" s="177"/>
      <c r="S171" s="177"/>
      <c r="T171" s="177"/>
      <c r="U171" s="177"/>
      <c r="V171" s="177"/>
      <c r="W171" s="177"/>
    </row>
    <row r="172" customFormat="false" ht="12.75" hidden="false" customHeight="true" outlineLevel="0" collapsed="false">
      <c r="A172" s="128" t="s">
        <v>2313</v>
      </c>
      <c r="B172" s="125" t="s">
        <v>2314</v>
      </c>
      <c r="C172" s="202" t="s">
        <v>2313</v>
      </c>
      <c r="D172" s="130"/>
      <c r="E172" s="130"/>
      <c r="F172" s="131" t="str">
        <f aca="false">IF(D172&gt;0,IF(E172/D172&gt;=100,"&gt;&gt;100",E172/D172*100),"-")</f>
        <v>-</v>
      </c>
      <c r="G172" s="177"/>
      <c r="H172" s="178"/>
      <c r="I172" s="177"/>
      <c r="J172" s="177"/>
      <c r="K172" s="177"/>
      <c r="L172" s="177"/>
      <c r="M172" s="177"/>
      <c r="N172" s="177"/>
      <c r="O172" s="177"/>
      <c r="P172" s="177"/>
      <c r="Q172" s="177"/>
      <c r="R172" s="177"/>
      <c r="S172" s="177"/>
      <c r="T172" s="177"/>
      <c r="U172" s="177"/>
      <c r="V172" s="177"/>
      <c r="W172" s="177"/>
    </row>
    <row r="173" customFormat="false" ht="12.75" hidden="false" customHeight="true" outlineLevel="0" collapsed="false">
      <c r="A173" s="128" t="s">
        <v>2315</v>
      </c>
      <c r="B173" s="125" t="s">
        <v>2316</v>
      </c>
      <c r="C173" s="202" t="s">
        <v>2315</v>
      </c>
      <c r="D173" s="130"/>
      <c r="E173" s="130"/>
      <c r="F173" s="131" t="str">
        <f aca="false">IF(D173&gt;0,IF(E173/D173&gt;=100,"&gt;&gt;100",E173/D173*100),"-")</f>
        <v>-</v>
      </c>
      <c r="G173" s="177"/>
      <c r="H173" s="178"/>
      <c r="I173" s="177"/>
      <c r="J173" s="177"/>
      <c r="K173" s="177"/>
      <c r="L173" s="177"/>
      <c r="M173" s="177"/>
      <c r="N173" s="177"/>
      <c r="O173" s="177"/>
      <c r="P173" s="177"/>
      <c r="Q173" s="177"/>
      <c r="R173" s="177"/>
      <c r="S173" s="177"/>
      <c r="T173" s="177"/>
      <c r="U173" s="177"/>
      <c r="V173" s="177"/>
      <c r="W173" s="177"/>
    </row>
    <row r="174" s="100" customFormat="true" ht="20.1" hidden="false" customHeight="true" outlineLevel="0" collapsed="false">
      <c r="A174" s="116" t="s">
        <v>2317</v>
      </c>
      <c r="B174" s="116"/>
      <c r="C174" s="117"/>
      <c r="D174" s="118"/>
      <c r="E174" s="118"/>
      <c r="F174" s="119"/>
      <c r="G174" s="195"/>
      <c r="H174" s="196"/>
      <c r="I174" s="195"/>
      <c r="J174" s="195"/>
      <c r="K174" s="195"/>
      <c r="L174" s="195"/>
      <c r="M174" s="195"/>
      <c r="N174" s="195"/>
      <c r="O174" s="195"/>
      <c r="P174" s="195"/>
      <c r="Q174" s="195"/>
      <c r="R174" s="195"/>
      <c r="S174" s="195"/>
      <c r="T174" s="195"/>
      <c r="U174" s="195"/>
      <c r="V174" s="195"/>
      <c r="W174" s="195"/>
    </row>
    <row r="175" customFormat="false" ht="12.75" hidden="false" customHeight="true" outlineLevel="0" collapsed="false">
      <c r="A175" s="128"/>
      <c r="B175" s="125" t="s">
        <v>2318</v>
      </c>
      <c r="C175" s="202" t="s">
        <v>2319</v>
      </c>
      <c r="D175" s="203" t="n">
        <f aca="false">D176+D250</f>
        <v>0</v>
      </c>
      <c r="E175" s="203" t="n">
        <f aca="false">E176+E250</f>
        <v>0</v>
      </c>
      <c r="F175" s="131" t="str">
        <f aca="false">IF(D175&gt;0,IF(E175/D175&gt;=100,"&gt;&gt;100",E175/D175*100),"-")</f>
        <v>-</v>
      </c>
      <c r="G175" s="177"/>
      <c r="H175" s="178"/>
      <c r="I175" s="177"/>
      <c r="J175" s="177"/>
      <c r="K175" s="177"/>
      <c r="L175" s="177"/>
      <c r="M175" s="177"/>
      <c r="N175" s="177"/>
      <c r="O175" s="177"/>
      <c r="P175" s="177"/>
      <c r="Q175" s="177"/>
      <c r="R175" s="177"/>
      <c r="S175" s="177"/>
      <c r="T175" s="177"/>
      <c r="U175" s="177"/>
      <c r="V175" s="177"/>
      <c r="W175" s="177"/>
    </row>
    <row r="176" customFormat="false" ht="12.75" hidden="false" customHeight="true" outlineLevel="0" collapsed="false">
      <c r="A176" s="128" t="s">
        <v>2320</v>
      </c>
      <c r="B176" s="125" t="s">
        <v>2321</v>
      </c>
      <c r="C176" s="202" t="s">
        <v>2320</v>
      </c>
      <c r="D176" s="203" t="n">
        <f aca="false">D177+D196+D202+D218+D246+D247</f>
        <v>0</v>
      </c>
      <c r="E176" s="203" t="n">
        <f aca="false">E177+E196+E202+E218+E246+E247</f>
        <v>0</v>
      </c>
      <c r="F176" s="131" t="str">
        <f aca="false">IF(D176&gt;0,IF(E176/D176&gt;=100,"&gt;&gt;100",E176/D176*100),"-")</f>
        <v>-</v>
      </c>
      <c r="G176" s="177"/>
      <c r="H176" s="178"/>
      <c r="I176" s="177"/>
      <c r="J176" s="177"/>
      <c r="K176" s="177"/>
      <c r="L176" s="177"/>
      <c r="M176" s="177"/>
      <c r="N176" s="177"/>
      <c r="O176" s="177"/>
      <c r="P176" s="177"/>
      <c r="Q176" s="177"/>
      <c r="R176" s="177"/>
      <c r="S176" s="177"/>
      <c r="T176" s="177"/>
      <c r="U176" s="177"/>
      <c r="V176" s="177"/>
      <c r="W176" s="177"/>
    </row>
    <row r="177" customFormat="false" ht="12.75" hidden="false" customHeight="true" outlineLevel="0" collapsed="false">
      <c r="A177" s="128" t="s">
        <v>2322</v>
      </c>
      <c r="B177" s="125" t="s">
        <v>2323</v>
      </c>
      <c r="C177" s="202" t="s">
        <v>2322</v>
      </c>
      <c r="D177" s="203" t="n">
        <f aca="false">SUM(D178:D180)+D184+D185+SUM(D193:D195)</f>
        <v>0</v>
      </c>
      <c r="E177" s="203" t="n">
        <f aca="false">SUM(E178:E180)+E184+E185+SUM(E193:E195)</f>
        <v>0</v>
      </c>
      <c r="F177" s="131" t="str">
        <f aca="false">IF(D177&gt;0,IF(E177/D177&gt;=100,"&gt;&gt;100",E177/D177*100),"-")</f>
        <v>-</v>
      </c>
      <c r="G177" s="177"/>
      <c r="H177" s="178"/>
      <c r="I177" s="177"/>
      <c r="J177" s="177"/>
      <c r="K177" s="177"/>
      <c r="L177" s="177"/>
      <c r="M177" s="177"/>
      <c r="N177" s="177"/>
      <c r="O177" s="177"/>
      <c r="P177" s="177"/>
      <c r="Q177" s="177"/>
      <c r="R177" s="177"/>
      <c r="S177" s="177"/>
      <c r="T177" s="177"/>
      <c r="U177" s="177"/>
      <c r="V177" s="177"/>
      <c r="W177" s="177"/>
    </row>
    <row r="178" customFormat="false" ht="12.75" hidden="false" customHeight="true" outlineLevel="0" collapsed="false">
      <c r="A178" s="128" t="s">
        <v>2324</v>
      </c>
      <c r="B178" s="125" t="s">
        <v>2325</v>
      </c>
      <c r="C178" s="202" t="s">
        <v>2324</v>
      </c>
      <c r="D178" s="130"/>
      <c r="E178" s="130"/>
      <c r="F178" s="131" t="str">
        <f aca="false">IF(D178&gt;0,IF(E178/D178&gt;=100,"&gt;&gt;100",E178/D178*100),"-")</f>
        <v>-</v>
      </c>
      <c r="G178" s="177"/>
      <c r="H178" s="178"/>
      <c r="I178" s="177"/>
      <c r="J178" s="177"/>
      <c r="K178" s="177"/>
      <c r="L178" s="177"/>
      <c r="M178" s="177"/>
      <c r="N178" s="177"/>
      <c r="O178" s="177"/>
      <c r="P178" s="177"/>
      <c r="Q178" s="177"/>
      <c r="R178" s="177"/>
      <c r="S178" s="177"/>
      <c r="T178" s="177"/>
      <c r="U178" s="177"/>
      <c r="V178" s="177"/>
      <c r="W178" s="177"/>
    </row>
    <row r="179" customFormat="false" ht="12.75" hidden="false" customHeight="true" outlineLevel="0" collapsed="false">
      <c r="A179" s="128" t="s">
        <v>2326</v>
      </c>
      <c r="B179" s="125" t="s">
        <v>2327</v>
      </c>
      <c r="C179" s="202" t="s">
        <v>2326</v>
      </c>
      <c r="D179" s="130"/>
      <c r="E179" s="130"/>
      <c r="F179" s="131" t="str">
        <f aca="false">IF(D179&gt;0,IF(E179/D179&gt;=100,"&gt;&gt;100",E179/D179*100),"-")</f>
        <v>-</v>
      </c>
      <c r="G179" s="177"/>
      <c r="H179" s="178"/>
      <c r="I179" s="177"/>
      <c r="J179" s="177"/>
      <c r="K179" s="177"/>
      <c r="L179" s="177"/>
      <c r="M179" s="177"/>
      <c r="N179" s="177"/>
      <c r="O179" s="177"/>
      <c r="P179" s="177"/>
      <c r="Q179" s="177"/>
      <c r="R179" s="177"/>
      <c r="S179" s="177"/>
      <c r="T179" s="177"/>
      <c r="U179" s="177"/>
      <c r="V179" s="177"/>
      <c r="W179" s="177"/>
    </row>
    <row r="180" customFormat="false" ht="12.75" hidden="false" customHeight="true" outlineLevel="0" collapsed="false">
      <c r="A180" s="128" t="s">
        <v>2328</v>
      </c>
      <c r="B180" s="125" t="s">
        <v>2329</v>
      </c>
      <c r="C180" s="202" t="s">
        <v>2328</v>
      </c>
      <c r="D180" s="203" t="n">
        <f aca="false">SUM(D181:D183)</f>
        <v>0</v>
      </c>
      <c r="E180" s="203" t="n">
        <f aca="false">SUM(E181:E183)</f>
        <v>0</v>
      </c>
      <c r="F180" s="131" t="str">
        <f aca="false">IF(D180&gt;0,IF(E180/D180&gt;=100,"&gt;&gt;100",E180/D180*100),"-")</f>
        <v>-</v>
      </c>
      <c r="G180" s="177"/>
      <c r="H180" s="178"/>
      <c r="I180" s="177"/>
      <c r="J180" s="177"/>
      <c r="K180" s="177"/>
      <c r="L180" s="177"/>
      <c r="M180" s="177"/>
      <c r="N180" s="177"/>
      <c r="O180" s="177"/>
      <c r="P180" s="177"/>
      <c r="Q180" s="177"/>
      <c r="R180" s="177"/>
      <c r="S180" s="177"/>
      <c r="T180" s="177"/>
      <c r="U180" s="177"/>
      <c r="V180" s="177"/>
      <c r="W180" s="177"/>
    </row>
    <row r="181" customFormat="false" ht="12.75" hidden="false" customHeight="true" outlineLevel="0" collapsed="false">
      <c r="A181" s="128" t="s">
        <v>2330</v>
      </c>
      <c r="B181" s="125" t="s">
        <v>2331</v>
      </c>
      <c r="C181" s="202" t="s">
        <v>2330</v>
      </c>
      <c r="D181" s="130"/>
      <c r="E181" s="130"/>
      <c r="F181" s="131" t="str">
        <f aca="false">IF(D181&gt;0,IF(E181/D181&gt;=100,"&gt;&gt;100",E181/D181*100),"-")</f>
        <v>-</v>
      </c>
      <c r="G181" s="177"/>
      <c r="H181" s="178"/>
      <c r="I181" s="177"/>
      <c r="J181" s="177"/>
      <c r="K181" s="177"/>
      <c r="L181" s="177"/>
      <c r="M181" s="177"/>
      <c r="N181" s="177"/>
      <c r="O181" s="177"/>
      <c r="P181" s="177"/>
      <c r="Q181" s="177"/>
      <c r="R181" s="177"/>
      <c r="S181" s="177"/>
      <c r="T181" s="177"/>
      <c r="U181" s="177"/>
      <c r="V181" s="177"/>
      <c r="W181" s="177"/>
    </row>
    <row r="182" customFormat="false" ht="12.75" hidden="false" customHeight="true" outlineLevel="0" collapsed="false">
      <c r="A182" s="128" t="s">
        <v>2332</v>
      </c>
      <c r="B182" s="125" t="s">
        <v>2333</v>
      </c>
      <c r="C182" s="202" t="s">
        <v>2332</v>
      </c>
      <c r="D182" s="130"/>
      <c r="E182" s="130"/>
      <c r="F182" s="131" t="str">
        <f aca="false">IF(D182&gt;0,IF(E182/D182&gt;=100,"&gt;&gt;100",E182/D182*100),"-")</f>
        <v>-</v>
      </c>
      <c r="G182" s="177"/>
      <c r="H182" s="178"/>
      <c r="I182" s="177"/>
      <c r="J182" s="177"/>
      <c r="K182" s="177"/>
      <c r="L182" s="177"/>
      <c r="M182" s="177"/>
      <c r="N182" s="177"/>
      <c r="O182" s="177"/>
      <c r="P182" s="177"/>
      <c r="Q182" s="177"/>
      <c r="R182" s="177"/>
      <c r="S182" s="177"/>
      <c r="T182" s="177"/>
      <c r="U182" s="177"/>
      <c r="V182" s="177"/>
      <c r="W182" s="177"/>
    </row>
    <row r="183" customFormat="false" ht="12.75" hidden="false" customHeight="true" outlineLevel="0" collapsed="false">
      <c r="A183" s="128" t="s">
        <v>2334</v>
      </c>
      <c r="B183" s="125" t="s">
        <v>2335</v>
      </c>
      <c r="C183" s="202" t="s">
        <v>2334</v>
      </c>
      <c r="D183" s="130"/>
      <c r="E183" s="130"/>
      <c r="F183" s="131" t="str">
        <f aca="false">IF(D183&gt;0,IF(E183/D183&gt;=100,"&gt;&gt;100",E183/D183*100),"-")</f>
        <v>-</v>
      </c>
      <c r="G183" s="177"/>
      <c r="H183" s="178"/>
      <c r="I183" s="177"/>
      <c r="J183" s="177"/>
      <c r="K183" s="177"/>
      <c r="L183" s="177"/>
      <c r="M183" s="177"/>
      <c r="N183" s="177"/>
      <c r="O183" s="177"/>
      <c r="P183" s="177"/>
      <c r="Q183" s="177"/>
      <c r="R183" s="177"/>
      <c r="S183" s="177"/>
      <c r="T183" s="177"/>
      <c r="U183" s="177"/>
      <c r="V183" s="177"/>
      <c r="W183" s="177"/>
    </row>
    <row r="184" customFormat="false" ht="12.75" hidden="false" customHeight="true" outlineLevel="0" collapsed="false">
      <c r="A184" s="128" t="s">
        <v>2336</v>
      </c>
      <c r="B184" s="125" t="s">
        <v>2337</v>
      </c>
      <c r="C184" s="202" t="s">
        <v>2336</v>
      </c>
      <c r="D184" s="130"/>
      <c r="E184" s="130"/>
      <c r="F184" s="131" t="str">
        <f aca="false">IF(D184&gt;0,IF(E184/D184&gt;=100,"&gt;&gt;100",E184/D184*100),"-")</f>
        <v>-</v>
      </c>
      <c r="G184" s="177"/>
      <c r="H184" s="178"/>
      <c r="I184" s="177"/>
      <c r="J184" s="177"/>
      <c r="K184" s="177"/>
      <c r="L184" s="177"/>
      <c r="M184" s="177"/>
      <c r="N184" s="177"/>
      <c r="O184" s="177"/>
      <c r="P184" s="177"/>
      <c r="Q184" s="177"/>
      <c r="R184" s="177"/>
      <c r="S184" s="177"/>
      <c r="T184" s="177"/>
      <c r="U184" s="177"/>
      <c r="V184" s="177"/>
      <c r="W184" s="177"/>
    </row>
    <row r="185" customFormat="false" ht="24" hidden="false" customHeight="false" outlineLevel="0" collapsed="false">
      <c r="A185" s="128" t="s">
        <v>2338</v>
      </c>
      <c r="B185" s="125" t="s">
        <v>2339</v>
      </c>
      <c r="C185" s="202" t="s">
        <v>2338</v>
      </c>
      <c r="D185" s="203" t="n">
        <f aca="false">SUM(D186:D192)</f>
        <v>0</v>
      </c>
      <c r="E185" s="203" t="n">
        <f aca="false">SUM(E186:E192)</f>
        <v>0</v>
      </c>
      <c r="F185" s="131" t="str">
        <f aca="false">IF(D185&gt;0,IF(E185/D185&gt;=100,"&gt;&gt;100",E185/D185*100),"-")</f>
        <v>-</v>
      </c>
      <c r="G185" s="177"/>
      <c r="H185" s="178"/>
      <c r="I185" s="177"/>
      <c r="J185" s="177"/>
      <c r="K185" s="177"/>
      <c r="L185" s="177"/>
      <c r="M185" s="177"/>
      <c r="N185" s="177"/>
      <c r="O185" s="177"/>
      <c r="P185" s="177"/>
      <c r="Q185" s="177"/>
      <c r="R185" s="177"/>
      <c r="S185" s="177"/>
      <c r="T185" s="177"/>
      <c r="U185" s="177"/>
      <c r="V185" s="177"/>
      <c r="W185" s="177"/>
    </row>
    <row r="186" customFormat="false" ht="12" hidden="false" customHeight="false" outlineLevel="0" collapsed="false">
      <c r="A186" s="128" t="s">
        <v>2340</v>
      </c>
      <c r="B186" s="125" t="s">
        <v>2341</v>
      </c>
      <c r="C186" s="202" t="s">
        <v>2340</v>
      </c>
      <c r="D186" s="130"/>
      <c r="E186" s="130"/>
      <c r="F186" s="131" t="str">
        <f aca="false">IF(D186&gt;0,IF(E186/D186&gt;=100,"&gt;&gt;100",E186/D186*100),"-")</f>
        <v>-</v>
      </c>
      <c r="G186" s="177"/>
      <c r="H186" s="178"/>
      <c r="I186" s="177"/>
      <c r="J186" s="177"/>
      <c r="K186" s="177"/>
      <c r="L186" s="177"/>
      <c r="M186" s="177"/>
      <c r="N186" s="177"/>
      <c r="O186" s="177"/>
      <c r="P186" s="177"/>
      <c r="Q186" s="177"/>
      <c r="R186" s="177"/>
      <c r="S186" s="177"/>
      <c r="T186" s="177"/>
      <c r="U186" s="177"/>
      <c r="V186" s="177"/>
      <c r="W186" s="177"/>
    </row>
    <row r="187" customFormat="false" ht="24" hidden="false" customHeight="false" outlineLevel="0" collapsed="false">
      <c r="A187" s="128" t="s">
        <v>2342</v>
      </c>
      <c r="B187" s="125" t="s">
        <v>2343</v>
      </c>
      <c r="C187" s="202" t="s">
        <v>2342</v>
      </c>
      <c r="D187" s="130"/>
      <c r="E187" s="130"/>
      <c r="F187" s="131" t="str">
        <f aca="false">IF(D187&gt;0,IF(E187/D187&gt;=100,"&gt;&gt;100",E187/D187*100),"-")</f>
        <v>-</v>
      </c>
      <c r="G187" s="177"/>
      <c r="H187" s="178"/>
      <c r="I187" s="177"/>
      <c r="J187" s="177"/>
      <c r="K187" s="177"/>
      <c r="L187" s="177"/>
      <c r="M187" s="177"/>
      <c r="N187" s="177"/>
      <c r="O187" s="177"/>
      <c r="P187" s="177"/>
      <c r="Q187" s="177"/>
      <c r="R187" s="177"/>
      <c r="S187" s="177"/>
      <c r="T187" s="177"/>
      <c r="U187" s="177"/>
      <c r="V187" s="177"/>
      <c r="W187" s="177"/>
    </row>
    <row r="188" customFormat="false" ht="12" hidden="false" customHeight="false" outlineLevel="0" collapsed="false">
      <c r="A188" s="128" t="s">
        <v>2344</v>
      </c>
      <c r="B188" s="125" t="s">
        <v>2345</v>
      </c>
      <c r="C188" s="202" t="s">
        <v>2344</v>
      </c>
      <c r="D188" s="130"/>
      <c r="E188" s="130"/>
      <c r="F188" s="131" t="str">
        <f aca="false">IF(D188&gt;0,IF(E188/D188&gt;=100,"&gt;&gt;100",E188/D188*100),"-")</f>
        <v>-</v>
      </c>
      <c r="G188" s="177"/>
      <c r="H188" s="178"/>
      <c r="I188" s="177"/>
      <c r="J188" s="177"/>
      <c r="K188" s="177"/>
      <c r="L188" s="177"/>
      <c r="M188" s="177"/>
      <c r="N188" s="177"/>
      <c r="O188" s="177"/>
      <c r="P188" s="177"/>
      <c r="Q188" s="177"/>
      <c r="R188" s="177"/>
      <c r="S188" s="177"/>
      <c r="T188" s="177"/>
      <c r="U188" s="177"/>
      <c r="V188" s="177"/>
      <c r="W188" s="177"/>
    </row>
    <row r="189" customFormat="false" ht="12" hidden="false" customHeight="false" outlineLevel="0" collapsed="false">
      <c r="A189" s="128" t="s">
        <v>2346</v>
      </c>
      <c r="B189" s="125" t="s">
        <v>2347</v>
      </c>
      <c r="C189" s="202" t="s">
        <v>2346</v>
      </c>
      <c r="D189" s="130"/>
      <c r="E189" s="130"/>
      <c r="F189" s="131" t="str">
        <f aca="false">IF(D189&gt;0,IF(E189/D189&gt;=100,"&gt;&gt;100",E189/D189*100),"-")</f>
        <v>-</v>
      </c>
      <c r="G189" s="177"/>
      <c r="H189" s="178"/>
      <c r="I189" s="177"/>
      <c r="J189" s="177"/>
      <c r="K189" s="177"/>
      <c r="L189" s="177"/>
      <c r="M189" s="177"/>
      <c r="N189" s="177"/>
      <c r="O189" s="177"/>
      <c r="P189" s="177"/>
      <c r="Q189" s="177"/>
      <c r="R189" s="177"/>
      <c r="S189" s="177"/>
      <c r="T189" s="177"/>
      <c r="U189" s="177"/>
      <c r="V189" s="177"/>
      <c r="W189" s="177"/>
    </row>
    <row r="190" customFormat="false" ht="24" hidden="false" customHeight="false" outlineLevel="0" collapsed="false">
      <c r="A190" s="128" t="s">
        <v>2348</v>
      </c>
      <c r="B190" s="125" t="s">
        <v>2349</v>
      </c>
      <c r="C190" s="202" t="s">
        <v>2348</v>
      </c>
      <c r="D190" s="130"/>
      <c r="E190" s="130"/>
      <c r="F190" s="131" t="str">
        <f aca="false">IF(D190&gt;0,IF(E190/D190&gt;=100,"&gt;&gt;100",E190/D190*100),"-")</f>
        <v>-</v>
      </c>
      <c r="G190" s="177"/>
      <c r="H190" s="178"/>
      <c r="I190" s="177"/>
      <c r="J190" s="177"/>
      <c r="K190" s="177"/>
      <c r="L190" s="177"/>
      <c r="M190" s="177"/>
      <c r="N190" s="177"/>
      <c r="O190" s="177"/>
      <c r="P190" s="177"/>
      <c r="Q190" s="177"/>
      <c r="R190" s="177"/>
      <c r="S190" s="177"/>
      <c r="T190" s="177"/>
      <c r="U190" s="177"/>
      <c r="V190" s="177"/>
      <c r="W190" s="177"/>
    </row>
    <row r="191" customFormat="false" ht="24" hidden="false" customHeight="false" outlineLevel="0" collapsed="false">
      <c r="A191" s="128" t="s">
        <v>2350</v>
      </c>
      <c r="B191" s="125" t="s">
        <v>2351</v>
      </c>
      <c r="C191" s="202" t="s">
        <v>2350</v>
      </c>
      <c r="D191" s="130"/>
      <c r="E191" s="130"/>
      <c r="F191" s="131" t="str">
        <f aca="false">IF(D191&gt;0,IF(E191/D191&gt;=100,"&gt;&gt;100",E191/D191*100),"-")</f>
        <v>-</v>
      </c>
      <c r="G191" s="177"/>
      <c r="H191" s="178"/>
      <c r="I191" s="177"/>
      <c r="J191" s="177"/>
      <c r="K191" s="177"/>
      <c r="L191" s="177"/>
      <c r="M191" s="177"/>
      <c r="N191" s="177"/>
      <c r="O191" s="177"/>
      <c r="P191" s="177"/>
      <c r="Q191" s="177"/>
      <c r="R191" s="177"/>
      <c r="S191" s="177"/>
      <c r="T191" s="177"/>
      <c r="U191" s="177"/>
      <c r="V191" s="177"/>
      <c r="W191" s="177"/>
    </row>
    <row r="192" customFormat="false" ht="12" hidden="false" customHeight="false" outlineLevel="0" collapsed="false">
      <c r="A192" s="128" t="s">
        <v>2352</v>
      </c>
      <c r="B192" s="125" t="s">
        <v>2353</v>
      </c>
      <c r="C192" s="202" t="s">
        <v>2352</v>
      </c>
      <c r="D192" s="130"/>
      <c r="E192" s="130"/>
      <c r="F192" s="131" t="str">
        <f aca="false">IF(D192&gt;0,IF(E192/D192&gt;=100,"&gt;&gt;100",E192/D192*100),"-")</f>
        <v>-</v>
      </c>
      <c r="G192" s="177"/>
      <c r="H192" s="178"/>
      <c r="I192" s="177"/>
      <c r="J192" s="177"/>
      <c r="K192" s="177"/>
      <c r="L192" s="177"/>
      <c r="M192" s="177"/>
      <c r="N192" s="177"/>
      <c r="O192" s="177"/>
      <c r="P192" s="177"/>
      <c r="Q192" s="177"/>
      <c r="R192" s="177"/>
      <c r="S192" s="177"/>
      <c r="T192" s="177"/>
      <c r="U192" s="177"/>
      <c r="V192" s="177"/>
      <c r="W192" s="177"/>
    </row>
    <row r="193" customFormat="false" ht="12.75" hidden="false" customHeight="true" outlineLevel="0" collapsed="false">
      <c r="A193" s="128" t="s">
        <v>2354</v>
      </c>
      <c r="B193" s="125" t="s">
        <v>2355</v>
      </c>
      <c r="C193" s="202" t="s">
        <v>2354</v>
      </c>
      <c r="D193" s="130"/>
      <c r="E193" s="130"/>
      <c r="F193" s="131" t="str">
        <f aca="false">IF(D193&gt;0,IF(E193/D193&gt;=100,"&gt;&gt;100",E193/D193*100),"-")</f>
        <v>-</v>
      </c>
      <c r="G193" s="177"/>
      <c r="H193" s="178"/>
      <c r="I193" s="177"/>
      <c r="J193" s="177"/>
      <c r="K193" s="177"/>
      <c r="L193" s="177"/>
      <c r="M193" s="177"/>
      <c r="N193" s="177"/>
      <c r="O193" s="177"/>
      <c r="P193" s="177"/>
      <c r="Q193" s="177"/>
      <c r="R193" s="177"/>
      <c r="S193" s="177"/>
      <c r="T193" s="177"/>
      <c r="U193" s="177"/>
      <c r="V193" s="177"/>
      <c r="W193" s="177"/>
    </row>
    <row r="194" customFormat="false" ht="12.75" hidden="false" customHeight="true" outlineLevel="0" collapsed="false">
      <c r="A194" s="128" t="s">
        <v>2356</v>
      </c>
      <c r="B194" s="125" t="s">
        <v>2357</v>
      </c>
      <c r="C194" s="202" t="s">
        <v>2356</v>
      </c>
      <c r="D194" s="130"/>
      <c r="E194" s="130"/>
      <c r="F194" s="131" t="str">
        <f aca="false">IF(D194&gt;0,IF(E194/D194&gt;=100,"&gt;&gt;100",E194/D194*100),"-")</f>
        <v>-</v>
      </c>
      <c r="G194" s="177"/>
      <c r="H194" s="178"/>
      <c r="I194" s="177"/>
      <c r="J194" s="177"/>
      <c r="K194" s="177"/>
      <c r="L194" s="177"/>
      <c r="M194" s="177"/>
      <c r="N194" s="177"/>
      <c r="O194" s="177"/>
      <c r="P194" s="177"/>
      <c r="Q194" s="177"/>
      <c r="R194" s="177"/>
      <c r="S194" s="177"/>
      <c r="T194" s="177"/>
      <c r="U194" s="177"/>
      <c r="V194" s="177"/>
      <c r="W194" s="177"/>
    </row>
    <row r="195" customFormat="false" ht="12.75" hidden="false" customHeight="true" outlineLevel="0" collapsed="false">
      <c r="A195" s="128" t="s">
        <v>2358</v>
      </c>
      <c r="B195" s="125" t="s">
        <v>2359</v>
      </c>
      <c r="C195" s="202" t="s">
        <v>2358</v>
      </c>
      <c r="D195" s="130"/>
      <c r="E195" s="130"/>
      <c r="F195" s="131" t="str">
        <f aca="false">IF(D195&gt;0,IF(E195/D195&gt;=100,"&gt;&gt;100",E195/D195*100),"-")</f>
        <v>-</v>
      </c>
      <c r="G195" s="177"/>
      <c r="H195" s="178"/>
      <c r="I195" s="177"/>
      <c r="J195" s="177"/>
      <c r="K195" s="177"/>
      <c r="L195" s="177"/>
      <c r="M195" s="177"/>
      <c r="N195" s="177"/>
      <c r="O195" s="177"/>
      <c r="P195" s="177"/>
      <c r="Q195" s="177"/>
      <c r="R195" s="177"/>
      <c r="S195" s="177"/>
      <c r="T195" s="177"/>
      <c r="U195" s="177"/>
      <c r="V195" s="177"/>
      <c r="W195" s="177"/>
    </row>
    <row r="196" customFormat="false" ht="12.75" hidden="false" customHeight="true" outlineLevel="0" collapsed="false">
      <c r="A196" s="128" t="s">
        <v>2360</v>
      </c>
      <c r="B196" s="125" t="s">
        <v>2361</v>
      </c>
      <c r="C196" s="202" t="s">
        <v>2360</v>
      </c>
      <c r="D196" s="203" t="n">
        <f aca="false">SUM(D197:D201)</f>
        <v>0</v>
      </c>
      <c r="E196" s="203" t="n">
        <f aca="false">SUM(E197:E201)</f>
        <v>0</v>
      </c>
      <c r="F196" s="131" t="str">
        <f aca="false">IF(D196&gt;0,IF(E196/D196&gt;=100,"&gt;&gt;100",E196/D196*100),"-")</f>
        <v>-</v>
      </c>
      <c r="G196" s="177"/>
      <c r="H196" s="178"/>
      <c r="I196" s="177"/>
      <c r="J196" s="177"/>
      <c r="K196" s="177"/>
      <c r="L196" s="177"/>
      <c r="M196" s="177"/>
      <c r="N196" s="177"/>
      <c r="O196" s="177"/>
      <c r="P196" s="177"/>
      <c r="Q196" s="177"/>
      <c r="R196" s="177"/>
      <c r="S196" s="177"/>
      <c r="T196" s="177"/>
      <c r="U196" s="177"/>
      <c r="V196" s="177"/>
      <c r="W196" s="177"/>
    </row>
    <row r="197" customFormat="false" ht="12.75" hidden="false" customHeight="true" outlineLevel="0" collapsed="false">
      <c r="A197" s="128" t="s">
        <v>2362</v>
      </c>
      <c r="B197" s="125" t="s">
        <v>2363</v>
      </c>
      <c r="C197" s="202" t="s">
        <v>2362</v>
      </c>
      <c r="D197" s="130"/>
      <c r="E197" s="130"/>
      <c r="F197" s="131" t="str">
        <f aca="false">IF(D197&gt;0,IF(E197/D197&gt;=100,"&gt;&gt;100",E197/D197*100),"-")</f>
        <v>-</v>
      </c>
      <c r="G197" s="177"/>
      <c r="H197" s="178"/>
      <c r="I197" s="177"/>
      <c r="J197" s="177"/>
      <c r="K197" s="177"/>
      <c r="L197" s="177"/>
      <c r="M197" s="177"/>
      <c r="N197" s="177"/>
      <c r="O197" s="177"/>
      <c r="P197" s="177"/>
      <c r="Q197" s="177"/>
      <c r="R197" s="177"/>
      <c r="S197" s="177"/>
      <c r="T197" s="177"/>
      <c r="U197" s="177"/>
      <c r="V197" s="177"/>
      <c r="W197" s="177"/>
    </row>
    <row r="198" customFormat="false" ht="12.75" hidden="false" customHeight="true" outlineLevel="0" collapsed="false">
      <c r="A198" s="128" t="s">
        <v>2364</v>
      </c>
      <c r="B198" s="125" t="s">
        <v>2365</v>
      </c>
      <c r="C198" s="202" t="s">
        <v>2364</v>
      </c>
      <c r="D198" s="130"/>
      <c r="E198" s="130"/>
      <c r="F198" s="131" t="str">
        <f aca="false">IF(D198&gt;0,IF(E198/D198&gt;=100,"&gt;&gt;100",E198/D198*100),"-")</f>
        <v>-</v>
      </c>
      <c r="G198" s="177"/>
      <c r="H198" s="178"/>
      <c r="I198" s="177"/>
      <c r="J198" s="177"/>
      <c r="K198" s="177"/>
      <c r="L198" s="177"/>
      <c r="M198" s="177"/>
      <c r="N198" s="177"/>
      <c r="O198" s="177"/>
      <c r="P198" s="177"/>
      <c r="Q198" s="177"/>
      <c r="R198" s="177"/>
      <c r="S198" s="177"/>
      <c r="T198" s="177"/>
      <c r="U198" s="177"/>
      <c r="V198" s="177"/>
      <c r="W198" s="177"/>
    </row>
    <row r="199" customFormat="false" ht="12.75" hidden="false" customHeight="true" outlineLevel="0" collapsed="false">
      <c r="A199" s="128" t="s">
        <v>2366</v>
      </c>
      <c r="B199" s="125" t="s">
        <v>2367</v>
      </c>
      <c r="C199" s="202" t="s">
        <v>2366</v>
      </c>
      <c r="D199" s="130"/>
      <c r="E199" s="130"/>
      <c r="F199" s="131" t="str">
        <f aca="false">IF(D199&gt;0,IF(E199/D199&gt;=100,"&gt;&gt;100",E199/D199*100),"-")</f>
        <v>-</v>
      </c>
      <c r="G199" s="177"/>
      <c r="H199" s="178"/>
      <c r="I199" s="177"/>
      <c r="J199" s="177"/>
      <c r="K199" s="177"/>
      <c r="L199" s="177"/>
      <c r="M199" s="177"/>
      <c r="N199" s="177"/>
      <c r="O199" s="177"/>
      <c r="P199" s="177"/>
      <c r="Q199" s="177"/>
      <c r="R199" s="177"/>
      <c r="S199" s="177"/>
      <c r="T199" s="177"/>
      <c r="U199" s="177"/>
      <c r="V199" s="177"/>
      <c r="W199" s="177"/>
    </row>
    <row r="200" customFormat="false" ht="12.75" hidden="false" customHeight="true" outlineLevel="0" collapsed="false">
      <c r="A200" s="128" t="s">
        <v>2368</v>
      </c>
      <c r="B200" s="125" t="s">
        <v>2369</v>
      </c>
      <c r="C200" s="202" t="s">
        <v>2368</v>
      </c>
      <c r="D200" s="130"/>
      <c r="E200" s="130"/>
      <c r="F200" s="131" t="str">
        <f aca="false">IF(D200&gt;0,IF(E200/D200&gt;=100,"&gt;&gt;100",E200/D200*100),"-")</f>
        <v>-</v>
      </c>
      <c r="G200" s="177"/>
      <c r="H200" s="178"/>
      <c r="I200" s="177"/>
      <c r="J200" s="177"/>
      <c r="K200" s="177"/>
      <c r="L200" s="177"/>
      <c r="M200" s="177"/>
      <c r="N200" s="177"/>
      <c r="O200" s="177"/>
      <c r="P200" s="177"/>
      <c r="Q200" s="177"/>
      <c r="R200" s="177"/>
      <c r="S200" s="177"/>
      <c r="T200" s="177"/>
      <c r="U200" s="177"/>
      <c r="V200" s="177"/>
      <c r="W200" s="177"/>
    </row>
    <row r="201" customFormat="false" ht="12.75" hidden="false" customHeight="true" outlineLevel="0" collapsed="false">
      <c r="A201" s="128" t="s">
        <v>2370</v>
      </c>
      <c r="B201" s="125" t="s">
        <v>2371</v>
      </c>
      <c r="C201" s="202" t="s">
        <v>2370</v>
      </c>
      <c r="D201" s="130"/>
      <c r="E201" s="130"/>
      <c r="F201" s="131" t="str">
        <f aca="false">IF(D201&gt;0,IF(E201/D201&gt;=100,"&gt;&gt;100",E201/D201*100),"-")</f>
        <v>-</v>
      </c>
      <c r="G201" s="177"/>
      <c r="H201" s="178"/>
      <c r="I201" s="177"/>
      <c r="J201" s="177"/>
      <c r="K201" s="177"/>
      <c r="L201" s="177"/>
      <c r="M201" s="177"/>
      <c r="N201" s="177"/>
      <c r="O201" s="177"/>
      <c r="P201" s="177"/>
      <c r="Q201" s="177"/>
      <c r="R201" s="177"/>
      <c r="S201" s="177"/>
      <c r="T201" s="177"/>
      <c r="U201" s="177"/>
      <c r="V201" s="177"/>
      <c r="W201" s="177"/>
    </row>
    <row r="202" customFormat="false" ht="24" hidden="false" customHeight="false" outlineLevel="0" collapsed="false">
      <c r="A202" s="128" t="s">
        <v>2372</v>
      </c>
      <c r="B202" s="125" t="s">
        <v>2373</v>
      </c>
      <c r="C202" s="202" t="s">
        <v>2372</v>
      </c>
      <c r="D202" s="203" t="n">
        <f aca="false">D203+D210-D217</f>
        <v>0</v>
      </c>
      <c r="E202" s="203" t="n">
        <f aca="false">E203+E210-E217</f>
        <v>0</v>
      </c>
      <c r="F202" s="131" t="str">
        <f aca="false">IF(D202&gt;0,IF(E202/D202&gt;=100,"&gt;&gt;100",E202/D202*100),"-")</f>
        <v>-</v>
      </c>
      <c r="G202" s="177"/>
      <c r="H202" s="178"/>
      <c r="I202" s="177"/>
      <c r="J202" s="177"/>
      <c r="K202" s="177"/>
      <c r="L202" s="177"/>
      <c r="M202" s="177"/>
      <c r="N202" s="177"/>
      <c r="O202" s="177"/>
      <c r="P202" s="177"/>
      <c r="Q202" s="177"/>
      <c r="R202" s="177"/>
      <c r="S202" s="177"/>
      <c r="T202" s="177"/>
      <c r="U202" s="177"/>
      <c r="V202" s="177"/>
      <c r="W202" s="177"/>
    </row>
    <row r="203" customFormat="false" ht="24" hidden="false" customHeight="false" outlineLevel="0" collapsed="false">
      <c r="A203" s="128"/>
      <c r="B203" s="125" t="s">
        <v>2374</v>
      </c>
      <c r="C203" s="202" t="s">
        <v>2375</v>
      </c>
      <c r="D203" s="203" t="n">
        <f aca="false">SUM(D204:D209)</f>
        <v>0</v>
      </c>
      <c r="E203" s="203" t="n">
        <f aca="false">SUM(E204:E209)</f>
        <v>0</v>
      </c>
      <c r="F203" s="131" t="str">
        <f aca="false">IF(D203&gt;0,IF(E203/D203&gt;=100,"&gt;&gt;100",E203/D203*100),"-")</f>
        <v>-</v>
      </c>
      <c r="G203" s="177"/>
      <c r="H203" s="178"/>
      <c r="I203" s="177"/>
      <c r="J203" s="177"/>
      <c r="K203" s="177"/>
      <c r="L203" s="177"/>
      <c r="M203" s="177"/>
      <c r="N203" s="177"/>
      <c r="O203" s="177"/>
      <c r="P203" s="177"/>
      <c r="Q203" s="177"/>
      <c r="R203" s="177"/>
      <c r="S203" s="177"/>
      <c r="T203" s="177"/>
      <c r="U203" s="177"/>
      <c r="V203" s="177"/>
      <c r="W203" s="177"/>
    </row>
    <row r="204" customFormat="false" ht="12.75" hidden="false" customHeight="true" outlineLevel="0" collapsed="false">
      <c r="A204" s="128" t="s">
        <v>2376</v>
      </c>
      <c r="B204" s="125" t="s">
        <v>2377</v>
      </c>
      <c r="C204" s="202" t="s">
        <v>2376</v>
      </c>
      <c r="D204" s="130"/>
      <c r="E204" s="130"/>
      <c r="F204" s="131" t="str">
        <f aca="false">IF(D204&gt;0,IF(E204/D204&gt;=100,"&gt;&gt;100",E204/D204*100),"-")</f>
        <v>-</v>
      </c>
      <c r="G204" s="177"/>
      <c r="H204" s="178"/>
      <c r="I204" s="177"/>
      <c r="J204" s="177"/>
      <c r="K204" s="177"/>
      <c r="L204" s="177"/>
      <c r="M204" s="177"/>
      <c r="N204" s="177"/>
      <c r="O204" s="177"/>
      <c r="P204" s="177"/>
      <c r="Q204" s="177"/>
      <c r="R204" s="177"/>
      <c r="S204" s="177"/>
      <c r="T204" s="177"/>
      <c r="U204" s="177"/>
      <c r="V204" s="177"/>
      <c r="W204" s="177"/>
    </row>
    <row r="205" customFormat="false" ht="12.75" hidden="false" customHeight="true" outlineLevel="0" collapsed="false">
      <c r="A205" s="128" t="s">
        <v>2378</v>
      </c>
      <c r="B205" s="125" t="s">
        <v>2379</v>
      </c>
      <c r="C205" s="202" t="s">
        <v>2378</v>
      </c>
      <c r="D205" s="130"/>
      <c r="E205" s="130"/>
      <c r="F205" s="131" t="str">
        <f aca="false">IF(D205&gt;0,IF(E205/D205&gt;=100,"&gt;&gt;100",E205/D205*100),"-")</f>
        <v>-</v>
      </c>
      <c r="G205" s="177"/>
      <c r="H205" s="178"/>
      <c r="I205" s="177"/>
      <c r="J205" s="177"/>
      <c r="K205" s="177"/>
      <c r="L205" s="177"/>
      <c r="M205" s="177"/>
      <c r="N205" s="177"/>
      <c r="O205" s="177"/>
      <c r="P205" s="177"/>
      <c r="Q205" s="177"/>
      <c r="R205" s="177"/>
      <c r="S205" s="177"/>
      <c r="T205" s="177"/>
      <c r="U205" s="177"/>
      <c r="V205" s="177"/>
      <c r="W205" s="177"/>
    </row>
    <row r="206" customFormat="false" ht="12.75" hidden="false" customHeight="true" outlineLevel="0" collapsed="false">
      <c r="A206" s="128" t="s">
        <v>2380</v>
      </c>
      <c r="B206" s="125" t="s">
        <v>2381</v>
      </c>
      <c r="C206" s="202" t="s">
        <v>2380</v>
      </c>
      <c r="D206" s="130"/>
      <c r="E206" s="130"/>
      <c r="F206" s="131" t="str">
        <f aca="false">IF(D206&gt;0,IF(E206/D206&gt;=100,"&gt;&gt;100",E206/D206*100),"-")</f>
        <v>-</v>
      </c>
      <c r="G206" s="177"/>
      <c r="H206" s="178"/>
      <c r="I206" s="177"/>
      <c r="J206" s="177"/>
      <c r="K206" s="177"/>
      <c r="L206" s="177"/>
      <c r="M206" s="177"/>
      <c r="N206" s="177"/>
      <c r="O206" s="177"/>
      <c r="P206" s="177"/>
      <c r="Q206" s="177"/>
      <c r="R206" s="177"/>
      <c r="S206" s="177"/>
      <c r="T206" s="177"/>
      <c r="U206" s="177"/>
      <c r="V206" s="177"/>
      <c r="W206" s="177"/>
    </row>
    <row r="207" customFormat="false" ht="12.75" hidden="false" customHeight="true" outlineLevel="0" collapsed="false">
      <c r="A207" s="128" t="s">
        <v>2382</v>
      </c>
      <c r="B207" s="125" t="s">
        <v>2383</v>
      </c>
      <c r="C207" s="202" t="s">
        <v>2382</v>
      </c>
      <c r="D207" s="130"/>
      <c r="E207" s="130"/>
      <c r="F207" s="131" t="str">
        <f aca="false">IF(D207&gt;0,IF(E207/D207&gt;=100,"&gt;&gt;100",E207/D207*100),"-")</f>
        <v>-</v>
      </c>
      <c r="G207" s="177"/>
      <c r="H207" s="178"/>
      <c r="I207" s="177"/>
      <c r="J207" s="177"/>
      <c r="K207" s="177"/>
      <c r="L207" s="177"/>
      <c r="M207" s="177"/>
      <c r="N207" s="177"/>
      <c r="O207" s="177"/>
      <c r="P207" s="177"/>
      <c r="Q207" s="177"/>
      <c r="R207" s="177"/>
      <c r="S207" s="177"/>
      <c r="T207" s="177"/>
      <c r="U207" s="177"/>
      <c r="V207" s="177"/>
      <c r="W207" s="177"/>
    </row>
    <row r="208" customFormat="false" ht="12.75" hidden="false" customHeight="true" outlineLevel="0" collapsed="false">
      <c r="A208" s="128" t="s">
        <v>2384</v>
      </c>
      <c r="B208" s="125" t="s">
        <v>2385</v>
      </c>
      <c r="C208" s="202" t="s">
        <v>2384</v>
      </c>
      <c r="D208" s="130"/>
      <c r="E208" s="130"/>
      <c r="F208" s="131" t="str">
        <f aca="false">IF(D208&gt;0,IF(E208/D208&gt;=100,"&gt;&gt;100",E208/D208*100),"-")</f>
        <v>-</v>
      </c>
      <c r="G208" s="177"/>
      <c r="H208" s="178"/>
      <c r="I208" s="177"/>
      <c r="J208" s="177"/>
      <c r="K208" s="177"/>
      <c r="L208" s="177"/>
      <c r="M208" s="177"/>
      <c r="N208" s="177"/>
      <c r="O208" s="177"/>
      <c r="P208" s="177"/>
      <c r="Q208" s="177"/>
      <c r="R208" s="177"/>
      <c r="S208" s="177"/>
      <c r="T208" s="177"/>
      <c r="U208" s="177"/>
      <c r="V208" s="177"/>
      <c r="W208" s="177"/>
    </row>
    <row r="209" customFormat="false" ht="12.75" hidden="false" customHeight="true" outlineLevel="0" collapsed="false">
      <c r="A209" s="128" t="s">
        <v>2386</v>
      </c>
      <c r="B209" s="125" t="s">
        <v>2387</v>
      </c>
      <c r="C209" s="202" t="s">
        <v>2386</v>
      </c>
      <c r="D209" s="130"/>
      <c r="E209" s="130"/>
      <c r="F209" s="131" t="str">
        <f aca="false">IF(D209&gt;0,IF(E209/D209&gt;=100,"&gt;&gt;100",E209/D209*100),"-")</f>
        <v>-</v>
      </c>
      <c r="G209" s="177"/>
      <c r="H209" s="178"/>
      <c r="I209" s="177"/>
      <c r="J209" s="177"/>
      <c r="K209" s="177"/>
      <c r="L209" s="177"/>
      <c r="M209" s="177"/>
      <c r="N209" s="177"/>
      <c r="O209" s="177"/>
      <c r="P209" s="177"/>
      <c r="Q209" s="177"/>
      <c r="R209" s="177"/>
      <c r="S209" s="177"/>
      <c r="T209" s="177"/>
      <c r="U209" s="177"/>
      <c r="V209" s="177"/>
      <c r="W209" s="177"/>
    </row>
    <row r="210" customFormat="false" ht="24" hidden="false" customHeight="false" outlineLevel="0" collapsed="false">
      <c r="A210" s="128"/>
      <c r="B210" s="125" t="s">
        <v>2388</v>
      </c>
      <c r="C210" s="202" t="s">
        <v>2389</v>
      </c>
      <c r="D210" s="203" t="n">
        <f aca="false">SUM(D211:D216)</f>
        <v>0</v>
      </c>
      <c r="E210" s="203" t="n">
        <f aca="false">SUM(E211:E216)</f>
        <v>0</v>
      </c>
      <c r="F210" s="131" t="str">
        <f aca="false">IF(D210&gt;0,IF(E210/D210&gt;=100,"&gt;&gt;100",E210/D210*100),"-")</f>
        <v>-</v>
      </c>
      <c r="G210" s="177"/>
      <c r="H210" s="178"/>
      <c r="I210" s="177"/>
      <c r="J210" s="177"/>
      <c r="K210" s="177"/>
      <c r="L210" s="177"/>
      <c r="M210" s="177"/>
      <c r="N210" s="177"/>
      <c r="O210" s="177"/>
      <c r="P210" s="177"/>
      <c r="Q210" s="177"/>
      <c r="R210" s="177"/>
      <c r="S210" s="177"/>
      <c r="T210" s="177"/>
      <c r="U210" s="177"/>
      <c r="V210" s="177"/>
      <c r="W210" s="177"/>
    </row>
    <row r="211" customFormat="false" ht="12.75" hidden="false" customHeight="true" outlineLevel="0" collapsed="false">
      <c r="A211" s="128" t="s">
        <v>2390</v>
      </c>
      <c r="B211" s="125" t="s">
        <v>2377</v>
      </c>
      <c r="C211" s="202" t="s">
        <v>2390</v>
      </c>
      <c r="D211" s="130"/>
      <c r="E211" s="130"/>
      <c r="F211" s="131" t="str">
        <f aca="false">IF(D211&gt;0,IF(E211/D211&gt;=100,"&gt;&gt;100",E211/D211*100),"-")</f>
        <v>-</v>
      </c>
      <c r="G211" s="177"/>
      <c r="H211" s="178"/>
      <c r="I211" s="177"/>
      <c r="J211" s="177"/>
      <c r="K211" s="177"/>
      <c r="L211" s="177"/>
      <c r="M211" s="177"/>
      <c r="N211" s="177"/>
      <c r="O211" s="177"/>
      <c r="P211" s="177"/>
      <c r="Q211" s="177"/>
      <c r="R211" s="177"/>
      <c r="S211" s="177"/>
      <c r="T211" s="177"/>
      <c r="U211" s="177"/>
      <c r="V211" s="177"/>
      <c r="W211" s="177"/>
    </row>
    <row r="212" customFormat="false" ht="12.75" hidden="false" customHeight="true" outlineLevel="0" collapsed="false">
      <c r="A212" s="128" t="s">
        <v>2391</v>
      </c>
      <c r="B212" s="125" t="s">
        <v>2379</v>
      </c>
      <c r="C212" s="202" t="s">
        <v>2391</v>
      </c>
      <c r="D212" s="130"/>
      <c r="E212" s="130"/>
      <c r="F212" s="131" t="str">
        <f aca="false">IF(D212&gt;0,IF(E212/D212&gt;=100,"&gt;&gt;100",E212/D212*100),"-")</f>
        <v>-</v>
      </c>
      <c r="G212" s="177"/>
      <c r="H212" s="178"/>
      <c r="I212" s="177"/>
      <c r="J212" s="177"/>
      <c r="K212" s="177"/>
      <c r="L212" s="177"/>
      <c r="M212" s="177"/>
      <c r="N212" s="177"/>
      <c r="O212" s="177"/>
      <c r="P212" s="177"/>
      <c r="Q212" s="177"/>
      <c r="R212" s="177"/>
      <c r="S212" s="177"/>
      <c r="T212" s="177"/>
      <c r="U212" s="177"/>
      <c r="V212" s="177"/>
      <c r="W212" s="177"/>
    </row>
    <row r="213" customFormat="false" ht="12.75" hidden="false" customHeight="true" outlineLevel="0" collapsed="false">
      <c r="A213" s="128" t="s">
        <v>2392</v>
      </c>
      <c r="B213" s="125" t="s">
        <v>2381</v>
      </c>
      <c r="C213" s="202" t="s">
        <v>2392</v>
      </c>
      <c r="D213" s="130"/>
      <c r="E213" s="130"/>
      <c r="F213" s="131" t="str">
        <f aca="false">IF(D213&gt;0,IF(E213/D213&gt;=100,"&gt;&gt;100",E213/D213*100),"-")</f>
        <v>-</v>
      </c>
      <c r="G213" s="177"/>
      <c r="H213" s="178"/>
      <c r="I213" s="177"/>
      <c r="J213" s="177"/>
      <c r="K213" s="177"/>
      <c r="L213" s="177"/>
      <c r="M213" s="177"/>
      <c r="N213" s="177"/>
      <c r="O213" s="177"/>
      <c r="P213" s="177"/>
      <c r="Q213" s="177"/>
      <c r="R213" s="177"/>
      <c r="S213" s="177"/>
      <c r="T213" s="177"/>
      <c r="U213" s="177"/>
      <c r="V213" s="177"/>
      <c r="W213" s="177"/>
    </row>
    <row r="214" customFormat="false" ht="12.75" hidden="false" customHeight="true" outlineLevel="0" collapsed="false">
      <c r="A214" s="128" t="s">
        <v>2393</v>
      </c>
      <c r="B214" s="125" t="s">
        <v>2383</v>
      </c>
      <c r="C214" s="202" t="s">
        <v>2393</v>
      </c>
      <c r="D214" s="130"/>
      <c r="E214" s="130"/>
      <c r="F214" s="131" t="str">
        <f aca="false">IF(D214&gt;0,IF(E214/D214&gt;=100,"&gt;&gt;100",E214/D214*100),"-")</f>
        <v>-</v>
      </c>
      <c r="G214" s="177"/>
      <c r="H214" s="178"/>
      <c r="I214" s="177"/>
      <c r="J214" s="177"/>
      <c r="K214" s="177"/>
      <c r="L214" s="177"/>
      <c r="M214" s="177"/>
      <c r="N214" s="177"/>
      <c r="O214" s="177"/>
      <c r="P214" s="177"/>
      <c r="Q214" s="177"/>
      <c r="R214" s="177"/>
      <c r="S214" s="177"/>
      <c r="T214" s="177"/>
      <c r="U214" s="177"/>
      <c r="V214" s="177"/>
      <c r="W214" s="177"/>
    </row>
    <row r="215" customFormat="false" ht="12.75" hidden="false" customHeight="true" outlineLevel="0" collapsed="false">
      <c r="A215" s="128" t="s">
        <v>2394</v>
      </c>
      <c r="B215" s="125" t="s">
        <v>2385</v>
      </c>
      <c r="C215" s="202" t="s">
        <v>2394</v>
      </c>
      <c r="D215" s="130"/>
      <c r="E215" s="130"/>
      <c r="F215" s="131" t="str">
        <f aca="false">IF(D215&gt;0,IF(E215/D215&gt;=100,"&gt;&gt;100",E215/D215*100),"-")</f>
        <v>-</v>
      </c>
      <c r="G215" s="177"/>
      <c r="H215" s="178"/>
      <c r="I215" s="177"/>
      <c r="J215" s="177"/>
      <c r="K215" s="177"/>
      <c r="L215" s="177"/>
      <c r="M215" s="177"/>
      <c r="N215" s="177"/>
      <c r="O215" s="177"/>
      <c r="P215" s="177"/>
      <c r="Q215" s="177"/>
      <c r="R215" s="177"/>
      <c r="S215" s="177"/>
      <c r="T215" s="177"/>
      <c r="U215" s="177"/>
      <c r="V215" s="177"/>
      <c r="W215" s="177"/>
    </row>
    <row r="216" customFormat="false" ht="12.75" hidden="false" customHeight="true" outlineLevel="0" collapsed="false">
      <c r="A216" s="128" t="s">
        <v>2395</v>
      </c>
      <c r="B216" s="125" t="s">
        <v>2387</v>
      </c>
      <c r="C216" s="202" t="s">
        <v>2395</v>
      </c>
      <c r="D216" s="130"/>
      <c r="E216" s="130"/>
      <c r="F216" s="131" t="str">
        <f aca="false">IF(D216&gt;0,IF(E216/D216&gt;=100,"&gt;&gt;100",E216/D216*100),"-")</f>
        <v>-</v>
      </c>
      <c r="G216" s="177"/>
      <c r="H216" s="178"/>
      <c r="I216" s="177"/>
      <c r="J216" s="177"/>
      <c r="K216" s="177"/>
      <c r="L216" s="177"/>
      <c r="M216" s="177"/>
      <c r="N216" s="177"/>
      <c r="O216" s="177"/>
      <c r="P216" s="177"/>
      <c r="Q216" s="177"/>
      <c r="R216" s="177"/>
      <c r="S216" s="177"/>
      <c r="T216" s="177"/>
      <c r="U216" s="177"/>
      <c r="V216" s="177"/>
      <c r="W216" s="177"/>
    </row>
    <row r="217" customFormat="false" ht="12.75" hidden="false" customHeight="true" outlineLevel="0" collapsed="false">
      <c r="A217" s="128" t="s">
        <v>2396</v>
      </c>
      <c r="B217" s="125" t="s">
        <v>2397</v>
      </c>
      <c r="C217" s="202" t="s">
        <v>2396</v>
      </c>
      <c r="D217" s="130"/>
      <c r="E217" s="130"/>
      <c r="F217" s="131" t="str">
        <f aca="false">IF(D217&gt;0,IF(E217/D217&gt;=100,"&gt;&gt;100",E217/D217*100),"-")</f>
        <v>-</v>
      </c>
      <c r="G217" s="177"/>
      <c r="H217" s="178"/>
      <c r="I217" s="177"/>
      <c r="J217" s="177"/>
      <c r="K217" s="177"/>
      <c r="L217" s="177"/>
      <c r="M217" s="177"/>
      <c r="N217" s="177"/>
      <c r="O217" s="177"/>
      <c r="P217" s="177"/>
      <c r="Q217" s="177"/>
      <c r="R217" s="177"/>
      <c r="S217" s="177"/>
      <c r="T217" s="177"/>
      <c r="U217" s="177"/>
      <c r="V217" s="177"/>
      <c r="W217" s="177"/>
    </row>
    <row r="218" customFormat="false" ht="12.75" hidden="false" customHeight="true" outlineLevel="0" collapsed="false">
      <c r="A218" s="128" t="s">
        <v>2398</v>
      </c>
      <c r="B218" s="125" t="s">
        <v>2399</v>
      </c>
      <c r="C218" s="202" t="s">
        <v>2398</v>
      </c>
      <c r="D218" s="203" t="n">
        <f aca="false">D219+D236</f>
        <v>0</v>
      </c>
      <c r="E218" s="203" t="n">
        <f aca="false">E219+E236</f>
        <v>0</v>
      </c>
      <c r="F218" s="131" t="str">
        <f aca="false">IF(D218&gt;0,IF(E218/D218&gt;=100,"&gt;&gt;100",E218/D218*100),"-")</f>
        <v>-</v>
      </c>
      <c r="G218" s="177"/>
      <c r="H218" s="178"/>
      <c r="I218" s="177"/>
      <c r="J218" s="177"/>
      <c r="K218" s="177"/>
      <c r="L218" s="177"/>
      <c r="M218" s="177"/>
      <c r="N218" s="177"/>
      <c r="O218" s="177"/>
      <c r="P218" s="177"/>
      <c r="Q218" s="177"/>
      <c r="R218" s="177"/>
      <c r="S218" s="177"/>
      <c r="T218" s="177"/>
      <c r="U218" s="177"/>
      <c r="V218" s="177"/>
      <c r="W218" s="177"/>
    </row>
    <row r="219" customFormat="false" ht="36" hidden="false" customHeight="false" outlineLevel="0" collapsed="false">
      <c r="A219" s="128"/>
      <c r="B219" s="125" t="s">
        <v>2400</v>
      </c>
      <c r="C219" s="202" t="s">
        <v>2401</v>
      </c>
      <c r="D219" s="203" t="n">
        <f aca="false">SUM(D220:D235)</f>
        <v>0</v>
      </c>
      <c r="E219" s="203" t="n">
        <f aca="false">SUM(E220:E235)</f>
        <v>0</v>
      </c>
      <c r="F219" s="131" t="str">
        <f aca="false">IF(D219&gt;0,IF(E219/D219&gt;=100,"&gt;&gt;100",E219/D219*100),"-")</f>
        <v>-</v>
      </c>
      <c r="G219" s="177"/>
      <c r="H219" s="178"/>
      <c r="I219" s="177"/>
      <c r="J219" s="177"/>
      <c r="K219" s="177"/>
      <c r="L219" s="177"/>
      <c r="M219" s="177"/>
      <c r="N219" s="177"/>
      <c r="O219" s="177"/>
      <c r="P219" s="177"/>
      <c r="Q219" s="177"/>
      <c r="R219" s="177"/>
      <c r="S219" s="177"/>
      <c r="T219" s="177"/>
      <c r="U219" s="177"/>
      <c r="V219" s="177"/>
      <c r="W219" s="177"/>
    </row>
    <row r="220" customFormat="false" ht="12.75" hidden="false" customHeight="true" outlineLevel="0" collapsed="false">
      <c r="A220" s="128" t="s">
        <v>2402</v>
      </c>
      <c r="B220" s="125" t="s">
        <v>2403</v>
      </c>
      <c r="C220" s="202" t="s">
        <v>2402</v>
      </c>
      <c r="D220" s="130"/>
      <c r="E220" s="130"/>
      <c r="F220" s="131" t="str">
        <f aca="false">IF(D220&gt;0,IF(E220/D220&gt;=100,"&gt;&gt;100",E220/D220*100),"-")</f>
        <v>-</v>
      </c>
      <c r="G220" s="177"/>
      <c r="H220" s="178"/>
      <c r="I220" s="177"/>
      <c r="J220" s="177"/>
      <c r="K220" s="177"/>
      <c r="L220" s="177"/>
      <c r="M220" s="177"/>
      <c r="N220" s="177"/>
      <c r="O220" s="177"/>
      <c r="P220" s="177"/>
      <c r="Q220" s="177"/>
      <c r="R220" s="177"/>
      <c r="S220" s="177"/>
      <c r="T220" s="177"/>
      <c r="U220" s="177"/>
      <c r="V220" s="177"/>
      <c r="W220" s="177"/>
    </row>
    <row r="221" customFormat="false" ht="12.75" hidden="false" customHeight="true" outlineLevel="0" collapsed="false">
      <c r="A221" s="128" t="s">
        <v>2404</v>
      </c>
      <c r="B221" s="125" t="s">
        <v>2405</v>
      </c>
      <c r="C221" s="202" t="s">
        <v>2404</v>
      </c>
      <c r="D221" s="130"/>
      <c r="E221" s="130"/>
      <c r="F221" s="131" t="str">
        <f aca="false">IF(D221&gt;0,IF(E221/D221&gt;=100,"&gt;&gt;100",E221/D221*100),"-")</f>
        <v>-</v>
      </c>
      <c r="G221" s="177"/>
      <c r="H221" s="178"/>
      <c r="I221" s="177"/>
      <c r="J221" s="177"/>
      <c r="K221" s="177"/>
      <c r="L221" s="177"/>
      <c r="M221" s="177"/>
      <c r="N221" s="177"/>
      <c r="O221" s="177"/>
      <c r="P221" s="177"/>
      <c r="Q221" s="177"/>
      <c r="R221" s="177"/>
      <c r="S221" s="177"/>
      <c r="T221" s="177"/>
      <c r="U221" s="177"/>
      <c r="V221" s="177"/>
      <c r="W221" s="177"/>
    </row>
    <row r="222" customFormat="false" ht="12.75" hidden="false" customHeight="true" outlineLevel="0" collapsed="false">
      <c r="A222" s="128" t="s">
        <v>2406</v>
      </c>
      <c r="B222" s="125" t="s">
        <v>2407</v>
      </c>
      <c r="C222" s="202" t="s">
        <v>2406</v>
      </c>
      <c r="D222" s="130"/>
      <c r="E222" s="130"/>
      <c r="F222" s="131" t="str">
        <f aca="false">IF(D222&gt;0,IF(E222/D222&gt;=100,"&gt;&gt;100",E222/D222*100),"-")</f>
        <v>-</v>
      </c>
      <c r="G222" s="177"/>
      <c r="H222" s="178"/>
      <c r="I222" s="177"/>
      <c r="J222" s="177"/>
      <c r="K222" s="177"/>
      <c r="L222" s="177"/>
      <c r="M222" s="177"/>
      <c r="N222" s="177"/>
      <c r="O222" s="177"/>
      <c r="P222" s="177"/>
      <c r="Q222" s="177"/>
      <c r="R222" s="177"/>
      <c r="S222" s="177"/>
      <c r="T222" s="177"/>
      <c r="U222" s="177"/>
      <c r="V222" s="177"/>
      <c r="W222" s="177"/>
    </row>
    <row r="223" customFormat="false" ht="12.75" hidden="false" customHeight="true" outlineLevel="0" collapsed="false">
      <c r="A223" s="128" t="s">
        <v>2408</v>
      </c>
      <c r="B223" s="125" t="s">
        <v>2409</v>
      </c>
      <c r="C223" s="202" t="s">
        <v>2408</v>
      </c>
      <c r="D223" s="130"/>
      <c r="E223" s="130"/>
      <c r="F223" s="131" t="str">
        <f aca="false">IF(D223&gt;0,IF(E223/D223&gt;=100,"&gt;&gt;100",E223/D223*100),"-")</f>
        <v>-</v>
      </c>
      <c r="G223" s="177"/>
      <c r="H223" s="178"/>
      <c r="I223" s="177"/>
      <c r="J223" s="177"/>
      <c r="K223" s="177"/>
      <c r="L223" s="177"/>
      <c r="M223" s="177"/>
      <c r="N223" s="177"/>
      <c r="O223" s="177"/>
      <c r="P223" s="177"/>
      <c r="Q223" s="177"/>
      <c r="R223" s="177"/>
      <c r="S223" s="177"/>
      <c r="T223" s="177"/>
      <c r="U223" s="177"/>
      <c r="V223" s="177"/>
      <c r="W223" s="177"/>
    </row>
    <row r="224" customFormat="false" ht="12.75" hidden="false" customHeight="true" outlineLevel="0" collapsed="false">
      <c r="A224" s="128" t="s">
        <v>2410</v>
      </c>
      <c r="B224" s="125" t="s">
        <v>2411</v>
      </c>
      <c r="C224" s="202" t="s">
        <v>2410</v>
      </c>
      <c r="D224" s="130"/>
      <c r="E224" s="130"/>
      <c r="F224" s="131" t="str">
        <f aca="false">IF(D224&gt;0,IF(E224/D224&gt;=100,"&gt;&gt;100",E224/D224*100),"-")</f>
        <v>-</v>
      </c>
      <c r="G224" s="177"/>
      <c r="H224" s="178"/>
      <c r="I224" s="177"/>
      <c r="J224" s="177"/>
      <c r="K224" s="177"/>
      <c r="L224" s="177"/>
      <c r="M224" s="177"/>
      <c r="N224" s="177"/>
      <c r="O224" s="177"/>
      <c r="P224" s="177"/>
      <c r="Q224" s="177"/>
      <c r="R224" s="177"/>
      <c r="S224" s="177"/>
      <c r="T224" s="177"/>
      <c r="U224" s="177"/>
      <c r="V224" s="177"/>
      <c r="W224" s="177"/>
    </row>
    <row r="225" customFormat="false" ht="24" hidden="false" customHeight="false" outlineLevel="0" collapsed="false">
      <c r="A225" s="128" t="s">
        <v>2412</v>
      </c>
      <c r="B225" s="125" t="s">
        <v>2413</v>
      </c>
      <c r="C225" s="202" t="s">
        <v>2412</v>
      </c>
      <c r="D225" s="130"/>
      <c r="E225" s="130"/>
      <c r="F225" s="131" t="str">
        <f aca="false">IF(D225&gt;0,IF(E225/D225&gt;=100,"&gt;&gt;100",E225/D225*100),"-")</f>
        <v>-</v>
      </c>
      <c r="G225" s="177"/>
      <c r="H225" s="178"/>
      <c r="I225" s="177"/>
      <c r="J225" s="177"/>
      <c r="K225" s="177"/>
      <c r="L225" s="177"/>
      <c r="M225" s="177"/>
      <c r="N225" s="177"/>
      <c r="O225" s="177"/>
      <c r="P225" s="177"/>
      <c r="Q225" s="177"/>
      <c r="R225" s="177"/>
      <c r="S225" s="177"/>
      <c r="T225" s="177"/>
      <c r="U225" s="177"/>
      <c r="V225" s="177"/>
      <c r="W225" s="177"/>
    </row>
    <row r="226" customFormat="false" ht="24" hidden="false" customHeight="false" outlineLevel="0" collapsed="false">
      <c r="A226" s="128" t="s">
        <v>2414</v>
      </c>
      <c r="B226" s="125" t="s">
        <v>2415</v>
      </c>
      <c r="C226" s="202" t="s">
        <v>2414</v>
      </c>
      <c r="D226" s="130"/>
      <c r="E226" s="130"/>
      <c r="F226" s="131" t="str">
        <f aca="false">IF(D226&gt;0,IF(E226/D226&gt;=100,"&gt;&gt;100",E226/D226*100),"-")</f>
        <v>-</v>
      </c>
      <c r="G226" s="177"/>
      <c r="H226" s="178"/>
      <c r="I226" s="177"/>
      <c r="J226" s="177"/>
      <c r="K226" s="177"/>
      <c r="L226" s="177"/>
      <c r="M226" s="177"/>
      <c r="N226" s="177"/>
      <c r="O226" s="177"/>
      <c r="P226" s="177"/>
      <c r="Q226" s="177"/>
      <c r="R226" s="177"/>
      <c r="S226" s="177"/>
      <c r="T226" s="177"/>
      <c r="U226" s="177"/>
      <c r="V226" s="177"/>
      <c r="W226" s="177"/>
    </row>
    <row r="227" customFormat="false" ht="12.75" hidden="false" customHeight="true" outlineLevel="0" collapsed="false">
      <c r="A227" s="128" t="s">
        <v>2416</v>
      </c>
      <c r="B227" s="125" t="s">
        <v>2417</v>
      </c>
      <c r="C227" s="202" t="s">
        <v>2416</v>
      </c>
      <c r="D227" s="130"/>
      <c r="E227" s="130"/>
      <c r="F227" s="131" t="str">
        <f aca="false">IF(D227&gt;0,IF(E227/D227&gt;=100,"&gt;&gt;100",E227/D227*100),"-")</f>
        <v>-</v>
      </c>
      <c r="G227" s="177"/>
      <c r="H227" s="178"/>
      <c r="I227" s="177"/>
      <c r="J227" s="177"/>
      <c r="K227" s="177"/>
      <c r="L227" s="177"/>
      <c r="M227" s="177"/>
      <c r="N227" s="177"/>
      <c r="O227" s="177"/>
      <c r="P227" s="177"/>
      <c r="Q227" s="177"/>
      <c r="R227" s="177"/>
      <c r="S227" s="177"/>
      <c r="T227" s="177"/>
      <c r="U227" s="177"/>
      <c r="V227" s="177"/>
      <c r="W227" s="177"/>
    </row>
    <row r="228" customFormat="false" ht="12.75" hidden="false" customHeight="true" outlineLevel="0" collapsed="false">
      <c r="A228" s="128" t="s">
        <v>2418</v>
      </c>
      <c r="B228" s="125" t="s">
        <v>2419</v>
      </c>
      <c r="C228" s="202" t="s">
        <v>2418</v>
      </c>
      <c r="D228" s="130"/>
      <c r="E228" s="130"/>
      <c r="F228" s="131" t="str">
        <f aca="false">IF(D228&gt;0,IF(E228/D228&gt;=100,"&gt;&gt;100",E228/D228*100),"-")</f>
        <v>-</v>
      </c>
      <c r="G228" s="177"/>
      <c r="H228" s="178"/>
      <c r="I228" s="177"/>
      <c r="J228" s="177"/>
      <c r="K228" s="177"/>
      <c r="L228" s="177"/>
      <c r="M228" s="177"/>
      <c r="N228" s="177"/>
      <c r="O228" s="177"/>
      <c r="P228" s="177"/>
      <c r="Q228" s="177"/>
      <c r="R228" s="177"/>
      <c r="S228" s="177"/>
      <c r="T228" s="177"/>
      <c r="U228" s="177"/>
      <c r="V228" s="177"/>
      <c r="W228" s="177"/>
    </row>
    <row r="229" customFormat="false" ht="12.75" hidden="false" customHeight="true" outlineLevel="0" collapsed="false">
      <c r="A229" s="128" t="s">
        <v>2420</v>
      </c>
      <c r="B229" s="125" t="s">
        <v>2421</v>
      </c>
      <c r="C229" s="202" t="s">
        <v>2420</v>
      </c>
      <c r="D229" s="130"/>
      <c r="E229" s="130"/>
      <c r="F229" s="131" t="str">
        <f aca="false">IF(D229&gt;0,IF(E229/D229&gt;=100,"&gt;&gt;100",E229/D229*100),"-")</f>
        <v>-</v>
      </c>
      <c r="G229" s="177"/>
      <c r="H229" s="178"/>
      <c r="I229" s="177"/>
      <c r="J229" s="177"/>
      <c r="K229" s="177"/>
      <c r="L229" s="177"/>
      <c r="M229" s="177"/>
      <c r="N229" s="177"/>
      <c r="O229" s="177"/>
      <c r="P229" s="177"/>
      <c r="Q229" s="177"/>
      <c r="R229" s="177"/>
      <c r="S229" s="177"/>
      <c r="T229" s="177"/>
      <c r="U229" s="177"/>
      <c r="V229" s="177"/>
      <c r="W229" s="177"/>
    </row>
    <row r="230" customFormat="false" ht="12.75" hidden="false" customHeight="true" outlineLevel="0" collapsed="false">
      <c r="A230" s="128" t="s">
        <v>2422</v>
      </c>
      <c r="B230" s="125" t="s">
        <v>2423</v>
      </c>
      <c r="C230" s="202" t="s">
        <v>2422</v>
      </c>
      <c r="D230" s="130"/>
      <c r="E230" s="130"/>
      <c r="F230" s="131" t="str">
        <f aca="false">IF(D230&gt;0,IF(E230/D230&gt;=100,"&gt;&gt;100",E230/D230*100),"-")</f>
        <v>-</v>
      </c>
      <c r="G230" s="177"/>
      <c r="H230" s="178"/>
      <c r="I230" s="177"/>
      <c r="J230" s="177"/>
      <c r="K230" s="177"/>
      <c r="L230" s="177"/>
      <c r="M230" s="177"/>
      <c r="N230" s="177"/>
      <c r="O230" s="177"/>
      <c r="P230" s="177"/>
      <c r="Q230" s="177"/>
      <c r="R230" s="177"/>
      <c r="S230" s="177"/>
      <c r="T230" s="177"/>
      <c r="U230" s="177"/>
      <c r="V230" s="177"/>
      <c r="W230" s="177"/>
    </row>
    <row r="231" customFormat="false" ht="12.75" hidden="false" customHeight="true" outlineLevel="0" collapsed="false">
      <c r="A231" s="128" t="s">
        <v>2424</v>
      </c>
      <c r="B231" s="125" t="s">
        <v>2425</v>
      </c>
      <c r="C231" s="202" t="s">
        <v>2424</v>
      </c>
      <c r="D231" s="130"/>
      <c r="E231" s="130"/>
      <c r="F231" s="131" t="str">
        <f aca="false">IF(D231&gt;0,IF(E231/D231&gt;=100,"&gt;&gt;100",E231/D231*100),"-")</f>
        <v>-</v>
      </c>
      <c r="G231" s="177"/>
      <c r="H231" s="178"/>
      <c r="I231" s="177"/>
      <c r="J231" s="177"/>
      <c r="K231" s="177"/>
      <c r="L231" s="177"/>
      <c r="M231" s="177"/>
      <c r="N231" s="177"/>
      <c r="O231" s="177"/>
      <c r="P231" s="177"/>
      <c r="Q231" s="177"/>
      <c r="R231" s="177"/>
      <c r="S231" s="177"/>
      <c r="T231" s="177"/>
      <c r="U231" s="177"/>
      <c r="V231" s="177"/>
      <c r="W231" s="177"/>
    </row>
    <row r="232" customFormat="false" ht="12.75" hidden="false" customHeight="true" outlineLevel="0" collapsed="false">
      <c r="A232" s="128" t="s">
        <v>2426</v>
      </c>
      <c r="B232" s="125" t="s">
        <v>2427</v>
      </c>
      <c r="C232" s="202" t="s">
        <v>2426</v>
      </c>
      <c r="D232" s="130"/>
      <c r="E232" s="130"/>
      <c r="F232" s="131" t="str">
        <f aca="false">IF(D232&gt;0,IF(E232/D232&gt;=100,"&gt;&gt;100",E232/D232*100),"-")</f>
        <v>-</v>
      </c>
      <c r="G232" s="177"/>
      <c r="H232" s="178"/>
      <c r="I232" s="177"/>
      <c r="J232" s="177"/>
      <c r="K232" s="177"/>
      <c r="L232" s="177"/>
      <c r="M232" s="177"/>
      <c r="N232" s="177"/>
      <c r="O232" s="177"/>
      <c r="P232" s="177"/>
      <c r="Q232" s="177"/>
      <c r="R232" s="177"/>
      <c r="S232" s="177"/>
      <c r="T232" s="177"/>
      <c r="U232" s="177"/>
      <c r="V232" s="177"/>
      <c r="W232" s="177"/>
    </row>
    <row r="233" customFormat="false" ht="12.75" hidden="false" customHeight="true" outlineLevel="0" collapsed="false">
      <c r="A233" s="128" t="s">
        <v>2428</v>
      </c>
      <c r="B233" s="125" t="s">
        <v>2429</v>
      </c>
      <c r="C233" s="202" t="s">
        <v>2428</v>
      </c>
      <c r="D233" s="130"/>
      <c r="E233" s="130"/>
      <c r="F233" s="131" t="str">
        <f aca="false">IF(D233&gt;0,IF(E233/D233&gt;=100,"&gt;&gt;100",E233/D233*100),"-")</f>
        <v>-</v>
      </c>
      <c r="G233" s="177"/>
      <c r="H233" s="178"/>
      <c r="I233" s="177"/>
      <c r="J233" s="177"/>
      <c r="K233" s="177"/>
      <c r="L233" s="177"/>
      <c r="M233" s="177"/>
      <c r="N233" s="177"/>
      <c r="O233" s="177"/>
      <c r="P233" s="177"/>
      <c r="Q233" s="177"/>
      <c r="R233" s="177"/>
      <c r="S233" s="177"/>
      <c r="T233" s="177"/>
      <c r="U233" s="177"/>
      <c r="V233" s="177"/>
      <c r="W233" s="177"/>
    </row>
    <row r="234" customFormat="false" ht="24" hidden="false" customHeight="false" outlineLevel="0" collapsed="false">
      <c r="A234" s="128" t="s">
        <v>2430</v>
      </c>
      <c r="B234" s="125" t="s">
        <v>2431</v>
      </c>
      <c r="C234" s="202" t="s">
        <v>2430</v>
      </c>
      <c r="D234" s="130"/>
      <c r="E234" s="130"/>
      <c r="F234" s="131" t="str">
        <f aca="false">IF(D234&gt;0,IF(E234/D234&gt;=100,"&gt;&gt;100",E234/D234*100),"-")</f>
        <v>-</v>
      </c>
      <c r="G234" s="177"/>
      <c r="H234" s="178"/>
      <c r="I234" s="177"/>
      <c r="J234" s="177"/>
      <c r="K234" s="177"/>
      <c r="L234" s="177"/>
      <c r="M234" s="177"/>
      <c r="N234" s="177"/>
      <c r="O234" s="177"/>
      <c r="P234" s="177"/>
      <c r="Q234" s="177"/>
      <c r="R234" s="177"/>
      <c r="S234" s="177"/>
      <c r="T234" s="177"/>
      <c r="U234" s="177"/>
      <c r="V234" s="177"/>
      <c r="W234" s="177"/>
    </row>
    <row r="235" customFormat="false" ht="12" hidden="false" customHeight="false" outlineLevel="0" collapsed="false">
      <c r="A235" s="128" t="s">
        <v>2432</v>
      </c>
      <c r="B235" s="132" t="s">
        <v>2433</v>
      </c>
      <c r="C235" s="202" t="s">
        <v>2432</v>
      </c>
      <c r="D235" s="130"/>
      <c r="E235" s="130"/>
      <c r="F235" s="131" t="str">
        <f aca="false">IF(D235&gt;0,IF(E235/D235&gt;=100,"&gt;&gt;100",E235/D235*100),"-")</f>
        <v>-</v>
      </c>
      <c r="G235" s="177"/>
      <c r="H235" s="178"/>
      <c r="I235" s="177"/>
      <c r="J235" s="177"/>
      <c r="K235" s="177"/>
      <c r="L235" s="177"/>
      <c r="M235" s="177"/>
      <c r="N235" s="177"/>
      <c r="O235" s="177"/>
      <c r="P235" s="177"/>
      <c r="Q235" s="177"/>
      <c r="R235" s="177"/>
      <c r="S235" s="177"/>
      <c r="T235" s="177"/>
      <c r="U235" s="177"/>
      <c r="V235" s="177"/>
      <c r="W235" s="177"/>
    </row>
    <row r="236" customFormat="false" ht="24" hidden="false" customHeight="false" outlineLevel="0" collapsed="false">
      <c r="A236" s="128"/>
      <c r="B236" s="125" t="s">
        <v>2434</v>
      </c>
      <c r="C236" s="202" t="s">
        <v>2435</v>
      </c>
      <c r="D236" s="203" t="n">
        <f aca="false">SUM(D237:D245)</f>
        <v>0</v>
      </c>
      <c r="E236" s="203" t="n">
        <f aca="false">SUM(E237:E245)</f>
        <v>0</v>
      </c>
      <c r="F236" s="131" t="str">
        <f aca="false">IF(D236&gt;0,IF(E236/D236&gt;=100,"&gt;&gt;100",E236/D236*100),"-")</f>
        <v>-</v>
      </c>
      <c r="G236" s="177"/>
      <c r="H236" s="178"/>
      <c r="I236" s="177"/>
      <c r="J236" s="177"/>
      <c r="K236" s="177"/>
      <c r="L236" s="177"/>
      <c r="M236" s="177"/>
      <c r="N236" s="177"/>
      <c r="O236" s="177"/>
      <c r="P236" s="177"/>
      <c r="Q236" s="177"/>
      <c r="R236" s="177"/>
      <c r="S236" s="177"/>
      <c r="T236" s="177"/>
      <c r="U236" s="177"/>
      <c r="V236" s="177"/>
      <c r="W236" s="177"/>
    </row>
    <row r="237" customFormat="false" ht="12.75" hidden="false" customHeight="true" outlineLevel="0" collapsed="false">
      <c r="A237" s="128" t="s">
        <v>2436</v>
      </c>
      <c r="B237" s="125" t="s">
        <v>2437</v>
      </c>
      <c r="C237" s="202" t="s">
        <v>2436</v>
      </c>
      <c r="D237" s="130"/>
      <c r="E237" s="130"/>
      <c r="F237" s="131" t="str">
        <f aca="false">IF(D237&gt;0,IF(E237/D237&gt;=100,"&gt;&gt;100",E237/D237*100),"-")</f>
        <v>-</v>
      </c>
      <c r="G237" s="177"/>
      <c r="H237" s="178"/>
      <c r="I237" s="177"/>
      <c r="J237" s="177"/>
      <c r="K237" s="177"/>
      <c r="L237" s="177"/>
      <c r="M237" s="177"/>
      <c r="N237" s="177"/>
      <c r="O237" s="177"/>
      <c r="P237" s="177"/>
      <c r="Q237" s="177"/>
      <c r="R237" s="177"/>
      <c r="S237" s="177"/>
      <c r="T237" s="177"/>
      <c r="U237" s="177"/>
      <c r="V237" s="177"/>
      <c r="W237" s="177"/>
    </row>
    <row r="238" customFormat="false" ht="12.75" hidden="false" customHeight="true" outlineLevel="0" collapsed="false">
      <c r="A238" s="128" t="s">
        <v>2438</v>
      </c>
      <c r="B238" s="125" t="s">
        <v>2439</v>
      </c>
      <c r="C238" s="202" t="s">
        <v>2438</v>
      </c>
      <c r="D238" s="130"/>
      <c r="E238" s="130"/>
      <c r="F238" s="131" t="str">
        <f aca="false">IF(D238&gt;0,IF(E238/D238&gt;=100,"&gt;&gt;100",E238/D238*100),"-")</f>
        <v>-</v>
      </c>
      <c r="G238" s="177"/>
      <c r="H238" s="178"/>
      <c r="I238" s="177"/>
      <c r="J238" s="177"/>
      <c r="K238" s="177"/>
      <c r="L238" s="177"/>
      <c r="M238" s="177"/>
      <c r="N238" s="177"/>
      <c r="O238" s="177"/>
      <c r="P238" s="177"/>
      <c r="Q238" s="177"/>
      <c r="R238" s="177"/>
      <c r="S238" s="177"/>
      <c r="T238" s="177"/>
      <c r="U238" s="177"/>
      <c r="V238" s="177"/>
      <c r="W238" s="177"/>
    </row>
    <row r="239" customFormat="false" ht="12.75" hidden="false" customHeight="true" outlineLevel="0" collapsed="false">
      <c r="A239" s="128" t="n">
        <v>2615</v>
      </c>
      <c r="B239" s="125" t="s">
        <v>2440</v>
      </c>
      <c r="C239" s="202" t="s">
        <v>2441</v>
      </c>
      <c r="D239" s="130"/>
      <c r="E239" s="130"/>
      <c r="F239" s="131" t="str">
        <f aca="false">IF(D239&gt;0,IF(E239/D239&gt;=100,"&gt;&gt;100",E239/D239*100),"-")</f>
        <v>-</v>
      </c>
      <c r="G239" s="177"/>
      <c r="H239" s="178"/>
      <c r="I239" s="177"/>
      <c r="J239" s="177"/>
      <c r="K239" s="177"/>
      <c r="L239" s="177"/>
      <c r="M239" s="177"/>
      <c r="N239" s="177"/>
      <c r="O239" s="177"/>
      <c r="P239" s="177"/>
      <c r="Q239" s="177"/>
      <c r="R239" s="177"/>
      <c r="S239" s="177"/>
      <c r="T239" s="177"/>
      <c r="U239" s="177"/>
      <c r="V239" s="177"/>
      <c r="W239" s="177"/>
    </row>
    <row r="240" customFormat="false" ht="12.75" hidden="false" customHeight="true" outlineLevel="0" collapsed="false">
      <c r="A240" s="128" t="n">
        <v>2616</v>
      </c>
      <c r="B240" s="125" t="s">
        <v>2442</v>
      </c>
      <c r="C240" s="202" t="s">
        <v>2443</v>
      </c>
      <c r="D240" s="130"/>
      <c r="E240" s="130"/>
      <c r="F240" s="131" t="str">
        <f aca="false">IF(D240&gt;0,IF(E240/D240&gt;=100,"&gt;&gt;100",E240/D240*100),"-")</f>
        <v>-</v>
      </c>
      <c r="G240" s="177"/>
      <c r="H240" s="178"/>
      <c r="I240" s="177"/>
      <c r="J240" s="177"/>
      <c r="K240" s="177"/>
      <c r="L240" s="177"/>
      <c r="M240" s="177"/>
      <c r="N240" s="177"/>
      <c r="O240" s="177"/>
      <c r="P240" s="177"/>
      <c r="Q240" s="177"/>
      <c r="R240" s="177"/>
      <c r="S240" s="177"/>
      <c r="T240" s="177"/>
      <c r="U240" s="177"/>
      <c r="V240" s="177"/>
      <c r="W240" s="177"/>
    </row>
    <row r="241" customFormat="false" ht="12.75" hidden="false" customHeight="true" outlineLevel="0" collapsed="false">
      <c r="A241" s="128" t="n">
        <v>2646</v>
      </c>
      <c r="B241" s="125" t="s">
        <v>2444</v>
      </c>
      <c r="C241" s="202" t="s">
        <v>2445</v>
      </c>
      <c r="D241" s="130"/>
      <c r="E241" s="130"/>
      <c r="F241" s="131" t="str">
        <f aca="false">IF(D241&gt;0,IF(E241/D241&gt;=100,"&gt;&gt;100",E241/D241*100),"-")</f>
        <v>-</v>
      </c>
      <c r="G241" s="177"/>
      <c r="H241" s="178"/>
      <c r="I241" s="177"/>
      <c r="J241" s="177"/>
      <c r="K241" s="177"/>
      <c r="L241" s="177"/>
      <c r="M241" s="177"/>
      <c r="N241" s="177"/>
      <c r="O241" s="177"/>
      <c r="P241" s="177"/>
      <c r="Q241" s="177"/>
      <c r="R241" s="177"/>
      <c r="S241" s="177"/>
      <c r="T241" s="177"/>
      <c r="U241" s="177"/>
      <c r="V241" s="177"/>
      <c r="W241" s="177"/>
    </row>
    <row r="242" customFormat="false" ht="12.75" hidden="false" customHeight="true" outlineLevel="0" collapsed="false">
      <c r="A242" s="128" t="n">
        <v>2647</v>
      </c>
      <c r="B242" s="125" t="s">
        <v>2446</v>
      </c>
      <c r="C242" s="202" t="s">
        <v>2447</v>
      </c>
      <c r="D242" s="130"/>
      <c r="E242" s="130"/>
      <c r="F242" s="131" t="str">
        <f aca="false">IF(D242&gt;0,IF(E242/D242&gt;=100,"&gt;&gt;100",E242/D242*100),"-")</f>
        <v>-</v>
      </c>
      <c r="G242" s="177"/>
      <c r="H242" s="178"/>
      <c r="I242" s="177"/>
      <c r="J242" s="177"/>
      <c r="K242" s="177"/>
      <c r="L242" s="177"/>
      <c r="M242" s="177"/>
      <c r="N242" s="177"/>
      <c r="O242" s="177"/>
      <c r="P242" s="177"/>
      <c r="Q242" s="177"/>
      <c r="R242" s="177"/>
      <c r="S242" s="177"/>
      <c r="T242" s="177"/>
      <c r="U242" s="177"/>
      <c r="V242" s="177"/>
      <c r="W242" s="177"/>
    </row>
    <row r="243" customFormat="false" ht="12.75" hidden="false" customHeight="true" outlineLevel="0" collapsed="false">
      <c r="A243" s="128" t="n">
        <v>2648</v>
      </c>
      <c r="B243" s="125" t="s">
        <v>2448</v>
      </c>
      <c r="C243" s="202" t="s">
        <v>2449</v>
      </c>
      <c r="D243" s="130"/>
      <c r="E243" s="130"/>
      <c r="F243" s="131" t="str">
        <f aca="false">IF(D243&gt;0,IF(E243/D243&gt;=100,"&gt;&gt;100",E243/D243*100),"-")</f>
        <v>-</v>
      </c>
      <c r="G243" s="177"/>
      <c r="H243" s="178"/>
      <c r="I243" s="177"/>
      <c r="J243" s="177"/>
      <c r="K243" s="177"/>
      <c r="L243" s="177"/>
      <c r="M243" s="177"/>
      <c r="N243" s="177"/>
      <c r="O243" s="177"/>
      <c r="P243" s="177"/>
      <c r="Q243" s="177"/>
      <c r="R243" s="177"/>
      <c r="S243" s="177"/>
      <c r="T243" s="177"/>
      <c r="U243" s="177"/>
      <c r="V243" s="177"/>
      <c r="W243" s="177"/>
    </row>
    <row r="244" customFormat="false" ht="12.75" hidden="false" customHeight="true" outlineLevel="0" collapsed="false">
      <c r="A244" s="128" t="n">
        <v>2655</v>
      </c>
      <c r="B244" s="125" t="s">
        <v>2450</v>
      </c>
      <c r="C244" s="202" t="s">
        <v>2451</v>
      </c>
      <c r="D244" s="130"/>
      <c r="E244" s="130"/>
      <c r="F244" s="131" t="str">
        <f aca="false">IF(D244&gt;0,IF(E244/D244&gt;=100,"&gt;&gt;100",E244/D244*100),"-")</f>
        <v>-</v>
      </c>
      <c r="G244" s="177"/>
      <c r="H244" s="178"/>
      <c r="I244" s="177"/>
      <c r="J244" s="177"/>
      <c r="K244" s="177"/>
      <c r="L244" s="177"/>
      <c r="M244" s="177"/>
      <c r="N244" s="177"/>
      <c r="O244" s="177"/>
      <c r="P244" s="177"/>
      <c r="Q244" s="177"/>
      <c r="R244" s="177"/>
      <c r="S244" s="177"/>
      <c r="T244" s="177"/>
      <c r="U244" s="177"/>
      <c r="V244" s="177"/>
      <c r="W244" s="177"/>
    </row>
    <row r="245" customFormat="false" ht="12.75" hidden="false" customHeight="true" outlineLevel="0" collapsed="false">
      <c r="A245" s="128" t="n">
        <v>2656</v>
      </c>
      <c r="B245" s="125" t="s">
        <v>2452</v>
      </c>
      <c r="C245" s="202" t="s">
        <v>2453</v>
      </c>
      <c r="D245" s="130"/>
      <c r="E245" s="130"/>
      <c r="F245" s="131" t="str">
        <f aca="false">IF(D245&gt;0,IF(E245/D245&gt;=100,"&gt;&gt;100",E245/D245*100),"-")</f>
        <v>-</v>
      </c>
      <c r="G245" s="177"/>
      <c r="H245" s="178"/>
      <c r="I245" s="177"/>
      <c r="J245" s="177"/>
      <c r="K245" s="177"/>
      <c r="L245" s="177"/>
      <c r="M245" s="177"/>
      <c r="N245" s="177"/>
      <c r="O245" s="177"/>
      <c r="P245" s="177"/>
      <c r="Q245" s="177"/>
      <c r="R245" s="177"/>
      <c r="S245" s="177"/>
      <c r="T245" s="177"/>
      <c r="U245" s="177"/>
      <c r="V245" s="177"/>
      <c r="W245" s="177"/>
    </row>
    <row r="246" customFormat="false" ht="12.75" hidden="false" customHeight="true" outlineLevel="0" collapsed="false">
      <c r="A246" s="128" t="s">
        <v>2454</v>
      </c>
      <c r="B246" s="125" t="s">
        <v>2455</v>
      </c>
      <c r="C246" s="202" t="s">
        <v>2454</v>
      </c>
      <c r="D246" s="130"/>
      <c r="E246" s="130"/>
      <c r="F246" s="131" t="str">
        <f aca="false">IF(D246&gt;0,IF(E246/D246&gt;=100,"&gt;&gt;100",E246/D246*100),"-")</f>
        <v>-</v>
      </c>
      <c r="G246" s="177"/>
      <c r="H246" s="178"/>
      <c r="I246" s="177"/>
      <c r="J246" s="177"/>
      <c r="K246" s="177"/>
      <c r="L246" s="177"/>
      <c r="M246" s="177"/>
      <c r="N246" s="177"/>
      <c r="O246" s="177"/>
      <c r="P246" s="177"/>
      <c r="Q246" s="177"/>
      <c r="R246" s="177"/>
      <c r="S246" s="177"/>
      <c r="T246" s="177"/>
      <c r="U246" s="177"/>
      <c r="V246" s="177"/>
      <c r="W246" s="177"/>
    </row>
    <row r="247" customFormat="false" ht="24" hidden="false" customHeight="false" outlineLevel="0" collapsed="false">
      <c r="A247" s="128" t="s">
        <v>2456</v>
      </c>
      <c r="B247" s="125" t="s">
        <v>2457</v>
      </c>
      <c r="C247" s="202" t="s">
        <v>2456</v>
      </c>
      <c r="D247" s="203" t="n">
        <f aca="false">SUM(D248:D249)</f>
        <v>0</v>
      </c>
      <c r="E247" s="203" t="n">
        <f aca="false">SUM(E248:E249)</f>
        <v>0</v>
      </c>
      <c r="F247" s="131" t="str">
        <f aca="false">IF(D247&gt;0,IF(E247/D247&gt;=100,"&gt;&gt;100",E247/D247*100),"-")</f>
        <v>-</v>
      </c>
      <c r="G247" s="177"/>
      <c r="H247" s="178"/>
      <c r="I247" s="177"/>
      <c r="J247" s="177"/>
      <c r="K247" s="177"/>
      <c r="L247" s="177"/>
      <c r="M247" s="177"/>
      <c r="N247" s="177"/>
      <c r="O247" s="177"/>
      <c r="P247" s="177"/>
      <c r="Q247" s="177"/>
      <c r="R247" s="177"/>
      <c r="S247" s="177"/>
      <c r="T247" s="177"/>
      <c r="U247" s="177"/>
      <c r="V247" s="177"/>
      <c r="W247" s="177"/>
    </row>
    <row r="248" customFormat="false" ht="12.75" hidden="false" customHeight="true" outlineLevel="0" collapsed="false">
      <c r="A248" s="128" t="s">
        <v>2458</v>
      </c>
      <c r="B248" s="125" t="s">
        <v>2459</v>
      </c>
      <c r="C248" s="202" t="s">
        <v>2458</v>
      </c>
      <c r="D248" s="130"/>
      <c r="E248" s="130"/>
      <c r="F248" s="131" t="str">
        <f aca="false">IF(D248&gt;0,IF(E248/D248&gt;=100,"&gt;&gt;100",E248/D248*100),"-")</f>
        <v>-</v>
      </c>
      <c r="G248" s="177"/>
      <c r="H248" s="178"/>
      <c r="I248" s="177"/>
      <c r="J248" s="177"/>
      <c r="K248" s="177"/>
      <c r="L248" s="177"/>
      <c r="M248" s="177"/>
      <c r="N248" s="177"/>
      <c r="O248" s="177"/>
      <c r="P248" s="177"/>
      <c r="Q248" s="177"/>
      <c r="R248" s="177"/>
      <c r="S248" s="177"/>
      <c r="T248" s="177"/>
      <c r="U248" s="177"/>
      <c r="V248" s="177"/>
      <c r="W248" s="177"/>
    </row>
    <row r="249" customFormat="false" ht="12.75" hidden="false" customHeight="true" outlineLevel="0" collapsed="false">
      <c r="A249" s="128" t="s">
        <v>2460</v>
      </c>
      <c r="B249" s="125" t="s">
        <v>2461</v>
      </c>
      <c r="C249" s="202" t="s">
        <v>2460</v>
      </c>
      <c r="D249" s="130"/>
      <c r="E249" s="130"/>
      <c r="F249" s="131" t="str">
        <f aca="false">IF(D249&gt;0,IF(E249/D249&gt;=100,"&gt;&gt;100",E249/D249*100),"-")</f>
        <v>-</v>
      </c>
      <c r="G249" s="177"/>
      <c r="H249" s="178"/>
      <c r="I249" s="177"/>
      <c r="J249" s="177"/>
      <c r="K249" s="177"/>
      <c r="L249" s="177"/>
      <c r="M249" s="177"/>
      <c r="N249" s="177"/>
      <c r="O249" s="177"/>
      <c r="P249" s="177"/>
      <c r="Q249" s="177"/>
      <c r="R249" s="177"/>
      <c r="S249" s="177"/>
      <c r="T249" s="177"/>
      <c r="U249" s="177"/>
      <c r="V249" s="177"/>
      <c r="W249" s="177"/>
    </row>
    <row r="250" customFormat="false" ht="12.75" hidden="false" customHeight="true" outlineLevel="0" collapsed="false">
      <c r="A250" s="128" t="s">
        <v>2462</v>
      </c>
      <c r="B250" s="125" t="s">
        <v>2463</v>
      </c>
      <c r="C250" s="202" t="s">
        <v>2462</v>
      </c>
      <c r="D250" s="203" t="n">
        <f aca="false">+D251+D254-D263+D273+D290</f>
        <v>0</v>
      </c>
      <c r="E250" s="203" t="n">
        <f aca="false">+E251+E254-E263+E273+E290</f>
        <v>0</v>
      </c>
      <c r="F250" s="131" t="str">
        <f aca="false">IF(D250&gt;0,IF(E250/D250&gt;=100,"&gt;&gt;100",E250/D250*100),"-")</f>
        <v>-</v>
      </c>
      <c r="G250" s="177"/>
      <c r="H250" s="178"/>
      <c r="I250" s="177"/>
      <c r="J250" s="177"/>
      <c r="K250" s="177"/>
      <c r="L250" s="177"/>
      <c r="M250" s="177"/>
      <c r="N250" s="177"/>
      <c r="O250" s="177"/>
      <c r="P250" s="177"/>
      <c r="Q250" s="177"/>
      <c r="R250" s="177"/>
      <c r="S250" s="177"/>
      <c r="T250" s="177"/>
      <c r="U250" s="177"/>
      <c r="V250" s="177"/>
      <c r="W250" s="177"/>
    </row>
    <row r="251" customFormat="false" ht="12.75" hidden="false" customHeight="true" outlineLevel="0" collapsed="false">
      <c r="A251" s="128" t="s">
        <v>2464</v>
      </c>
      <c r="B251" s="125" t="s">
        <v>2465</v>
      </c>
      <c r="C251" s="202" t="s">
        <v>2464</v>
      </c>
      <c r="D251" s="203" t="n">
        <f aca="false">D252-D253</f>
        <v>0</v>
      </c>
      <c r="E251" s="203" t="n">
        <f aca="false">E252-E253</f>
        <v>0</v>
      </c>
      <c r="F251" s="131" t="str">
        <f aca="false">IF(D251&gt;0,IF(E251/D251&gt;=100,"&gt;&gt;100",E251/D251*100),"-")</f>
        <v>-</v>
      </c>
      <c r="G251" s="177"/>
      <c r="H251" s="178"/>
      <c r="I251" s="177"/>
      <c r="J251" s="177"/>
      <c r="K251" s="177"/>
      <c r="L251" s="177"/>
      <c r="M251" s="177"/>
      <c r="N251" s="177"/>
      <c r="O251" s="177"/>
      <c r="P251" s="177"/>
      <c r="Q251" s="177"/>
      <c r="R251" s="177"/>
      <c r="S251" s="177"/>
      <c r="T251" s="177"/>
      <c r="U251" s="177"/>
      <c r="V251" s="177"/>
      <c r="W251" s="177"/>
    </row>
    <row r="252" customFormat="false" ht="12.75" hidden="false" customHeight="true" outlineLevel="0" collapsed="false">
      <c r="A252" s="128" t="s">
        <v>2466</v>
      </c>
      <c r="B252" s="125" t="s">
        <v>2467</v>
      </c>
      <c r="C252" s="202" t="s">
        <v>2466</v>
      </c>
      <c r="D252" s="130"/>
      <c r="E252" s="130"/>
      <c r="F252" s="131" t="str">
        <f aca="false">IF(D252&gt;0,IF(E252/D252&gt;=100,"&gt;&gt;100",E252/D252*100),"-")</f>
        <v>-</v>
      </c>
      <c r="G252" s="177"/>
      <c r="H252" s="178"/>
      <c r="I252" s="177"/>
      <c r="J252" s="177"/>
      <c r="K252" s="177"/>
      <c r="L252" s="177"/>
      <c r="M252" s="177"/>
      <c r="N252" s="177"/>
      <c r="O252" s="177"/>
      <c r="P252" s="177"/>
      <c r="Q252" s="177"/>
      <c r="R252" s="177"/>
      <c r="S252" s="177"/>
      <c r="T252" s="177"/>
      <c r="U252" s="177"/>
      <c r="V252" s="177"/>
      <c r="W252" s="177"/>
    </row>
    <row r="253" customFormat="false" ht="12.75" hidden="false" customHeight="true" outlineLevel="0" collapsed="false">
      <c r="A253" s="128" t="s">
        <v>2468</v>
      </c>
      <c r="B253" s="125" t="s">
        <v>2469</v>
      </c>
      <c r="C253" s="202" t="s">
        <v>2468</v>
      </c>
      <c r="D253" s="130"/>
      <c r="E253" s="130"/>
      <c r="F253" s="131" t="str">
        <f aca="false">IF(D253&gt;0,IF(E253/D253&gt;=100,"&gt;&gt;100",E253/D253*100),"-")</f>
        <v>-</v>
      </c>
      <c r="G253" s="177"/>
      <c r="H253" s="178"/>
      <c r="I253" s="177"/>
      <c r="J253" s="177"/>
      <c r="K253" s="177"/>
      <c r="L253" s="177"/>
      <c r="M253" s="177"/>
      <c r="N253" s="177"/>
      <c r="O253" s="177"/>
      <c r="P253" s="177"/>
      <c r="Q253" s="177"/>
      <c r="R253" s="177"/>
      <c r="S253" s="177"/>
      <c r="T253" s="177"/>
      <c r="U253" s="177"/>
      <c r="V253" s="177"/>
      <c r="W253" s="177"/>
    </row>
    <row r="254" customFormat="false" ht="12.75" hidden="false" customHeight="true" outlineLevel="0" collapsed="false">
      <c r="A254" s="128" t="s">
        <v>2470</v>
      </c>
      <c r="B254" s="125" t="s">
        <v>2471</v>
      </c>
      <c r="C254" s="202" t="s">
        <v>2470</v>
      </c>
      <c r="D254" s="203" t="n">
        <f aca="false">D255-D259</f>
        <v>0</v>
      </c>
      <c r="E254" s="203" t="n">
        <f aca="false">E255-E259</f>
        <v>0</v>
      </c>
      <c r="F254" s="131" t="str">
        <f aca="false">IF(D254&gt;0,IF(E254/D254&gt;=100,"&gt;&gt;100",E254/D254*100),"-")</f>
        <v>-</v>
      </c>
      <c r="G254" s="177"/>
      <c r="H254" s="178"/>
      <c r="I254" s="177"/>
      <c r="J254" s="177"/>
      <c r="K254" s="177"/>
      <c r="L254" s="177"/>
      <c r="M254" s="177"/>
      <c r="N254" s="177"/>
      <c r="O254" s="177"/>
      <c r="P254" s="177"/>
      <c r="Q254" s="177"/>
      <c r="R254" s="177"/>
      <c r="S254" s="177"/>
      <c r="T254" s="177"/>
      <c r="U254" s="177"/>
      <c r="V254" s="177"/>
      <c r="W254" s="177"/>
    </row>
    <row r="255" customFormat="false" ht="12.75" hidden="false" customHeight="true" outlineLevel="0" collapsed="false">
      <c r="A255" s="128" t="s">
        <v>2472</v>
      </c>
      <c r="B255" s="125" t="s">
        <v>2473</v>
      </c>
      <c r="C255" s="202" t="s">
        <v>2472</v>
      </c>
      <c r="D255" s="203" t="n">
        <f aca="false">SUM(D256:D258)</f>
        <v>0</v>
      </c>
      <c r="E255" s="203" t="n">
        <f aca="false">SUM(E256:E258)</f>
        <v>0</v>
      </c>
      <c r="F255" s="131" t="str">
        <f aca="false">IF(D255&gt;0,IF(E255/D255&gt;=100,"&gt;&gt;100",E255/D255*100),"-")</f>
        <v>-</v>
      </c>
      <c r="G255" s="177"/>
      <c r="H255" s="178"/>
      <c r="I255" s="177"/>
      <c r="J255" s="177"/>
      <c r="K255" s="177"/>
      <c r="L255" s="177"/>
      <c r="M255" s="177"/>
      <c r="N255" s="177"/>
      <c r="O255" s="177"/>
      <c r="P255" s="177"/>
      <c r="Q255" s="177"/>
      <c r="R255" s="177"/>
      <c r="S255" s="177"/>
      <c r="T255" s="177"/>
      <c r="U255" s="177"/>
      <c r="V255" s="177"/>
      <c r="W255" s="177"/>
    </row>
    <row r="256" customFormat="false" ht="12.75" hidden="false" customHeight="true" outlineLevel="0" collapsed="false">
      <c r="A256" s="128" t="s">
        <v>647</v>
      </c>
      <c r="B256" s="125" t="s">
        <v>2474</v>
      </c>
      <c r="C256" s="202" t="s">
        <v>647</v>
      </c>
      <c r="D256" s="130"/>
      <c r="E256" s="130"/>
      <c r="F256" s="131" t="str">
        <f aca="false">IF(D256&gt;0,IF(E256/D256&gt;=100,"&gt;&gt;100",E256/D256*100),"-")</f>
        <v>-</v>
      </c>
      <c r="G256" s="177"/>
      <c r="H256" s="178"/>
      <c r="I256" s="177"/>
      <c r="J256" s="177"/>
      <c r="K256" s="177"/>
      <c r="L256" s="177"/>
      <c r="M256" s="177"/>
      <c r="N256" s="177"/>
      <c r="O256" s="177"/>
      <c r="P256" s="177"/>
      <c r="Q256" s="177"/>
      <c r="R256" s="177"/>
      <c r="S256" s="177"/>
      <c r="T256" s="177"/>
      <c r="U256" s="177"/>
      <c r="V256" s="177"/>
      <c r="W256" s="177"/>
    </row>
    <row r="257" customFormat="false" ht="12.75" hidden="false" customHeight="true" outlineLevel="0" collapsed="false">
      <c r="A257" s="128" t="s">
        <v>847</v>
      </c>
      <c r="B257" s="125" t="s">
        <v>2475</v>
      </c>
      <c r="C257" s="202" t="s">
        <v>847</v>
      </c>
      <c r="D257" s="130"/>
      <c r="E257" s="130"/>
      <c r="F257" s="131" t="str">
        <f aca="false">IF(D257&gt;0,IF(E257/D257&gt;=100,"&gt;&gt;100",E257/D257*100),"-")</f>
        <v>-</v>
      </c>
      <c r="G257" s="177"/>
      <c r="H257" s="178"/>
      <c r="I257" s="177"/>
      <c r="J257" s="177"/>
      <c r="K257" s="177"/>
      <c r="L257" s="177"/>
      <c r="M257" s="177"/>
      <c r="N257" s="177"/>
      <c r="O257" s="177"/>
      <c r="P257" s="177"/>
      <c r="Q257" s="177"/>
      <c r="R257" s="177"/>
      <c r="S257" s="177"/>
      <c r="T257" s="177"/>
      <c r="U257" s="177"/>
      <c r="V257" s="177"/>
      <c r="W257" s="177"/>
    </row>
    <row r="258" customFormat="false" ht="12.75" hidden="false" customHeight="true" outlineLevel="0" collapsed="false">
      <c r="A258" s="128" t="s">
        <v>1282</v>
      </c>
      <c r="B258" s="125" t="s">
        <v>2476</v>
      </c>
      <c r="C258" s="202" t="s">
        <v>1282</v>
      </c>
      <c r="D258" s="130"/>
      <c r="E258" s="130"/>
      <c r="F258" s="131" t="str">
        <f aca="false">IF(D258&gt;0,IF(E258/D258&gt;=100,"&gt;&gt;100",E258/D258*100),"-")</f>
        <v>-</v>
      </c>
      <c r="G258" s="177"/>
      <c r="H258" s="178"/>
      <c r="I258" s="177"/>
      <c r="J258" s="177"/>
      <c r="K258" s="177"/>
      <c r="L258" s="177"/>
      <c r="M258" s="177"/>
      <c r="N258" s="177"/>
      <c r="O258" s="177"/>
      <c r="P258" s="177"/>
      <c r="Q258" s="177"/>
      <c r="R258" s="177"/>
      <c r="S258" s="177"/>
      <c r="T258" s="177"/>
      <c r="U258" s="177"/>
      <c r="V258" s="177"/>
      <c r="W258" s="177"/>
    </row>
    <row r="259" customFormat="false" ht="12.75" hidden="false" customHeight="true" outlineLevel="0" collapsed="false">
      <c r="A259" s="128" t="s">
        <v>2477</v>
      </c>
      <c r="B259" s="125" t="s">
        <v>2478</v>
      </c>
      <c r="C259" s="202" t="s">
        <v>2477</v>
      </c>
      <c r="D259" s="203" t="n">
        <f aca="false">SUM(D260:D262)</f>
        <v>0</v>
      </c>
      <c r="E259" s="203" t="n">
        <f aca="false">SUM(E260:E262)</f>
        <v>0</v>
      </c>
      <c r="F259" s="131" t="str">
        <f aca="false">IF(D259&gt;0,IF(E259/D259&gt;=100,"&gt;&gt;100",E259/D259*100),"-")</f>
        <v>-</v>
      </c>
      <c r="G259" s="177"/>
      <c r="H259" s="178"/>
      <c r="I259" s="177"/>
      <c r="J259" s="177"/>
      <c r="K259" s="177"/>
      <c r="L259" s="177"/>
      <c r="M259" s="177"/>
      <c r="N259" s="177"/>
      <c r="O259" s="177"/>
      <c r="P259" s="177"/>
      <c r="Q259" s="177"/>
      <c r="R259" s="177"/>
      <c r="S259" s="177"/>
      <c r="T259" s="177"/>
      <c r="U259" s="177"/>
      <c r="V259" s="177"/>
      <c r="W259" s="177"/>
    </row>
    <row r="260" customFormat="false" ht="12.75" hidden="false" customHeight="true" outlineLevel="0" collapsed="false">
      <c r="A260" s="128" t="s">
        <v>649</v>
      </c>
      <c r="B260" s="125" t="s">
        <v>2479</v>
      </c>
      <c r="C260" s="202" t="s">
        <v>649</v>
      </c>
      <c r="D260" s="130"/>
      <c r="E260" s="130"/>
      <c r="F260" s="131" t="str">
        <f aca="false">IF(D260&gt;0,IF(E260/D260&gt;=100,"&gt;&gt;100",E260/D260*100),"-")</f>
        <v>-</v>
      </c>
      <c r="G260" s="177"/>
      <c r="H260" s="178"/>
      <c r="I260" s="177"/>
      <c r="J260" s="177"/>
      <c r="K260" s="177"/>
      <c r="L260" s="177"/>
      <c r="M260" s="177"/>
      <c r="N260" s="177"/>
      <c r="O260" s="177"/>
      <c r="P260" s="177"/>
      <c r="Q260" s="177"/>
      <c r="R260" s="177"/>
      <c r="S260" s="177"/>
      <c r="T260" s="177"/>
      <c r="U260" s="177"/>
      <c r="V260" s="177"/>
      <c r="W260" s="177"/>
    </row>
    <row r="261" customFormat="false" ht="12.75" hidden="false" customHeight="true" outlineLevel="0" collapsed="false">
      <c r="A261" s="128" t="s">
        <v>849</v>
      </c>
      <c r="B261" s="125" t="s">
        <v>2480</v>
      </c>
      <c r="C261" s="202" t="s">
        <v>849</v>
      </c>
      <c r="D261" s="130"/>
      <c r="E261" s="130"/>
      <c r="F261" s="131" t="str">
        <f aca="false">IF(D261&gt;0,IF(E261/D261&gt;=100,"&gt;&gt;100",E261/D261*100),"-")</f>
        <v>-</v>
      </c>
      <c r="G261" s="177"/>
      <c r="H261" s="178"/>
      <c r="I261" s="177"/>
      <c r="J261" s="177"/>
      <c r="K261" s="177"/>
      <c r="L261" s="177"/>
      <c r="M261" s="177"/>
      <c r="N261" s="177"/>
      <c r="O261" s="177"/>
      <c r="P261" s="177"/>
      <c r="Q261" s="177"/>
      <c r="R261" s="177"/>
      <c r="S261" s="177"/>
      <c r="T261" s="177"/>
      <c r="U261" s="177"/>
      <c r="V261" s="177"/>
      <c r="W261" s="177"/>
    </row>
    <row r="262" customFormat="false" ht="12.75" hidden="false" customHeight="true" outlineLevel="0" collapsed="false">
      <c r="A262" s="128" t="s">
        <v>1284</v>
      </c>
      <c r="B262" s="125" t="s">
        <v>2481</v>
      </c>
      <c r="C262" s="202" t="s">
        <v>1284</v>
      </c>
      <c r="D262" s="130"/>
      <c r="E262" s="130"/>
      <c r="F262" s="131" t="str">
        <f aca="false">IF(D262&gt;0,IF(E262/D262&gt;=100,"&gt;&gt;100",E262/D262*100),"-")</f>
        <v>-</v>
      </c>
      <c r="G262" s="177"/>
      <c r="H262" s="178"/>
      <c r="I262" s="177"/>
      <c r="J262" s="177"/>
      <c r="K262" s="177"/>
      <c r="L262" s="177"/>
      <c r="M262" s="177"/>
      <c r="N262" s="177"/>
      <c r="O262" s="177"/>
      <c r="P262" s="177"/>
      <c r="Q262" s="177"/>
      <c r="R262" s="177"/>
      <c r="S262" s="177"/>
      <c r="T262" s="177"/>
      <c r="U262" s="177"/>
      <c r="V262" s="177"/>
      <c r="W262" s="177"/>
    </row>
    <row r="263" customFormat="false" ht="12.75" hidden="false" customHeight="true" outlineLevel="0" collapsed="false">
      <c r="A263" s="128" t="s">
        <v>2482</v>
      </c>
      <c r="B263" s="125" t="s">
        <v>2483</v>
      </c>
      <c r="C263" s="202" t="s">
        <v>2482</v>
      </c>
      <c r="D263" s="203" t="n">
        <f aca="false">SUM(D264:D272)</f>
        <v>0</v>
      </c>
      <c r="E263" s="203" t="n">
        <f aca="false">SUM(E264:E272)</f>
        <v>0</v>
      </c>
      <c r="F263" s="131" t="str">
        <f aca="false">IF(D263&gt;0,IF(E263/D263&gt;=100,"&gt;&gt;100",E263/D263*100),"-")</f>
        <v>-</v>
      </c>
      <c r="G263" s="177"/>
      <c r="H263" s="178"/>
      <c r="I263" s="177"/>
      <c r="J263" s="177"/>
      <c r="K263" s="177"/>
      <c r="L263" s="177"/>
      <c r="M263" s="177"/>
      <c r="N263" s="177"/>
      <c r="O263" s="177"/>
      <c r="P263" s="177"/>
      <c r="Q263" s="177"/>
      <c r="R263" s="177"/>
      <c r="S263" s="177"/>
      <c r="T263" s="177"/>
      <c r="U263" s="177"/>
      <c r="V263" s="177"/>
      <c r="W263" s="177"/>
    </row>
    <row r="264" customFormat="false" ht="12.75" hidden="false" customHeight="true" outlineLevel="0" collapsed="false">
      <c r="A264" s="128" t="s">
        <v>2484</v>
      </c>
      <c r="B264" s="125" t="s">
        <v>2485</v>
      </c>
      <c r="C264" s="202" t="s">
        <v>2484</v>
      </c>
      <c r="D264" s="130"/>
      <c r="E264" s="130"/>
      <c r="F264" s="131" t="str">
        <f aca="false">IF(D264&gt;0,IF(E264/D264&gt;=100,"&gt;&gt;100",E264/D264*100),"-")</f>
        <v>-</v>
      </c>
      <c r="G264" s="177"/>
      <c r="H264" s="178"/>
      <c r="I264" s="177"/>
      <c r="J264" s="177"/>
      <c r="K264" s="177"/>
      <c r="L264" s="177"/>
      <c r="M264" s="177"/>
      <c r="N264" s="177"/>
      <c r="O264" s="177"/>
      <c r="P264" s="177"/>
      <c r="Q264" s="177"/>
      <c r="R264" s="177"/>
      <c r="S264" s="177"/>
      <c r="T264" s="177"/>
      <c r="U264" s="177"/>
      <c r="V264" s="177"/>
      <c r="W264" s="177"/>
    </row>
    <row r="265" customFormat="false" ht="24" hidden="false" customHeight="false" outlineLevel="0" collapsed="false">
      <c r="A265" s="128" t="s">
        <v>2486</v>
      </c>
      <c r="B265" s="125" t="s">
        <v>2487</v>
      </c>
      <c r="C265" s="202" t="s">
        <v>2486</v>
      </c>
      <c r="D265" s="130"/>
      <c r="E265" s="130"/>
      <c r="F265" s="131" t="str">
        <f aca="false">IF(D265&gt;0,IF(E265/D265&gt;=100,"&gt;&gt;100",E265/D265*100),"-")</f>
        <v>-</v>
      </c>
      <c r="G265" s="177"/>
      <c r="H265" s="178"/>
      <c r="I265" s="177"/>
      <c r="J265" s="177"/>
      <c r="K265" s="177"/>
      <c r="L265" s="177"/>
      <c r="M265" s="177"/>
      <c r="N265" s="177"/>
      <c r="O265" s="177"/>
      <c r="P265" s="177"/>
      <c r="Q265" s="177"/>
      <c r="R265" s="177"/>
      <c r="S265" s="177"/>
      <c r="T265" s="177"/>
      <c r="U265" s="177"/>
      <c r="V265" s="177"/>
      <c r="W265" s="177"/>
    </row>
    <row r="266" customFormat="false" ht="24" hidden="false" customHeight="false" outlineLevel="0" collapsed="false">
      <c r="A266" s="128" t="s">
        <v>2488</v>
      </c>
      <c r="B266" s="125" t="s">
        <v>2489</v>
      </c>
      <c r="C266" s="202" t="s">
        <v>2488</v>
      </c>
      <c r="D266" s="130"/>
      <c r="E266" s="130"/>
      <c r="F266" s="131" t="str">
        <f aca="false">IF(D266&gt;0,IF(E266/D266&gt;=100,"&gt;&gt;100",E266/D266*100),"-")</f>
        <v>-</v>
      </c>
      <c r="G266" s="177"/>
      <c r="H266" s="178"/>
      <c r="I266" s="177"/>
      <c r="J266" s="177"/>
      <c r="K266" s="177"/>
      <c r="L266" s="177"/>
      <c r="M266" s="177"/>
      <c r="N266" s="177"/>
      <c r="O266" s="177"/>
      <c r="P266" s="177"/>
      <c r="Q266" s="177"/>
      <c r="R266" s="177"/>
      <c r="S266" s="177"/>
      <c r="T266" s="177"/>
      <c r="U266" s="177"/>
      <c r="V266" s="177"/>
      <c r="W266" s="177"/>
    </row>
    <row r="267" customFormat="false" ht="24" hidden="false" customHeight="false" outlineLevel="0" collapsed="false">
      <c r="A267" s="128" t="s">
        <v>2490</v>
      </c>
      <c r="B267" s="125" t="s">
        <v>2491</v>
      </c>
      <c r="C267" s="202" t="s">
        <v>2490</v>
      </c>
      <c r="D267" s="130"/>
      <c r="E267" s="130"/>
      <c r="F267" s="131" t="str">
        <f aca="false">IF(D267&gt;0,IF(E267/D267&gt;=100,"&gt;&gt;100",E267/D267*100),"-")</f>
        <v>-</v>
      </c>
      <c r="G267" s="177"/>
      <c r="H267" s="178"/>
      <c r="I267" s="177"/>
      <c r="J267" s="177"/>
      <c r="K267" s="177"/>
      <c r="L267" s="177"/>
      <c r="M267" s="177"/>
      <c r="N267" s="177"/>
      <c r="O267" s="177"/>
      <c r="P267" s="177"/>
      <c r="Q267" s="177"/>
      <c r="R267" s="177"/>
      <c r="S267" s="177"/>
      <c r="T267" s="177"/>
      <c r="U267" s="177"/>
      <c r="V267" s="177"/>
      <c r="W267" s="177"/>
    </row>
    <row r="268" customFormat="false" ht="24" hidden="false" customHeight="false" outlineLevel="0" collapsed="false">
      <c r="A268" s="128" t="s">
        <v>2492</v>
      </c>
      <c r="B268" s="125" t="s">
        <v>2493</v>
      </c>
      <c r="C268" s="202" t="s">
        <v>2492</v>
      </c>
      <c r="D268" s="130"/>
      <c r="E268" s="130"/>
      <c r="F268" s="131" t="str">
        <f aca="false">IF(D268&gt;0,IF(E268/D268&gt;=100,"&gt;&gt;100",E268/D268*100),"-")</f>
        <v>-</v>
      </c>
      <c r="G268" s="177"/>
      <c r="H268" s="178"/>
      <c r="I268" s="177"/>
      <c r="J268" s="177"/>
      <c r="K268" s="177"/>
      <c r="L268" s="177"/>
      <c r="M268" s="177"/>
      <c r="N268" s="177"/>
      <c r="O268" s="177"/>
      <c r="P268" s="177"/>
      <c r="Q268" s="177"/>
      <c r="R268" s="177"/>
      <c r="S268" s="177"/>
      <c r="T268" s="177"/>
      <c r="U268" s="177"/>
      <c r="V268" s="177"/>
      <c r="W268" s="177"/>
    </row>
    <row r="269" customFormat="false" ht="24" hidden="false" customHeight="false" outlineLevel="0" collapsed="false">
      <c r="A269" s="128" t="s">
        <v>2494</v>
      </c>
      <c r="B269" s="125" t="s">
        <v>2495</v>
      </c>
      <c r="C269" s="202" t="s">
        <v>2494</v>
      </c>
      <c r="D269" s="130"/>
      <c r="E269" s="130"/>
      <c r="F269" s="131" t="str">
        <f aca="false">IF(D269&gt;0,IF(E269/D269&gt;=100,"&gt;&gt;100",E269/D269*100),"-")</f>
        <v>-</v>
      </c>
      <c r="G269" s="177"/>
      <c r="H269" s="178"/>
      <c r="I269" s="177"/>
      <c r="J269" s="177"/>
      <c r="K269" s="177"/>
      <c r="L269" s="177"/>
      <c r="M269" s="177"/>
      <c r="N269" s="177"/>
      <c r="O269" s="177"/>
      <c r="P269" s="177"/>
      <c r="Q269" s="177"/>
      <c r="R269" s="177"/>
      <c r="S269" s="177"/>
      <c r="T269" s="177"/>
      <c r="U269" s="177"/>
      <c r="V269" s="177"/>
      <c r="W269" s="177"/>
    </row>
    <row r="270" customFormat="false" ht="12.75" hidden="false" customHeight="true" outlineLevel="0" collapsed="false">
      <c r="A270" s="128" t="s">
        <v>2496</v>
      </c>
      <c r="B270" s="125" t="s">
        <v>2497</v>
      </c>
      <c r="C270" s="202" t="s">
        <v>2496</v>
      </c>
      <c r="D270" s="130"/>
      <c r="E270" s="130"/>
      <c r="F270" s="131" t="str">
        <f aca="false">IF(D270&gt;0,IF(E270/D270&gt;=100,"&gt;&gt;100",E270/D270*100),"-")</f>
        <v>-</v>
      </c>
      <c r="G270" s="177"/>
      <c r="H270" s="178"/>
      <c r="I270" s="177"/>
      <c r="J270" s="177"/>
      <c r="K270" s="177"/>
      <c r="L270" s="177"/>
      <c r="M270" s="177"/>
      <c r="N270" s="177"/>
      <c r="O270" s="177"/>
      <c r="P270" s="177"/>
      <c r="Q270" s="177"/>
      <c r="R270" s="177"/>
      <c r="S270" s="177"/>
      <c r="T270" s="177"/>
      <c r="U270" s="177"/>
      <c r="V270" s="177"/>
      <c r="W270" s="177"/>
    </row>
    <row r="271" customFormat="false" ht="12.75" hidden="false" customHeight="true" outlineLevel="0" collapsed="false">
      <c r="A271" s="128" t="s">
        <v>2498</v>
      </c>
      <c r="B271" s="125" t="s">
        <v>2499</v>
      </c>
      <c r="C271" s="202" t="s">
        <v>2498</v>
      </c>
      <c r="D271" s="130"/>
      <c r="E271" s="130"/>
      <c r="F271" s="131" t="str">
        <f aca="false">IF(D271&gt;0,IF(E271/D271&gt;=100,"&gt;&gt;100",E271/D271*100),"-")</f>
        <v>-</v>
      </c>
      <c r="G271" s="177"/>
      <c r="H271" s="178"/>
      <c r="I271" s="177"/>
      <c r="J271" s="177"/>
      <c r="K271" s="177"/>
      <c r="L271" s="177"/>
      <c r="M271" s="177"/>
      <c r="N271" s="177"/>
      <c r="O271" s="177"/>
      <c r="P271" s="177"/>
      <c r="Q271" s="177"/>
      <c r="R271" s="177"/>
      <c r="S271" s="177"/>
      <c r="T271" s="177"/>
      <c r="U271" s="177"/>
      <c r="V271" s="177"/>
      <c r="W271" s="177"/>
    </row>
    <row r="272" customFormat="false" ht="12.75" hidden="false" customHeight="true" outlineLevel="0" collapsed="false">
      <c r="A272" s="128" t="s">
        <v>2500</v>
      </c>
      <c r="B272" s="125" t="s">
        <v>2501</v>
      </c>
      <c r="C272" s="202" t="s">
        <v>2500</v>
      </c>
      <c r="D272" s="130"/>
      <c r="E272" s="130"/>
      <c r="F272" s="131" t="str">
        <f aca="false">IF(D272&gt;0,IF(E272/D272&gt;=100,"&gt;&gt;100",E272/D272*100),"-")</f>
        <v>-</v>
      </c>
      <c r="G272" s="177"/>
      <c r="H272" s="178"/>
      <c r="I272" s="177"/>
      <c r="J272" s="177"/>
      <c r="K272" s="177"/>
      <c r="L272" s="177"/>
      <c r="M272" s="177"/>
      <c r="N272" s="177"/>
      <c r="O272" s="177"/>
      <c r="P272" s="177"/>
      <c r="Q272" s="177"/>
      <c r="R272" s="177"/>
      <c r="S272" s="177"/>
      <c r="T272" s="177"/>
      <c r="U272" s="177"/>
      <c r="V272" s="177"/>
      <c r="W272" s="177"/>
    </row>
    <row r="273" customFormat="false" ht="12.75" hidden="false" customHeight="true" outlineLevel="0" collapsed="false">
      <c r="A273" s="128" t="s">
        <v>651</v>
      </c>
      <c r="B273" s="125" t="s">
        <v>2502</v>
      </c>
      <c r="C273" s="202" t="s">
        <v>651</v>
      </c>
      <c r="D273" s="203" t="n">
        <f aca="false">SUM(D274:D276)+SUM(D285:D289)</f>
        <v>0</v>
      </c>
      <c r="E273" s="203" t="n">
        <f aca="false">SUM(E274:E276)+SUM(E285:E289)</f>
        <v>0</v>
      </c>
      <c r="F273" s="131" t="str">
        <f aca="false">IF(D273&gt;0,IF(E273/D273&gt;=100,"&gt;&gt;100",E273/D273*100),"-")</f>
        <v>-</v>
      </c>
      <c r="G273" s="177"/>
      <c r="H273" s="178"/>
      <c r="I273" s="177"/>
      <c r="J273" s="177"/>
      <c r="K273" s="177"/>
      <c r="L273" s="177"/>
      <c r="M273" s="177"/>
      <c r="N273" s="177"/>
      <c r="O273" s="177"/>
      <c r="P273" s="177"/>
      <c r="Q273" s="177"/>
      <c r="R273" s="177"/>
      <c r="S273" s="177"/>
      <c r="T273" s="177"/>
      <c r="U273" s="177"/>
      <c r="V273" s="177"/>
      <c r="W273" s="177"/>
    </row>
    <row r="274" customFormat="false" ht="12.75" hidden="false" customHeight="true" outlineLevel="0" collapsed="false">
      <c r="A274" s="128" t="s">
        <v>2503</v>
      </c>
      <c r="B274" s="125" t="s">
        <v>2504</v>
      </c>
      <c r="C274" s="202" t="s">
        <v>2503</v>
      </c>
      <c r="D274" s="130"/>
      <c r="E274" s="130"/>
      <c r="F274" s="131" t="str">
        <f aca="false">IF(D274&gt;0,IF(E274/D274&gt;=100,"&gt;&gt;100",E274/D274*100),"-")</f>
        <v>-</v>
      </c>
      <c r="G274" s="177"/>
      <c r="H274" s="178"/>
      <c r="I274" s="177"/>
      <c r="J274" s="177"/>
      <c r="K274" s="177"/>
      <c r="L274" s="177"/>
      <c r="M274" s="177"/>
      <c r="N274" s="177"/>
      <c r="O274" s="177"/>
      <c r="P274" s="177"/>
      <c r="Q274" s="177"/>
      <c r="R274" s="177"/>
      <c r="S274" s="177"/>
      <c r="T274" s="177"/>
      <c r="U274" s="177"/>
      <c r="V274" s="177"/>
      <c r="W274" s="177"/>
    </row>
    <row r="275" customFormat="false" ht="12.75" hidden="false" customHeight="true" outlineLevel="0" collapsed="false">
      <c r="A275" s="128" t="s">
        <v>2505</v>
      </c>
      <c r="B275" s="125" t="s">
        <v>2506</v>
      </c>
      <c r="C275" s="202" t="s">
        <v>2505</v>
      </c>
      <c r="D275" s="130"/>
      <c r="E275" s="130"/>
      <c r="F275" s="131" t="str">
        <f aca="false">IF(D275&gt;0,IF(E275/D275&gt;=100,"&gt;&gt;100",E275/D275*100),"-")</f>
        <v>-</v>
      </c>
      <c r="G275" s="177"/>
      <c r="H275" s="178"/>
      <c r="I275" s="177"/>
      <c r="J275" s="177"/>
      <c r="K275" s="177"/>
      <c r="L275" s="177"/>
      <c r="M275" s="177"/>
      <c r="N275" s="177"/>
      <c r="O275" s="177"/>
      <c r="P275" s="177"/>
      <c r="Q275" s="177"/>
      <c r="R275" s="177"/>
      <c r="S275" s="177"/>
      <c r="T275" s="177"/>
      <c r="U275" s="177"/>
      <c r="V275" s="177"/>
      <c r="W275" s="177"/>
    </row>
    <row r="276" customFormat="false" ht="24" hidden="false" customHeight="false" outlineLevel="0" collapsed="false">
      <c r="A276" s="128" t="s">
        <v>2507</v>
      </c>
      <c r="B276" s="125" t="s">
        <v>2508</v>
      </c>
      <c r="C276" s="202" t="s">
        <v>2507</v>
      </c>
      <c r="D276" s="203" t="n">
        <f aca="false">SUM(D277:D284)</f>
        <v>0</v>
      </c>
      <c r="E276" s="203" t="n">
        <f aca="false">SUM(E277:E284)</f>
        <v>0</v>
      </c>
      <c r="F276" s="131" t="str">
        <f aca="false">IF(D276&gt;0,IF(E276/D276&gt;=100,"&gt;&gt;100",E276/D276*100),"-")</f>
        <v>-</v>
      </c>
      <c r="G276" s="177"/>
      <c r="H276" s="178"/>
      <c r="I276" s="177"/>
      <c r="J276" s="177"/>
      <c r="K276" s="177"/>
      <c r="L276" s="177"/>
      <c r="M276" s="177"/>
      <c r="N276" s="177"/>
      <c r="O276" s="177"/>
      <c r="P276" s="177"/>
      <c r="Q276" s="177"/>
      <c r="R276" s="177"/>
      <c r="S276" s="177"/>
      <c r="T276" s="177"/>
      <c r="U276" s="177"/>
      <c r="V276" s="177"/>
      <c r="W276" s="177"/>
    </row>
    <row r="277" customFormat="false" ht="12.75" hidden="false" customHeight="true" outlineLevel="0" collapsed="false">
      <c r="A277" s="128" t="s">
        <v>2509</v>
      </c>
      <c r="B277" s="125" t="s">
        <v>2510</v>
      </c>
      <c r="C277" s="202" t="s">
        <v>2509</v>
      </c>
      <c r="D277" s="130"/>
      <c r="E277" s="130"/>
      <c r="F277" s="131" t="str">
        <f aca="false">IF(D277&gt;0,IF(E277/D277&gt;=100,"&gt;&gt;100",E277/D277*100),"-")</f>
        <v>-</v>
      </c>
      <c r="G277" s="177"/>
      <c r="H277" s="178"/>
      <c r="I277" s="177"/>
      <c r="J277" s="177"/>
      <c r="K277" s="177"/>
      <c r="L277" s="177"/>
      <c r="M277" s="177"/>
      <c r="N277" s="177"/>
      <c r="O277" s="177"/>
      <c r="P277" s="177"/>
      <c r="Q277" s="177"/>
      <c r="R277" s="177"/>
      <c r="S277" s="177"/>
      <c r="T277" s="177"/>
      <c r="U277" s="177"/>
      <c r="V277" s="177"/>
      <c r="W277" s="177"/>
    </row>
    <row r="278" customFormat="false" ht="12.75" hidden="false" customHeight="true" outlineLevel="0" collapsed="false">
      <c r="A278" s="128" t="s">
        <v>2511</v>
      </c>
      <c r="B278" s="125" t="s">
        <v>2512</v>
      </c>
      <c r="C278" s="202" t="s">
        <v>2511</v>
      </c>
      <c r="D278" s="130"/>
      <c r="E278" s="130"/>
      <c r="F278" s="131" t="str">
        <f aca="false">IF(D278&gt;0,IF(E278/D278&gt;=100,"&gt;&gt;100",E278/D278*100),"-")</f>
        <v>-</v>
      </c>
      <c r="G278" s="177"/>
      <c r="H278" s="178"/>
      <c r="I278" s="177"/>
      <c r="J278" s="177"/>
      <c r="K278" s="177"/>
      <c r="L278" s="177"/>
      <c r="M278" s="177"/>
      <c r="N278" s="177"/>
      <c r="O278" s="177"/>
      <c r="P278" s="177"/>
      <c r="Q278" s="177"/>
      <c r="R278" s="177"/>
      <c r="S278" s="177"/>
      <c r="T278" s="177"/>
      <c r="U278" s="177"/>
      <c r="V278" s="177"/>
      <c r="W278" s="177"/>
    </row>
    <row r="279" customFormat="false" ht="12.75" hidden="false" customHeight="true" outlineLevel="0" collapsed="false">
      <c r="A279" s="128" t="s">
        <v>2513</v>
      </c>
      <c r="B279" s="125" t="s">
        <v>2514</v>
      </c>
      <c r="C279" s="202" t="s">
        <v>2513</v>
      </c>
      <c r="D279" s="130"/>
      <c r="E279" s="130"/>
      <c r="F279" s="131" t="str">
        <f aca="false">IF(D279&gt;0,IF(E279/D279&gt;=100,"&gt;&gt;100",E279/D279*100),"-")</f>
        <v>-</v>
      </c>
      <c r="G279" s="177"/>
      <c r="H279" s="178"/>
      <c r="I279" s="177"/>
      <c r="J279" s="177"/>
      <c r="K279" s="177"/>
      <c r="L279" s="177"/>
      <c r="M279" s="177"/>
      <c r="N279" s="177"/>
      <c r="O279" s="177"/>
      <c r="P279" s="177"/>
      <c r="Q279" s="177"/>
      <c r="R279" s="177"/>
      <c r="S279" s="177"/>
      <c r="T279" s="177"/>
      <c r="U279" s="177"/>
      <c r="V279" s="177"/>
      <c r="W279" s="177"/>
    </row>
    <row r="280" customFormat="false" ht="12.75" hidden="false" customHeight="true" outlineLevel="0" collapsed="false">
      <c r="A280" s="128" t="s">
        <v>2515</v>
      </c>
      <c r="B280" s="125" t="s">
        <v>2516</v>
      </c>
      <c r="C280" s="202" t="s">
        <v>2515</v>
      </c>
      <c r="D280" s="130"/>
      <c r="E280" s="130"/>
      <c r="F280" s="131" t="str">
        <f aca="false">IF(D280&gt;0,IF(E280/D280&gt;=100,"&gt;&gt;100",E280/D280*100),"-")</f>
        <v>-</v>
      </c>
      <c r="G280" s="177"/>
      <c r="H280" s="178"/>
      <c r="I280" s="177"/>
      <c r="J280" s="177"/>
      <c r="K280" s="177"/>
      <c r="L280" s="177"/>
      <c r="M280" s="177"/>
      <c r="N280" s="177"/>
      <c r="O280" s="177"/>
      <c r="P280" s="177"/>
      <c r="Q280" s="177"/>
      <c r="R280" s="177"/>
      <c r="S280" s="177"/>
      <c r="T280" s="177"/>
      <c r="U280" s="177"/>
      <c r="V280" s="177"/>
      <c r="W280" s="177"/>
    </row>
    <row r="281" customFormat="false" ht="12.75" hidden="false" customHeight="true" outlineLevel="0" collapsed="false">
      <c r="A281" s="128" t="s">
        <v>2517</v>
      </c>
      <c r="B281" s="125" t="s">
        <v>2518</v>
      </c>
      <c r="C281" s="202" t="s">
        <v>2517</v>
      </c>
      <c r="D281" s="130"/>
      <c r="E281" s="130"/>
      <c r="F281" s="131" t="str">
        <f aca="false">IF(D281&gt;0,IF(E281/D281&gt;=100,"&gt;&gt;100",E281/D281*100),"-")</f>
        <v>-</v>
      </c>
      <c r="G281" s="177"/>
      <c r="H281" s="178"/>
      <c r="I281" s="177"/>
      <c r="J281" s="177"/>
      <c r="K281" s="177"/>
      <c r="L281" s="177"/>
      <c r="M281" s="177"/>
      <c r="N281" s="177"/>
      <c r="O281" s="177"/>
      <c r="P281" s="177"/>
      <c r="Q281" s="177"/>
      <c r="R281" s="177"/>
      <c r="S281" s="177"/>
      <c r="T281" s="177"/>
      <c r="U281" s="177"/>
      <c r="V281" s="177"/>
      <c r="W281" s="177"/>
    </row>
    <row r="282" customFormat="false" ht="12.75" hidden="false" customHeight="true" outlineLevel="0" collapsed="false">
      <c r="A282" s="128" t="s">
        <v>2519</v>
      </c>
      <c r="B282" s="125" t="s">
        <v>2520</v>
      </c>
      <c r="C282" s="202" t="s">
        <v>2519</v>
      </c>
      <c r="D282" s="130"/>
      <c r="E282" s="130"/>
      <c r="F282" s="131" t="str">
        <f aca="false">IF(D282&gt;0,IF(E282/D282&gt;=100,"&gt;&gt;100",E282/D282*100),"-")</f>
        <v>-</v>
      </c>
      <c r="G282" s="177"/>
      <c r="H282" s="178"/>
      <c r="I282" s="177"/>
      <c r="J282" s="177"/>
      <c r="K282" s="177"/>
      <c r="L282" s="177"/>
      <c r="M282" s="177"/>
      <c r="N282" s="177"/>
      <c r="O282" s="177"/>
      <c r="P282" s="177"/>
      <c r="Q282" s="177"/>
      <c r="R282" s="177"/>
      <c r="S282" s="177"/>
      <c r="T282" s="177"/>
      <c r="U282" s="177"/>
      <c r="V282" s="177"/>
      <c r="W282" s="177"/>
    </row>
    <row r="283" customFormat="false" ht="24" hidden="false" customHeight="false" outlineLevel="0" collapsed="false">
      <c r="A283" s="128" t="s">
        <v>2521</v>
      </c>
      <c r="B283" s="125" t="s">
        <v>199</v>
      </c>
      <c r="C283" s="202" t="s">
        <v>2521</v>
      </c>
      <c r="D283" s="130"/>
      <c r="E283" s="130"/>
      <c r="F283" s="131" t="str">
        <f aca="false">IF(D283&gt;0,IF(E283/D283&gt;=100,"&gt;&gt;100",E283/D283*100),"-")</f>
        <v>-</v>
      </c>
      <c r="G283" s="177"/>
      <c r="H283" s="178"/>
      <c r="I283" s="177"/>
      <c r="J283" s="177"/>
      <c r="K283" s="177"/>
      <c r="L283" s="177"/>
      <c r="M283" s="177"/>
      <c r="N283" s="177"/>
      <c r="O283" s="177"/>
      <c r="P283" s="177"/>
      <c r="Q283" s="177"/>
      <c r="R283" s="177"/>
      <c r="S283" s="177"/>
      <c r="T283" s="177"/>
      <c r="U283" s="177"/>
      <c r="V283" s="177"/>
      <c r="W283" s="177"/>
    </row>
    <row r="284" customFormat="false" ht="12.75" hidden="false" customHeight="true" outlineLevel="0" collapsed="false">
      <c r="A284" s="128" t="s">
        <v>2522</v>
      </c>
      <c r="B284" s="125" t="s">
        <v>2523</v>
      </c>
      <c r="C284" s="202" t="s">
        <v>2522</v>
      </c>
      <c r="D284" s="130"/>
      <c r="E284" s="130"/>
      <c r="F284" s="131" t="str">
        <f aca="false">IF(D284&gt;0,IF(E284/D284&gt;=100,"&gt;&gt;100",E284/D284*100),"-")</f>
        <v>-</v>
      </c>
      <c r="G284" s="177"/>
      <c r="H284" s="178"/>
      <c r="I284" s="177"/>
      <c r="J284" s="177"/>
      <c r="K284" s="177"/>
      <c r="L284" s="177"/>
      <c r="M284" s="177"/>
      <c r="N284" s="177"/>
      <c r="O284" s="177"/>
      <c r="P284" s="177"/>
      <c r="Q284" s="177"/>
      <c r="R284" s="177"/>
      <c r="S284" s="177"/>
      <c r="T284" s="177"/>
      <c r="U284" s="177"/>
      <c r="V284" s="177"/>
      <c r="W284" s="177"/>
    </row>
    <row r="285" customFormat="false" ht="12.75" hidden="false" customHeight="true" outlineLevel="0" collapsed="false">
      <c r="A285" s="128" t="s">
        <v>2524</v>
      </c>
      <c r="B285" s="125" t="s">
        <v>2525</v>
      </c>
      <c r="C285" s="202" t="s">
        <v>2524</v>
      </c>
      <c r="D285" s="130"/>
      <c r="E285" s="130"/>
      <c r="F285" s="131" t="str">
        <f aca="false">IF(D285&gt;0,IF(E285/D285&gt;=100,"&gt;&gt;100",E285/D285*100),"-")</f>
        <v>-</v>
      </c>
      <c r="G285" s="177"/>
      <c r="H285" s="178"/>
      <c r="I285" s="177"/>
      <c r="J285" s="177"/>
      <c r="K285" s="177"/>
      <c r="L285" s="177"/>
      <c r="M285" s="177"/>
      <c r="N285" s="177"/>
      <c r="O285" s="177"/>
      <c r="P285" s="177"/>
      <c r="Q285" s="177"/>
      <c r="R285" s="177"/>
      <c r="S285" s="177"/>
      <c r="T285" s="177"/>
      <c r="U285" s="177"/>
      <c r="V285" s="177"/>
      <c r="W285" s="177"/>
    </row>
    <row r="286" customFormat="false" ht="24" hidden="false" customHeight="false" outlineLevel="0" collapsed="false">
      <c r="A286" s="128" t="s">
        <v>2526</v>
      </c>
      <c r="B286" s="125" t="s">
        <v>2527</v>
      </c>
      <c r="C286" s="202" t="s">
        <v>2526</v>
      </c>
      <c r="D286" s="130"/>
      <c r="E286" s="130"/>
      <c r="F286" s="131" t="str">
        <f aca="false">IF(D286&gt;0,IF(E286/D286&gt;=100,"&gt;&gt;100",E286/D286*100),"-")</f>
        <v>-</v>
      </c>
      <c r="G286" s="177"/>
      <c r="H286" s="178"/>
      <c r="I286" s="177"/>
      <c r="J286" s="177"/>
      <c r="K286" s="177"/>
      <c r="L286" s="177"/>
      <c r="M286" s="177"/>
      <c r="N286" s="177"/>
      <c r="O286" s="177"/>
      <c r="P286" s="177"/>
      <c r="Q286" s="177"/>
      <c r="R286" s="177"/>
      <c r="S286" s="177"/>
      <c r="T286" s="177"/>
      <c r="U286" s="177"/>
      <c r="V286" s="177"/>
      <c r="W286" s="177"/>
    </row>
    <row r="287" customFormat="false" ht="12.75" hidden="false" customHeight="true" outlineLevel="0" collapsed="false">
      <c r="A287" s="128" t="s">
        <v>2528</v>
      </c>
      <c r="B287" s="125" t="s">
        <v>2529</v>
      </c>
      <c r="C287" s="202" t="s">
        <v>2528</v>
      </c>
      <c r="D287" s="130"/>
      <c r="E287" s="130"/>
      <c r="F287" s="131" t="str">
        <f aca="false">IF(D287&gt;0,IF(E287/D287&gt;=100,"&gt;&gt;100",E287/D287*100),"-")</f>
        <v>-</v>
      </c>
      <c r="G287" s="177"/>
      <c r="H287" s="178"/>
      <c r="I287" s="177"/>
      <c r="J287" s="177"/>
      <c r="K287" s="177"/>
      <c r="L287" s="177"/>
      <c r="M287" s="177"/>
      <c r="N287" s="177"/>
      <c r="O287" s="177"/>
      <c r="P287" s="177"/>
      <c r="Q287" s="177"/>
      <c r="R287" s="177"/>
      <c r="S287" s="177"/>
      <c r="T287" s="177"/>
      <c r="U287" s="177"/>
      <c r="V287" s="177"/>
      <c r="W287" s="177"/>
    </row>
    <row r="288" customFormat="false" ht="12.75" hidden="false" customHeight="true" outlineLevel="0" collapsed="false">
      <c r="A288" s="128" t="s">
        <v>2530</v>
      </c>
      <c r="B288" s="125" t="s">
        <v>2531</v>
      </c>
      <c r="C288" s="202" t="s">
        <v>2530</v>
      </c>
      <c r="D288" s="130"/>
      <c r="E288" s="130"/>
      <c r="F288" s="131" t="str">
        <f aca="false">IF(D288&gt;0,IF(E288/D288&gt;=100,"&gt;&gt;100",E288/D288*100),"-")</f>
        <v>-</v>
      </c>
      <c r="G288" s="177"/>
      <c r="H288" s="178"/>
      <c r="I288" s="177"/>
      <c r="J288" s="177"/>
      <c r="K288" s="177"/>
      <c r="L288" s="177"/>
      <c r="M288" s="177"/>
      <c r="N288" s="177"/>
      <c r="O288" s="177"/>
      <c r="P288" s="177"/>
      <c r="Q288" s="177"/>
      <c r="R288" s="177"/>
      <c r="S288" s="177"/>
      <c r="T288" s="177"/>
      <c r="U288" s="177"/>
      <c r="V288" s="177"/>
      <c r="W288" s="177"/>
    </row>
    <row r="289" customFormat="false" ht="12.75" hidden="false" customHeight="true" outlineLevel="0" collapsed="false">
      <c r="A289" s="128" t="s">
        <v>2532</v>
      </c>
      <c r="B289" s="125" t="s">
        <v>2533</v>
      </c>
      <c r="C289" s="202" t="s">
        <v>2532</v>
      </c>
      <c r="D289" s="130"/>
      <c r="E289" s="130"/>
      <c r="F289" s="131" t="str">
        <f aca="false">IF(D289&gt;0,IF(E289/D289&gt;=100,"&gt;&gt;100",E289/D289*100),"-")</f>
        <v>-</v>
      </c>
      <c r="G289" s="177"/>
      <c r="H289" s="178"/>
      <c r="I289" s="177"/>
      <c r="J289" s="177"/>
      <c r="K289" s="177"/>
      <c r="L289" s="177"/>
      <c r="M289" s="177"/>
      <c r="N289" s="177"/>
      <c r="O289" s="177"/>
      <c r="P289" s="177"/>
      <c r="Q289" s="177"/>
      <c r="R289" s="177"/>
      <c r="S289" s="177"/>
      <c r="T289" s="177"/>
      <c r="U289" s="177"/>
      <c r="V289" s="177"/>
      <c r="W289" s="177"/>
    </row>
    <row r="290" customFormat="false" ht="12.75" hidden="false" customHeight="true" outlineLevel="0" collapsed="false">
      <c r="A290" s="128" t="s">
        <v>851</v>
      </c>
      <c r="B290" s="125" t="s">
        <v>2534</v>
      </c>
      <c r="C290" s="202" t="s">
        <v>851</v>
      </c>
      <c r="D290" s="203" t="n">
        <f aca="false">SUM(D291:D294)</f>
        <v>0</v>
      </c>
      <c r="E290" s="203" t="n">
        <f aca="false">SUM(E291:E294)</f>
        <v>0</v>
      </c>
      <c r="F290" s="131" t="str">
        <f aca="false">IF(D290&gt;0,IF(E290/D290&gt;=100,"&gt;&gt;100",E290/D290*100),"-")</f>
        <v>-</v>
      </c>
      <c r="G290" s="177"/>
      <c r="H290" s="178"/>
      <c r="I290" s="177"/>
      <c r="J290" s="177"/>
      <c r="K290" s="177"/>
      <c r="L290" s="177"/>
      <c r="M290" s="177"/>
      <c r="N290" s="177"/>
      <c r="O290" s="177"/>
      <c r="P290" s="177"/>
      <c r="Q290" s="177"/>
      <c r="R290" s="177"/>
      <c r="S290" s="177"/>
      <c r="T290" s="177"/>
      <c r="U290" s="177"/>
      <c r="V290" s="177"/>
      <c r="W290" s="177"/>
    </row>
    <row r="291" customFormat="false" ht="12.75" hidden="false" customHeight="true" outlineLevel="0" collapsed="false">
      <c r="A291" s="128" t="s">
        <v>2535</v>
      </c>
      <c r="B291" s="125" t="s">
        <v>2536</v>
      </c>
      <c r="C291" s="202" t="s">
        <v>2535</v>
      </c>
      <c r="D291" s="130"/>
      <c r="E291" s="130"/>
      <c r="F291" s="131" t="str">
        <f aca="false">IF(D291&gt;0,IF(E291/D291&gt;=100,"&gt;&gt;100",E291/D291*100),"-")</f>
        <v>-</v>
      </c>
      <c r="G291" s="177"/>
      <c r="H291" s="178"/>
      <c r="I291" s="177"/>
      <c r="J291" s="177"/>
      <c r="K291" s="177"/>
      <c r="L291" s="177"/>
      <c r="M291" s="177"/>
      <c r="N291" s="177"/>
      <c r="O291" s="177"/>
      <c r="P291" s="177"/>
      <c r="Q291" s="177"/>
      <c r="R291" s="177"/>
      <c r="S291" s="177"/>
      <c r="T291" s="177"/>
      <c r="U291" s="177"/>
      <c r="V291" s="177"/>
      <c r="W291" s="177"/>
    </row>
    <row r="292" customFormat="false" ht="12.75" hidden="false" customHeight="true" outlineLevel="0" collapsed="false">
      <c r="A292" s="128" t="s">
        <v>2537</v>
      </c>
      <c r="B292" s="125" t="s">
        <v>2538</v>
      </c>
      <c r="C292" s="202" t="s">
        <v>2537</v>
      </c>
      <c r="D292" s="130"/>
      <c r="E292" s="130"/>
      <c r="F292" s="131" t="str">
        <f aca="false">IF(D292&gt;0,IF(E292/D292&gt;=100,"&gt;&gt;100",E292/D292*100),"-")</f>
        <v>-</v>
      </c>
      <c r="G292" s="177"/>
      <c r="H292" s="178"/>
      <c r="I292" s="177"/>
      <c r="J292" s="177"/>
      <c r="K292" s="177"/>
      <c r="L292" s="177"/>
      <c r="M292" s="177"/>
      <c r="N292" s="177"/>
      <c r="O292" s="177"/>
      <c r="P292" s="177"/>
      <c r="Q292" s="177"/>
      <c r="R292" s="177"/>
      <c r="S292" s="177"/>
      <c r="T292" s="177"/>
      <c r="U292" s="177"/>
      <c r="V292" s="177"/>
      <c r="W292" s="177"/>
    </row>
    <row r="293" customFormat="false" ht="24" hidden="false" customHeight="false" outlineLevel="0" collapsed="false">
      <c r="A293" s="128" t="s">
        <v>2539</v>
      </c>
      <c r="B293" s="125" t="s">
        <v>2540</v>
      </c>
      <c r="C293" s="202" t="s">
        <v>2539</v>
      </c>
      <c r="D293" s="130"/>
      <c r="E293" s="130"/>
      <c r="F293" s="131" t="str">
        <f aca="false">IF(D293&gt;0,IF(E293/D293&gt;=100,"&gt;&gt;100",E293/D293*100),"-")</f>
        <v>-</v>
      </c>
      <c r="G293" s="177"/>
      <c r="H293" s="178"/>
      <c r="I293" s="177"/>
      <c r="J293" s="177"/>
      <c r="K293" s="177"/>
      <c r="L293" s="177"/>
      <c r="M293" s="177"/>
      <c r="N293" s="177"/>
      <c r="O293" s="177"/>
      <c r="P293" s="177"/>
      <c r="Q293" s="177"/>
      <c r="R293" s="177"/>
      <c r="S293" s="177"/>
      <c r="T293" s="177"/>
      <c r="U293" s="177"/>
      <c r="V293" s="177"/>
      <c r="W293" s="177"/>
    </row>
    <row r="294" customFormat="false" ht="12.75" hidden="false" customHeight="true" outlineLevel="0" collapsed="false">
      <c r="A294" s="128" t="s">
        <v>2541</v>
      </c>
      <c r="B294" s="125" t="s">
        <v>2542</v>
      </c>
      <c r="C294" s="202" t="s">
        <v>2541</v>
      </c>
      <c r="D294" s="130"/>
      <c r="E294" s="130"/>
      <c r="F294" s="131" t="str">
        <f aca="false">IF(D294&gt;0,IF(E294/D294&gt;=100,"&gt;&gt;100",E294/D294*100),"-")</f>
        <v>-</v>
      </c>
      <c r="G294" s="177"/>
      <c r="H294" s="178"/>
      <c r="I294" s="177"/>
      <c r="J294" s="177"/>
      <c r="K294" s="177"/>
      <c r="L294" s="177"/>
      <c r="M294" s="177"/>
      <c r="N294" s="177"/>
      <c r="O294" s="177"/>
      <c r="P294" s="177"/>
      <c r="Q294" s="177"/>
      <c r="R294" s="177"/>
      <c r="S294" s="177"/>
      <c r="T294" s="177"/>
      <c r="U294" s="177"/>
      <c r="V294" s="177"/>
      <c r="W294" s="177"/>
    </row>
    <row r="295" customFormat="false" ht="12.75" hidden="false" customHeight="true" outlineLevel="0" collapsed="false">
      <c r="A295" s="128" t="s">
        <v>2543</v>
      </c>
      <c r="B295" s="125" t="s">
        <v>2544</v>
      </c>
      <c r="C295" s="202" t="s">
        <v>2543</v>
      </c>
      <c r="D295" s="203" t="n">
        <f aca="false">+D296-D297</f>
        <v>0</v>
      </c>
      <c r="E295" s="203" t="n">
        <f aca="false">+E296-E297</f>
        <v>0</v>
      </c>
      <c r="F295" s="131" t="str">
        <f aca="false">IF(D295&gt;0,IF(E295/D295&gt;=100,"&gt;&gt;100",E295/D295*100),"-")</f>
        <v>-</v>
      </c>
      <c r="G295" s="177"/>
      <c r="H295" s="178"/>
      <c r="I295" s="177"/>
      <c r="J295" s="177"/>
      <c r="K295" s="177"/>
      <c r="L295" s="177"/>
      <c r="M295" s="177"/>
      <c r="N295" s="177"/>
      <c r="O295" s="177"/>
      <c r="P295" s="177"/>
      <c r="Q295" s="177"/>
      <c r="R295" s="177"/>
      <c r="S295" s="177"/>
      <c r="T295" s="177"/>
      <c r="U295" s="177"/>
      <c r="V295" s="177"/>
      <c r="W295" s="177"/>
    </row>
    <row r="296" customFormat="false" ht="12.75" hidden="false" customHeight="true" outlineLevel="0" collapsed="false">
      <c r="A296" s="128" t="s">
        <v>2545</v>
      </c>
      <c r="B296" s="125" t="s">
        <v>2546</v>
      </c>
      <c r="C296" s="202" t="s">
        <v>2545</v>
      </c>
      <c r="D296" s="203" t="n">
        <f aca="false">D297</f>
        <v>0</v>
      </c>
      <c r="E296" s="203" t="n">
        <f aca="false">E297</f>
        <v>0</v>
      </c>
      <c r="F296" s="131" t="str">
        <f aca="false">IF(D296&gt;0,IF(E296/D296&gt;=100,"&gt;&gt;100",E296/D296*100),"-")</f>
        <v>-</v>
      </c>
      <c r="G296" s="177"/>
      <c r="H296" s="178"/>
      <c r="I296" s="177"/>
      <c r="J296" s="177"/>
      <c r="K296" s="177"/>
      <c r="L296" s="177"/>
      <c r="M296" s="177"/>
      <c r="N296" s="177"/>
      <c r="O296" s="177"/>
      <c r="P296" s="177"/>
      <c r="Q296" s="177"/>
      <c r="R296" s="177"/>
      <c r="S296" s="177"/>
      <c r="T296" s="177"/>
      <c r="U296" s="177"/>
      <c r="V296" s="177"/>
      <c r="W296" s="177"/>
    </row>
    <row r="297" customFormat="false" ht="12.75" hidden="false" customHeight="true" outlineLevel="0" collapsed="false">
      <c r="A297" s="148" t="s">
        <v>2547</v>
      </c>
      <c r="B297" s="165" t="s">
        <v>2548</v>
      </c>
      <c r="C297" s="202" t="s">
        <v>2547</v>
      </c>
      <c r="D297" s="150"/>
      <c r="E297" s="150"/>
      <c r="F297" s="151" t="str">
        <f aca="false">IF(D297&gt;0,IF(E297/D297&gt;=100,"&gt;&gt;100",E297/D297*100),"-")</f>
        <v>-</v>
      </c>
      <c r="G297" s="177"/>
      <c r="H297" s="178"/>
      <c r="I297" s="177"/>
      <c r="J297" s="177"/>
      <c r="K297" s="177"/>
      <c r="L297" s="177"/>
      <c r="M297" s="177"/>
      <c r="N297" s="177"/>
      <c r="O297" s="177"/>
      <c r="P297" s="177"/>
      <c r="Q297" s="177"/>
      <c r="R297" s="177"/>
      <c r="S297" s="177"/>
      <c r="T297" s="177"/>
      <c r="U297" s="177"/>
      <c r="V297" s="177"/>
      <c r="W297" s="177"/>
    </row>
    <row r="298" customFormat="false" ht="20.1" hidden="false" customHeight="true" outlineLevel="0" collapsed="false">
      <c r="A298" s="206" t="s">
        <v>1303</v>
      </c>
      <c r="B298" s="206"/>
      <c r="C298" s="207"/>
      <c r="D298" s="208"/>
      <c r="E298" s="209"/>
      <c r="F298" s="210"/>
      <c r="G298" s="177"/>
      <c r="H298" s="178"/>
      <c r="I298" s="177"/>
      <c r="J298" s="177"/>
      <c r="K298" s="177"/>
      <c r="L298" s="177"/>
      <c r="M298" s="177"/>
      <c r="N298" s="177"/>
      <c r="O298" s="177"/>
      <c r="P298" s="177"/>
      <c r="Q298" s="177"/>
      <c r="R298" s="177"/>
      <c r="S298" s="177"/>
      <c r="T298" s="177"/>
      <c r="U298" s="177"/>
      <c r="V298" s="177"/>
      <c r="W298" s="177"/>
    </row>
    <row r="299" customFormat="false" ht="12.75" hidden="false" customHeight="true" outlineLevel="0" collapsed="false">
      <c r="A299" s="128" t="s">
        <v>2549</v>
      </c>
      <c r="B299" s="125" t="s">
        <v>2550</v>
      </c>
      <c r="C299" s="202" t="s">
        <v>2551</v>
      </c>
      <c r="D299" s="130"/>
      <c r="E299" s="130"/>
      <c r="F299" s="131" t="str">
        <f aca="false">IF(D299&gt;0,IF(E299/D299&gt;=100,"&gt;&gt;100",E299/D299*100),"-")</f>
        <v>-</v>
      </c>
      <c r="G299" s="177"/>
      <c r="H299" s="178"/>
      <c r="I299" s="177"/>
      <c r="J299" s="177"/>
      <c r="K299" s="177"/>
      <c r="L299" s="177"/>
      <c r="M299" s="177"/>
      <c r="N299" s="177"/>
      <c r="O299" s="177"/>
      <c r="P299" s="177"/>
      <c r="Q299" s="177"/>
      <c r="R299" s="177"/>
      <c r="S299" s="177"/>
      <c r="T299" s="177"/>
      <c r="U299" s="177"/>
      <c r="V299" s="177"/>
      <c r="W299" s="177"/>
    </row>
    <row r="300" customFormat="false" ht="12.75" hidden="false" customHeight="true" outlineLevel="0" collapsed="false">
      <c r="A300" s="128" t="s">
        <v>2549</v>
      </c>
      <c r="B300" s="125" t="s">
        <v>2552</v>
      </c>
      <c r="C300" s="202" t="s">
        <v>2553</v>
      </c>
      <c r="D300" s="130"/>
      <c r="E300" s="130"/>
      <c r="F300" s="131" t="str">
        <f aca="false">IF(D300&gt;0,IF(E300/D300&gt;=100,"&gt;&gt;100",E300/D300*100),"-")</f>
        <v>-</v>
      </c>
      <c r="G300" s="177"/>
      <c r="H300" s="178"/>
      <c r="I300" s="177"/>
      <c r="J300" s="177"/>
      <c r="K300" s="177"/>
      <c r="L300" s="177"/>
      <c r="M300" s="177"/>
      <c r="N300" s="177"/>
      <c r="O300" s="177"/>
      <c r="P300" s="177"/>
      <c r="Q300" s="177"/>
      <c r="R300" s="177"/>
      <c r="S300" s="177"/>
      <c r="T300" s="177"/>
      <c r="U300" s="177"/>
      <c r="V300" s="177"/>
      <c r="W300" s="177"/>
    </row>
    <row r="301" customFormat="false" ht="12.75" hidden="false" customHeight="true" outlineLevel="0" collapsed="false">
      <c r="A301" s="128" t="s">
        <v>2554</v>
      </c>
      <c r="B301" s="125" t="s">
        <v>2555</v>
      </c>
      <c r="C301" s="202" t="s">
        <v>2556</v>
      </c>
      <c r="D301" s="130"/>
      <c r="E301" s="130"/>
      <c r="F301" s="131" t="str">
        <f aca="false">IF(D301&gt;0,IF(E301/D301&gt;=100,"&gt;&gt;100",E301/D301*100),"-")</f>
        <v>-</v>
      </c>
      <c r="G301" s="177"/>
      <c r="H301" s="178"/>
      <c r="I301" s="177"/>
      <c r="J301" s="177"/>
      <c r="K301" s="177"/>
      <c r="L301" s="177"/>
      <c r="M301" s="177"/>
      <c r="N301" s="177"/>
      <c r="O301" s="177"/>
      <c r="P301" s="177"/>
      <c r="Q301" s="177"/>
      <c r="R301" s="177"/>
      <c r="S301" s="177"/>
      <c r="T301" s="177"/>
      <c r="U301" s="177"/>
      <c r="V301" s="177"/>
      <c r="W301" s="177"/>
    </row>
    <row r="302" customFormat="false" ht="12.75" hidden="false" customHeight="true" outlineLevel="0" collapsed="false">
      <c r="A302" s="128" t="s">
        <v>2554</v>
      </c>
      <c r="B302" s="125" t="s">
        <v>2557</v>
      </c>
      <c r="C302" s="202" t="s">
        <v>2558</v>
      </c>
      <c r="D302" s="130"/>
      <c r="E302" s="130"/>
      <c r="F302" s="131" t="str">
        <f aca="false">IF(D302&gt;0,IF(E302/D302&gt;=100,"&gt;&gt;100",E302/D302*100),"-")</f>
        <v>-</v>
      </c>
      <c r="G302" s="177"/>
      <c r="H302" s="178"/>
      <c r="I302" s="177"/>
      <c r="J302" s="177"/>
      <c r="K302" s="177"/>
      <c r="L302" s="177"/>
      <c r="M302" s="177"/>
      <c r="N302" s="177"/>
      <c r="O302" s="177"/>
      <c r="P302" s="177"/>
      <c r="Q302" s="177"/>
      <c r="R302" s="177"/>
      <c r="S302" s="177"/>
      <c r="T302" s="177"/>
      <c r="U302" s="177"/>
      <c r="V302" s="177"/>
      <c r="W302" s="177"/>
    </row>
    <row r="303" customFormat="false" ht="12.75" hidden="false" customHeight="true" outlineLevel="0" collapsed="false">
      <c r="A303" s="128" t="s">
        <v>2554</v>
      </c>
      <c r="B303" s="125" t="s">
        <v>2559</v>
      </c>
      <c r="C303" s="202" t="s">
        <v>2560</v>
      </c>
      <c r="D303" s="130"/>
      <c r="E303" s="130"/>
      <c r="F303" s="131" t="str">
        <f aca="false">IF(D303&gt;0,IF(E303/D303&gt;=100,"&gt;&gt;100",E303/D303*100),"-")</f>
        <v>-</v>
      </c>
      <c r="G303" s="177"/>
      <c r="H303" s="178"/>
      <c r="I303" s="177"/>
      <c r="J303" s="177"/>
      <c r="K303" s="177"/>
      <c r="L303" s="177"/>
      <c r="M303" s="177"/>
      <c r="N303" s="177"/>
      <c r="O303" s="177"/>
      <c r="P303" s="177"/>
      <c r="Q303" s="177"/>
      <c r="R303" s="177"/>
      <c r="S303" s="177"/>
      <c r="T303" s="177"/>
      <c r="U303" s="177"/>
      <c r="V303" s="177"/>
      <c r="W303" s="177"/>
    </row>
    <row r="304" customFormat="false" ht="12.75" hidden="false" customHeight="true" outlineLevel="0" collapsed="false">
      <c r="A304" s="128" t="s">
        <v>2561</v>
      </c>
      <c r="B304" s="125" t="s">
        <v>2562</v>
      </c>
      <c r="C304" s="202" t="s">
        <v>2563</v>
      </c>
      <c r="D304" s="130"/>
      <c r="E304" s="130"/>
      <c r="F304" s="131" t="str">
        <f aca="false">IF(D304&gt;0,IF(E304/D304&gt;=100,"&gt;&gt;100",E304/D304*100),"-")</f>
        <v>-</v>
      </c>
      <c r="G304" s="177"/>
      <c r="H304" s="178"/>
      <c r="I304" s="177"/>
      <c r="J304" s="177"/>
      <c r="K304" s="177"/>
      <c r="L304" s="177"/>
      <c r="M304" s="177"/>
      <c r="N304" s="177"/>
      <c r="O304" s="177"/>
      <c r="P304" s="177"/>
      <c r="Q304" s="177"/>
      <c r="R304" s="177"/>
      <c r="S304" s="177"/>
      <c r="T304" s="177"/>
      <c r="U304" s="177"/>
      <c r="V304" s="177"/>
      <c r="W304" s="177"/>
    </row>
    <row r="305" customFormat="false" ht="12.75" hidden="false" customHeight="true" outlineLevel="0" collapsed="false">
      <c r="A305" s="128" t="s">
        <v>2561</v>
      </c>
      <c r="B305" s="125" t="s">
        <v>2564</v>
      </c>
      <c r="C305" s="202" t="s">
        <v>2565</v>
      </c>
      <c r="D305" s="130"/>
      <c r="E305" s="130"/>
      <c r="F305" s="131" t="str">
        <f aca="false">IF(D305&gt;0,IF(E305/D305&gt;=100,"&gt;&gt;100",E305/D305*100),"-")</f>
        <v>-</v>
      </c>
      <c r="G305" s="177"/>
      <c r="H305" s="178"/>
      <c r="I305" s="177"/>
      <c r="J305" s="177"/>
      <c r="K305" s="177"/>
      <c r="L305" s="177"/>
      <c r="M305" s="177"/>
      <c r="N305" s="177"/>
      <c r="O305" s="177"/>
      <c r="P305" s="177"/>
      <c r="Q305" s="177"/>
      <c r="R305" s="177"/>
      <c r="S305" s="177"/>
      <c r="T305" s="177"/>
      <c r="U305" s="177"/>
      <c r="V305" s="177"/>
      <c r="W305" s="177"/>
    </row>
    <row r="306" customFormat="false" ht="24" hidden="false" customHeight="false" outlineLevel="0" collapsed="false">
      <c r="A306" s="128" t="s">
        <v>2561</v>
      </c>
      <c r="B306" s="125" t="s">
        <v>2566</v>
      </c>
      <c r="C306" s="202" t="s">
        <v>2567</v>
      </c>
      <c r="D306" s="130"/>
      <c r="E306" s="130"/>
      <c r="F306" s="131" t="str">
        <f aca="false">IF(D306&gt;0,IF(E306/D306&gt;=100,"&gt;&gt;100",E306/D306*100),"-")</f>
        <v>-</v>
      </c>
      <c r="G306" s="177"/>
      <c r="H306" s="178"/>
      <c r="I306" s="177"/>
      <c r="J306" s="177"/>
      <c r="K306" s="177"/>
      <c r="L306" s="177"/>
      <c r="M306" s="177"/>
      <c r="N306" s="177"/>
      <c r="O306" s="177"/>
      <c r="P306" s="177"/>
      <c r="Q306" s="177"/>
      <c r="R306" s="177"/>
      <c r="S306" s="177"/>
      <c r="T306" s="177"/>
      <c r="U306" s="177"/>
      <c r="V306" s="177"/>
      <c r="W306" s="177"/>
    </row>
    <row r="307" customFormat="false" ht="12.75" hidden="false" customHeight="true" outlineLevel="0" collapsed="false">
      <c r="A307" s="128" t="s">
        <v>2568</v>
      </c>
      <c r="B307" s="125" t="s">
        <v>2569</v>
      </c>
      <c r="C307" s="202" t="s">
        <v>2568</v>
      </c>
      <c r="D307" s="130"/>
      <c r="E307" s="130"/>
      <c r="F307" s="131" t="str">
        <f aca="false">IF(D307&gt;0,IF(E307/D307&gt;=100,"&gt;&gt;100",E307/D307*100),"-")</f>
        <v>-</v>
      </c>
      <c r="G307" s="177"/>
      <c r="H307" s="178"/>
      <c r="I307" s="177"/>
      <c r="J307" s="177"/>
      <c r="K307" s="177"/>
      <c r="L307" s="177"/>
      <c r="M307" s="177"/>
      <c r="N307" s="177"/>
      <c r="O307" s="177"/>
      <c r="P307" s="177"/>
      <c r="Q307" s="177"/>
      <c r="R307" s="177"/>
      <c r="S307" s="177"/>
      <c r="T307" s="177"/>
      <c r="U307" s="177"/>
      <c r="V307" s="177"/>
      <c r="W307" s="177"/>
    </row>
    <row r="308" customFormat="false" ht="12.75" hidden="false" customHeight="true" outlineLevel="0" collapsed="false">
      <c r="A308" s="128" t="s">
        <v>2570</v>
      </c>
      <c r="B308" s="125" t="s">
        <v>2571</v>
      </c>
      <c r="C308" s="202" t="s">
        <v>2570</v>
      </c>
      <c r="D308" s="130"/>
      <c r="E308" s="130"/>
      <c r="F308" s="131" t="str">
        <f aca="false">IF(D308&gt;0,IF(E308/D308&gt;=100,"&gt;&gt;100",E308/D308*100),"-")</f>
        <v>-</v>
      </c>
      <c r="G308" s="177"/>
      <c r="H308" s="178"/>
      <c r="I308" s="177"/>
      <c r="J308" s="177"/>
      <c r="K308" s="177"/>
      <c r="L308" s="177"/>
      <c r="M308" s="177"/>
      <c r="N308" s="177"/>
      <c r="O308" s="177"/>
      <c r="P308" s="177"/>
      <c r="Q308" s="177"/>
      <c r="R308" s="177"/>
      <c r="S308" s="177"/>
      <c r="T308" s="177"/>
      <c r="U308" s="177"/>
      <c r="V308" s="177"/>
      <c r="W308" s="177"/>
    </row>
    <row r="309" customFormat="false" ht="24" hidden="false" customHeight="false" outlineLevel="0" collapsed="false">
      <c r="A309" s="128" t="s">
        <v>2572</v>
      </c>
      <c r="B309" s="125" t="s">
        <v>2573</v>
      </c>
      <c r="C309" s="202" t="s">
        <v>2572</v>
      </c>
      <c r="D309" s="130"/>
      <c r="E309" s="130"/>
      <c r="F309" s="131" t="str">
        <f aca="false">IF(D309&gt;0,IF(E309/D309&gt;=100,"&gt;&gt;100",E309/D309*100),"-")</f>
        <v>-</v>
      </c>
      <c r="G309" s="177"/>
      <c r="H309" s="178"/>
      <c r="I309" s="177"/>
      <c r="J309" s="177"/>
      <c r="K309" s="177"/>
      <c r="L309" s="177"/>
      <c r="M309" s="177"/>
      <c r="N309" s="177"/>
      <c r="O309" s="177"/>
      <c r="P309" s="177"/>
      <c r="Q309" s="177"/>
      <c r="R309" s="177"/>
      <c r="S309" s="177"/>
      <c r="T309" s="177"/>
      <c r="U309" s="177"/>
      <c r="V309" s="177"/>
      <c r="W309" s="177"/>
    </row>
    <row r="310" customFormat="false" ht="12.75" hidden="false" customHeight="true" outlineLevel="0" collapsed="false">
      <c r="A310" s="128" t="s">
        <v>2574</v>
      </c>
      <c r="B310" s="125" t="s">
        <v>2575</v>
      </c>
      <c r="C310" s="202" t="s">
        <v>2574</v>
      </c>
      <c r="D310" s="130"/>
      <c r="E310" s="130"/>
      <c r="F310" s="131" t="str">
        <f aca="false">IF(D310&gt;0,IF(E310/D310&gt;=100,"&gt;&gt;100",E310/D310*100),"-")</f>
        <v>-</v>
      </c>
      <c r="G310" s="177"/>
      <c r="H310" s="178"/>
      <c r="I310" s="177"/>
      <c r="J310" s="177"/>
      <c r="K310" s="177"/>
      <c r="L310" s="177"/>
      <c r="M310" s="177"/>
      <c r="N310" s="177"/>
      <c r="O310" s="177"/>
      <c r="P310" s="177"/>
      <c r="Q310" s="177"/>
      <c r="R310" s="177"/>
      <c r="S310" s="177"/>
      <c r="T310" s="177"/>
      <c r="U310" s="177"/>
      <c r="V310" s="177"/>
      <c r="W310" s="177"/>
    </row>
    <row r="311" customFormat="false" ht="12.75" hidden="false" customHeight="true" outlineLevel="0" collapsed="false">
      <c r="A311" s="128" t="s">
        <v>2576</v>
      </c>
      <c r="B311" s="125" t="s">
        <v>2577</v>
      </c>
      <c r="C311" s="202" t="s">
        <v>2576</v>
      </c>
      <c r="D311" s="130"/>
      <c r="E311" s="130"/>
      <c r="F311" s="131" t="str">
        <f aca="false">IF(D311&gt;0,IF(E311/D311&gt;=100,"&gt;&gt;100",E311/D311*100),"-")</f>
        <v>-</v>
      </c>
      <c r="G311" s="177"/>
      <c r="H311" s="178"/>
      <c r="I311" s="177"/>
      <c r="J311" s="177"/>
      <c r="K311" s="177"/>
      <c r="L311" s="177"/>
      <c r="M311" s="177"/>
      <c r="N311" s="177"/>
      <c r="O311" s="177"/>
      <c r="P311" s="177"/>
      <c r="Q311" s="177"/>
      <c r="R311" s="177"/>
      <c r="S311" s="177"/>
      <c r="T311" s="177"/>
      <c r="U311" s="177"/>
      <c r="V311" s="177"/>
      <c r="W311" s="177"/>
    </row>
    <row r="312" customFormat="false" ht="24" hidden="false" customHeight="false" outlineLevel="0" collapsed="false">
      <c r="A312" s="128" t="s">
        <v>2578</v>
      </c>
      <c r="B312" s="125" t="s">
        <v>2579</v>
      </c>
      <c r="C312" s="202" t="s">
        <v>2578</v>
      </c>
      <c r="D312" s="130"/>
      <c r="E312" s="130"/>
      <c r="F312" s="131" t="str">
        <f aca="false">IF(D312&gt;0,IF(E312/D312&gt;=100,"&gt;&gt;100",E312/D312*100),"-")</f>
        <v>-</v>
      </c>
      <c r="G312" s="177"/>
      <c r="H312" s="178"/>
      <c r="I312" s="177"/>
      <c r="J312" s="177"/>
      <c r="K312" s="177"/>
      <c r="L312" s="177"/>
      <c r="M312" s="177"/>
      <c r="N312" s="177"/>
      <c r="O312" s="177"/>
      <c r="P312" s="177"/>
      <c r="Q312" s="177"/>
      <c r="R312" s="177"/>
      <c r="S312" s="177"/>
      <c r="T312" s="177"/>
      <c r="U312" s="177"/>
      <c r="V312" s="177"/>
      <c r="W312" s="177"/>
    </row>
    <row r="313" customFormat="false" ht="24" hidden="false" customHeight="false" outlineLevel="0" collapsed="false">
      <c r="A313" s="128" t="s">
        <v>2580</v>
      </c>
      <c r="B313" s="125" t="s">
        <v>2581</v>
      </c>
      <c r="C313" s="202" t="s">
        <v>2580</v>
      </c>
      <c r="D313" s="130"/>
      <c r="E313" s="130"/>
      <c r="F313" s="131" t="str">
        <f aca="false">IF(D313&gt;0,IF(E313/D313&gt;=100,"&gt;&gt;100",E313/D313*100),"-")</f>
        <v>-</v>
      </c>
      <c r="G313" s="177"/>
      <c r="H313" s="178"/>
      <c r="I313" s="177"/>
      <c r="J313" s="177"/>
      <c r="K313" s="177"/>
      <c r="L313" s="177"/>
      <c r="M313" s="177"/>
      <c r="N313" s="177"/>
      <c r="O313" s="177"/>
      <c r="P313" s="177"/>
      <c r="Q313" s="177"/>
      <c r="R313" s="177"/>
      <c r="S313" s="177"/>
      <c r="T313" s="177"/>
      <c r="U313" s="177"/>
      <c r="V313" s="177"/>
      <c r="W313" s="177"/>
    </row>
    <row r="314" customFormat="false" ht="12" hidden="false" customHeight="false" outlineLevel="0" collapsed="false">
      <c r="A314" s="128" t="s">
        <v>2582</v>
      </c>
      <c r="B314" s="125" t="s">
        <v>2583</v>
      </c>
      <c r="C314" s="202" t="s">
        <v>2582</v>
      </c>
      <c r="D314" s="130"/>
      <c r="E314" s="130"/>
      <c r="F314" s="131" t="str">
        <f aca="false">IF(D314&gt;0,IF(E314/D314&gt;=100,"&gt;&gt;100",E314/D314*100),"-")</f>
        <v>-</v>
      </c>
      <c r="G314" s="177"/>
      <c r="H314" s="178"/>
      <c r="I314" s="177"/>
      <c r="J314" s="177"/>
      <c r="K314" s="177"/>
      <c r="L314" s="177"/>
      <c r="M314" s="177"/>
      <c r="N314" s="177"/>
      <c r="O314" s="177"/>
      <c r="P314" s="177"/>
      <c r="Q314" s="177"/>
      <c r="R314" s="177"/>
      <c r="S314" s="177"/>
      <c r="T314" s="177"/>
      <c r="U314" s="177"/>
      <c r="V314" s="177"/>
      <c r="W314" s="177"/>
    </row>
    <row r="315" customFormat="false" ht="12" hidden="false" customHeight="false" outlineLevel="0" collapsed="false">
      <c r="A315" s="128" t="s">
        <v>2584</v>
      </c>
      <c r="B315" s="125" t="s">
        <v>2585</v>
      </c>
      <c r="C315" s="202" t="s">
        <v>2584</v>
      </c>
      <c r="D315" s="130"/>
      <c r="E315" s="130"/>
      <c r="F315" s="131" t="str">
        <f aca="false">IF(D315&gt;0,IF(E315/D315&gt;=100,"&gt;&gt;100",E315/D315*100),"-")</f>
        <v>-</v>
      </c>
      <c r="G315" s="177"/>
      <c r="H315" s="178"/>
      <c r="I315" s="177"/>
      <c r="J315" s="177"/>
      <c r="K315" s="177"/>
      <c r="L315" s="177"/>
      <c r="M315" s="177"/>
      <c r="N315" s="177"/>
      <c r="O315" s="177"/>
      <c r="P315" s="177"/>
      <c r="Q315" s="177"/>
      <c r="R315" s="177"/>
      <c r="S315" s="177"/>
      <c r="T315" s="177"/>
      <c r="U315" s="177"/>
      <c r="V315" s="177"/>
      <c r="W315" s="177"/>
    </row>
    <row r="316" customFormat="false" ht="12" hidden="false" customHeight="false" outlineLevel="0" collapsed="false">
      <c r="A316" s="128" t="s">
        <v>2586</v>
      </c>
      <c r="B316" s="125" t="s">
        <v>2587</v>
      </c>
      <c r="C316" s="202" t="s">
        <v>2586</v>
      </c>
      <c r="D316" s="130"/>
      <c r="E316" s="130"/>
      <c r="F316" s="131" t="str">
        <f aca="false">IF(D316&gt;0,IF(E316/D316&gt;=100,"&gt;&gt;100",E316/D316*100),"-")</f>
        <v>-</v>
      </c>
      <c r="G316" s="177"/>
      <c r="H316" s="178"/>
      <c r="I316" s="177"/>
      <c r="J316" s="177"/>
      <c r="K316" s="177"/>
      <c r="L316" s="177"/>
      <c r="M316" s="177"/>
      <c r="N316" s="177"/>
      <c r="O316" s="177"/>
      <c r="P316" s="177"/>
      <c r="Q316" s="177"/>
      <c r="R316" s="177"/>
      <c r="S316" s="177"/>
      <c r="T316" s="177"/>
      <c r="U316" s="177"/>
      <c r="V316" s="177"/>
      <c r="W316" s="177"/>
    </row>
    <row r="317" customFormat="false" ht="12" hidden="false" customHeight="false" outlineLevel="0" collapsed="false">
      <c r="A317" s="128" t="s">
        <v>2588</v>
      </c>
      <c r="B317" s="125" t="s">
        <v>2589</v>
      </c>
      <c r="C317" s="202" t="s">
        <v>2588</v>
      </c>
      <c r="D317" s="130"/>
      <c r="E317" s="130"/>
      <c r="F317" s="131" t="str">
        <f aca="false">IF(D317&gt;0,IF(E317/D317&gt;=100,"&gt;&gt;100",E317/D317*100),"-")</f>
        <v>-</v>
      </c>
      <c r="G317" s="177"/>
      <c r="H317" s="178"/>
      <c r="I317" s="177"/>
      <c r="J317" s="177"/>
      <c r="K317" s="177"/>
      <c r="L317" s="177"/>
      <c r="M317" s="177"/>
      <c r="N317" s="177"/>
      <c r="O317" s="177"/>
      <c r="P317" s="177"/>
      <c r="Q317" s="177"/>
      <c r="R317" s="177"/>
      <c r="S317" s="177"/>
      <c r="T317" s="177"/>
      <c r="U317" s="177"/>
      <c r="V317" s="177"/>
      <c r="W317" s="177"/>
    </row>
    <row r="318" customFormat="false" ht="12" hidden="false" customHeight="false" outlineLevel="0" collapsed="false">
      <c r="A318" s="128" t="s">
        <v>2590</v>
      </c>
      <c r="B318" s="125" t="s">
        <v>2591</v>
      </c>
      <c r="C318" s="202" t="s">
        <v>2590</v>
      </c>
      <c r="D318" s="130"/>
      <c r="E318" s="130"/>
      <c r="F318" s="131" t="str">
        <f aca="false">IF(D318&gt;0,IF(E318/D318&gt;=100,"&gt;&gt;100",E318/D318*100),"-")</f>
        <v>-</v>
      </c>
      <c r="G318" s="177"/>
      <c r="H318" s="178"/>
      <c r="I318" s="177"/>
      <c r="J318" s="177"/>
      <c r="K318" s="177"/>
      <c r="L318" s="177"/>
      <c r="M318" s="177"/>
      <c r="N318" s="177"/>
      <c r="O318" s="177"/>
      <c r="P318" s="177"/>
      <c r="Q318" s="177"/>
      <c r="R318" s="177"/>
      <c r="S318" s="177"/>
      <c r="T318" s="177"/>
      <c r="U318" s="177"/>
      <c r="V318" s="177"/>
      <c r="W318" s="177"/>
    </row>
    <row r="319" customFormat="false" ht="24" hidden="false" customHeight="false" outlineLevel="0" collapsed="false">
      <c r="A319" s="128" t="s">
        <v>2592</v>
      </c>
      <c r="B319" s="125" t="s">
        <v>2593</v>
      </c>
      <c r="C319" s="202" t="s">
        <v>2592</v>
      </c>
      <c r="D319" s="130"/>
      <c r="E319" s="130"/>
      <c r="F319" s="131" t="str">
        <f aca="false">IF(D319&gt;0,IF(E319/D319&gt;=100,"&gt;&gt;100",E319/D319*100),"-")</f>
        <v>-</v>
      </c>
      <c r="G319" s="177"/>
      <c r="H319" s="178"/>
      <c r="I319" s="177"/>
      <c r="J319" s="177"/>
      <c r="K319" s="177"/>
      <c r="L319" s="177"/>
      <c r="M319" s="177"/>
      <c r="N319" s="177"/>
      <c r="O319" s="177"/>
      <c r="P319" s="177"/>
      <c r="Q319" s="177"/>
      <c r="R319" s="177"/>
      <c r="S319" s="177"/>
      <c r="T319" s="177"/>
      <c r="U319" s="177"/>
      <c r="V319" s="177"/>
      <c r="W319" s="177"/>
    </row>
    <row r="320" customFormat="false" ht="24" hidden="false" customHeight="false" outlineLevel="0" collapsed="false">
      <c r="A320" s="128" t="s">
        <v>2594</v>
      </c>
      <c r="B320" s="125" t="s">
        <v>2595</v>
      </c>
      <c r="C320" s="202" t="s">
        <v>2594</v>
      </c>
      <c r="D320" s="130"/>
      <c r="E320" s="130"/>
      <c r="F320" s="131" t="str">
        <f aca="false">IF(D320&gt;0,IF(E320/D320&gt;=100,"&gt;&gt;100",E320/D320*100),"-")</f>
        <v>-</v>
      </c>
      <c r="G320" s="177"/>
      <c r="H320" s="178"/>
      <c r="I320" s="177"/>
      <c r="J320" s="177"/>
      <c r="K320" s="177"/>
      <c r="L320" s="177"/>
      <c r="M320" s="177"/>
      <c r="N320" s="177"/>
      <c r="O320" s="177"/>
      <c r="P320" s="177"/>
      <c r="Q320" s="177"/>
      <c r="R320" s="177"/>
      <c r="S320" s="177"/>
      <c r="T320" s="177"/>
      <c r="U320" s="177"/>
      <c r="V320" s="177"/>
      <c r="W320" s="177"/>
    </row>
    <row r="321" customFormat="false" ht="12" hidden="false" customHeight="false" outlineLevel="0" collapsed="false">
      <c r="A321" s="128" t="s">
        <v>2596</v>
      </c>
      <c r="B321" s="125" t="s">
        <v>2597</v>
      </c>
      <c r="C321" s="202" t="s">
        <v>2596</v>
      </c>
      <c r="D321" s="130"/>
      <c r="E321" s="130"/>
      <c r="F321" s="131" t="str">
        <f aca="false">IF(D321&gt;0,IF(E321/D321&gt;=100,"&gt;&gt;100",E321/D321*100),"-")</f>
        <v>-</v>
      </c>
      <c r="G321" s="177"/>
      <c r="H321" s="178"/>
      <c r="I321" s="177"/>
      <c r="J321" s="177"/>
      <c r="K321" s="177"/>
      <c r="L321" s="177"/>
      <c r="M321" s="177"/>
      <c r="N321" s="177"/>
      <c r="O321" s="177"/>
      <c r="P321" s="177"/>
      <c r="Q321" s="177"/>
      <c r="R321" s="177"/>
      <c r="S321" s="177"/>
      <c r="T321" s="177"/>
      <c r="U321" s="177"/>
      <c r="V321" s="177"/>
      <c r="W321" s="177"/>
    </row>
    <row r="322" customFormat="false" ht="24" hidden="false" customHeight="false" outlineLevel="0" collapsed="false">
      <c r="A322" s="128" t="n">
        <v>16371</v>
      </c>
      <c r="B322" s="125" t="s">
        <v>2598</v>
      </c>
      <c r="C322" s="202" t="n">
        <v>16371</v>
      </c>
      <c r="D322" s="130"/>
      <c r="E322" s="130"/>
      <c r="F322" s="131" t="str">
        <f aca="false">IF(D322&gt;0,IF(E322/D322&gt;=100,"&gt;&gt;100",E322/D322*100),"-")</f>
        <v>-</v>
      </c>
      <c r="G322" s="177"/>
      <c r="H322" s="178"/>
      <c r="I322" s="177"/>
      <c r="J322" s="177"/>
      <c r="K322" s="177"/>
      <c r="L322" s="177"/>
      <c r="M322" s="177"/>
      <c r="N322" s="177"/>
      <c r="O322" s="177"/>
      <c r="P322" s="177"/>
      <c r="Q322" s="177"/>
      <c r="R322" s="177"/>
      <c r="S322" s="177"/>
      <c r="T322" s="177"/>
      <c r="U322" s="177"/>
      <c r="V322" s="177"/>
      <c r="W322" s="177"/>
    </row>
    <row r="323" customFormat="false" ht="24" hidden="false" customHeight="false" outlineLevel="0" collapsed="false">
      <c r="A323" s="128" t="n">
        <v>16372</v>
      </c>
      <c r="B323" s="125" t="s">
        <v>2599</v>
      </c>
      <c r="C323" s="202" t="n">
        <v>16372</v>
      </c>
      <c r="D323" s="130"/>
      <c r="E323" s="130"/>
      <c r="F323" s="131" t="str">
        <f aca="false">IF(D323&gt;0,IF(E323/D323&gt;=100,"&gt;&gt;100",E323/D323*100),"-")</f>
        <v>-</v>
      </c>
      <c r="G323" s="177"/>
      <c r="H323" s="178"/>
      <c r="I323" s="177"/>
      <c r="J323" s="177"/>
      <c r="K323" s="177"/>
      <c r="L323" s="177"/>
      <c r="M323" s="177"/>
      <c r="N323" s="177"/>
      <c r="O323" s="177"/>
      <c r="P323" s="177"/>
      <c r="Q323" s="177"/>
      <c r="R323" s="177"/>
      <c r="S323" s="177"/>
      <c r="T323" s="177"/>
      <c r="U323" s="177"/>
      <c r="V323" s="177"/>
      <c r="W323" s="177"/>
    </row>
    <row r="324" customFormat="false" ht="24" hidden="false" customHeight="false" outlineLevel="0" collapsed="false">
      <c r="A324" s="128" t="n">
        <v>16373</v>
      </c>
      <c r="B324" s="125" t="s">
        <v>2600</v>
      </c>
      <c r="C324" s="202" t="n">
        <v>16373</v>
      </c>
      <c r="D324" s="130"/>
      <c r="E324" s="130"/>
      <c r="F324" s="131" t="str">
        <f aca="false">IF(D324&gt;0,IF(E324/D324&gt;=100,"&gt;&gt;100",E324/D324*100),"-")</f>
        <v>-</v>
      </c>
      <c r="G324" s="177"/>
      <c r="H324" s="178"/>
      <c r="I324" s="177"/>
      <c r="J324" s="177"/>
      <c r="K324" s="177"/>
      <c r="L324" s="177"/>
      <c r="M324" s="177"/>
      <c r="N324" s="177"/>
      <c r="O324" s="177"/>
      <c r="P324" s="177"/>
      <c r="Q324" s="177"/>
      <c r="R324" s="177"/>
      <c r="S324" s="177"/>
      <c r="T324" s="177"/>
      <c r="U324" s="177"/>
      <c r="V324" s="177"/>
      <c r="W324" s="177"/>
    </row>
    <row r="325" customFormat="false" ht="24" hidden="false" customHeight="false" outlineLevel="0" collapsed="false">
      <c r="A325" s="128" t="n">
        <v>16374</v>
      </c>
      <c r="B325" s="125" t="s">
        <v>2601</v>
      </c>
      <c r="C325" s="202" t="n">
        <v>16374</v>
      </c>
      <c r="D325" s="130"/>
      <c r="E325" s="130"/>
      <c r="F325" s="131" t="str">
        <f aca="false">IF(D325&gt;0,IF(E325/D325&gt;=100,"&gt;&gt;100",E325/D325*100),"-")</f>
        <v>-</v>
      </c>
      <c r="G325" s="177"/>
      <c r="H325" s="178"/>
      <c r="I325" s="177"/>
      <c r="J325" s="177"/>
      <c r="K325" s="177"/>
      <c r="L325" s="177"/>
      <c r="M325" s="177"/>
      <c r="N325" s="177"/>
      <c r="O325" s="177"/>
      <c r="P325" s="177"/>
      <c r="Q325" s="177"/>
      <c r="R325" s="177"/>
      <c r="S325" s="177"/>
      <c r="T325" s="177"/>
      <c r="U325" s="177"/>
      <c r="V325" s="177"/>
      <c r="W325" s="177"/>
    </row>
    <row r="326" customFormat="false" ht="24" hidden="false" customHeight="false" outlineLevel="0" collapsed="false">
      <c r="A326" s="128" t="n">
        <v>16375</v>
      </c>
      <c r="B326" s="125" t="s">
        <v>2602</v>
      </c>
      <c r="C326" s="202" t="n">
        <v>16375</v>
      </c>
      <c r="D326" s="130"/>
      <c r="E326" s="130"/>
      <c r="F326" s="131" t="str">
        <f aca="false">IF(D326&gt;0,IF(E326/D326&gt;=100,"&gt;&gt;100",E326/D326*100),"-")</f>
        <v>-</v>
      </c>
      <c r="G326" s="177"/>
      <c r="H326" s="178"/>
      <c r="I326" s="177"/>
      <c r="J326" s="177"/>
      <c r="K326" s="177"/>
      <c r="L326" s="177"/>
      <c r="M326" s="177"/>
      <c r="N326" s="177"/>
      <c r="O326" s="177"/>
      <c r="P326" s="177"/>
      <c r="Q326" s="177"/>
      <c r="R326" s="177"/>
      <c r="S326" s="177"/>
      <c r="T326" s="177"/>
      <c r="U326" s="177"/>
      <c r="V326" s="177"/>
      <c r="W326" s="177"/>
    </row>
    <row r="327" customFormat="false" ht="24" hidden="false" customHeight="false" outlineLevel="0" collapsed="false">
      <c r="A327" s="128" t="n">
        <v>16376</v>
      </c>
      <c r="B327" s="125" t="s">
        <v>2603</v>
      </c>
      <c r="C327" s="202" t="n">
        <v>16376</v>
      </c>
      <c r="D327" s="130"/>
      <c r="E327" s="130"/>
      <c r="F327" s="131" t="str">
        <f aca="false">IF(D327&gt;0,IF(E327/D327&gt;=100,"&gt;&gt;100",E327/D327*100),"-")</f>
        <v>-</v>
      </c>
      <c r="G327" s="177"/>
      <c r="H327" s="178"/>
      <c r="I327" s="177"/>
      <c r="J327" s="177"/>
      <c r="K327" s="177"/>
      <c r="L327" s="177"/>
      <c r="M327" s="177"/>
      <c r="N327" s="177"/>
      <c r="O327" s="177"/>
      <c r="P327" s="177"/>
      <c r="Q327" s="177"/>
      <c r="R327" s="177"/>
      <c r="S327" s="177"/>
      <c r="T327" s="177"/>
      <c r="U327" s="177"/>
      <c r="V327" s="177"/>
      <c r="W327" s="177"/>
    </row>
    <row r="328" customFormat="false" ht="24" hidden="false" customHeight="false" outlineLevel="0" collapsed="false">
      <c r="A328" s="128" t="n">
        <v>16377</v>
      </c>
      <c r="B328" s="125" t="s">
        <v>2604</v>
      </c>
      <c r="C328" s="202" t="n">
        <v>16377</v>
      </c>
      <c r="D328" s="130"/>
      <c r="E328" s="130"/>
      <c r="F328" s="131" t="str">
        <f aca="false">IF(D328&gt;0,IF(E328/D328&gt;=100,"&gt;&gt;100",E328/D328*100),"-")</f>
        <v>-</v>
      </c>
      <c r="G328" s="177"/>
      <c r="H328" s="178"/>
      <c r="I328" s="177"/>
      <c r="J328" s="177"/>
      <c r="K328" s="177"/>
      <c r="L328" s="177"/>
      <c r="M328" s="177"/>
      <c r="N328" s="177"/>
      <c r="O328" s="177"/>
      <c r="P328" s="177"/>
      <c r="Q328" s="177"/>
      <c r="R328" s="177"/>
      <c r="S328" s="177"/>
      <c r="T328" s="177"/>
      <c r="U328" s="177"/>
      <c r="V328" s="177"/>
      <c r="W328" s="177"/>
    </row>
    <row r="329" customFormat="false" ht="24" hidden="false" customHeight="false" outlineLevel="0" collapsed="false">
      <c r="A329" s="128" t="n">
        <v>16378</v>
      </c>
      <c r="B329" s="125" t="s">
        <v>2605</v>
      </c>
      <c r="C329" s="202" t="n">
        <v>16378</v>
      </c>
      <c r="D329" s="130"/>
      <c r="E329" s="130"/>
      <c r="F329" s="131" t="str">
        <f aca="false">IF(D329&gt;0,IF(E329/D329&gt;=100,"&gt;&gt;100",E329/D329*100),"-")</f>
        <v>-</v>
      </c>
      <c r="G329" s="177"/>
      <c r="H329" s="178"/>
      <c r="I329" s="177"/>
      <c r="J329" s="177"/>
      <c r="K329" s="177"/>
      <c r="L329" s="177"/>
      <c r="M329" s="177"/>
      <c r="N329" s="177"/>
      <c r="O329" s="177"/>
      <c r="P329" s="177"/>
      <c r="Q329" s="177"/>
      <c r="R329" s="177"/>
      <c r="S329" s="177"/>
      <c r="T329" s="177"/>
      <c r="U329" s="177"/>
      <c r="V329" s="177"/>
      <c r="W329" s="177"/>
    </row>
    <row r="330" customFormat="false" ht="24" hidden="false" customHeight="false" outlineLevel="0" collapsed="false">
      <c r="A330" s="128" t="s">
        <v>2606</v>
      </c>
      <c r="B330" s="125" t="s">
        <v>2607</v>
      </c>
      <c r="C330" s="202" t="s">
        <v>2606</v>
      </c>
      <c r="D330" s="130"/>
      <c r="E330" s="130"/>
      <c r="F330" s="131" t="str">
        <f aca="false">IF(D330&gt;0,IF(E330/D330&gt;=100,"&gt;&gt;100",E330/D330*100),"-")</f>
        <v>-</v>
      </c>
      <c r="G330" s="177"/>
      <c r="H330" s="178"/>
      <c r="I330" s="177"/>
      <c r="J330" s="177"/>
      <c r="K330" s="177"/>
      <c r="L330" s="177"/>
      <c r="M330" s="177"/>
      <c r="N330" s="177"/>
      <c r="O330" s="177"/>
      <c r="P330" s="177"/>
      <c r="Q330" s="177"/>
      <c r="R330" s="177"/>
      <c r="S330" s="177"/>
      <c r="T330" s="177"/>
      <c r="U330" s="177"/>
      <c r="V330" s="177"/>
      <c r="W330" s="177"/>
    </row>
    <row r="331" customFormat="false" ht="24" hidden="false" customHeight="false" outlineLevel="0" collapsed="false">
      <c r="A331" s="128" t="s">
        <v>2608</v>
      </c>
      <c r="B331" s="125" t="s">
        <v>2609</v>
      </c>
      <c r="C331" s="202" t="s">
        <v>2608</v>
      </c>
      <c r="D331" s="130"/>
      <c r="E331" s="130"/>
      <c r="F331" s="131" t="str">
        <f aca="false">IF(D331&gt;0,IF(E331/D331&gt;=100,"&gt;&gt;100",E331/D331*100),"-")</f>
        <v>-</v>
      </c>
      <c r="G331" s="177"/>
      <c r="H331" s="178"/>
      <c r="I331" s="177"/>
      <c r="J331" s="177"/>
      <c r="K331" s="177"/>
      <c r="L331" s="177"/>
      <c r="M331" s="177"/>
      <c r="N331" s="177"/>
      <c r="O331" s="177"/>
      <c r="P331" s="177"/>
      <c r="Q331" s="177"/>
      <c r="R331" s="177"/>
      <c r="S331" s="177"/>
      <c r="T331" s="177"/>
      <c r="U331" s="177"/>
      <c r="V331" s="177"/>
      <c r="W331" s="177"/>
    </row>
    <row r="332" customFormat="false" ht="24" hidden="false" customHeight="false" outlineLevel="0" collapsed="false">
      <c r="A332" s="128" t="s">
        <v>2610</v>
      </c>
      <c r="B332" s="125" t="s">
        <v>2611</v>
      </c>
      <c r="C332" s="202" t="s">
        <v>2610</v>
      </c>
      <c r="D332" s="130"/>
      <c r="E332" s="130"/>
      <c r="F332" s="131" t="str">
        <f aca="false">IF(D332&gt;0,IF(E332/D332&gt;=100,"&gt;&gt;100",E332/D332*100),"-")</f>
        <v>-</v>
      </c>
      <c r="G332" s="177"/>
      <c r="H332" s="178"/>
      <c r="I332" s="177"/>
      <c r="J332" s="177"/>
      <c r="K332" s="177"/>
      <c r="L332" s="177"/>
      <c r="M332" s="177"/>
      <c r="N332" s="177"/>
      <c r="O332" s="177"/>
      <c r="P332" s="177"/>
      <c r="Q332" s="177"/>
      <c r="R332" s="177"/>
      <c r="S332" s="177"/>
      <c r="T332" s="177"/>
      <c r="U332" s="177"/>
      <c r="V332" s="177"/>
      <c r="W332" s="177"/>
    </row>
    <row r="333" customFormat="false" ht="24" hidden="false" customHeight="false" outlineLevel="0" collapsed="false">
      <c r="A333" s="128" t="s">
        <v>2612</v>
      </c>
      <c r="B333" s="125" t="s">
        <v>2613</v>
      </c>
      <c r="C333" s="202" t="s">
        <v>2612</v>
      </c>
      <c r="D333" s="130"/>
      <c r="E333" s="130"/>
      <c r="F333" s="131" t="str">
        <f aca="false">IF(D333&gt;0,IF(E333/D333&gt;=100,"&gt;&gt;100",E333/D333*100),"-")</f>
        <v>-</v>
      </c>
      <c r="G333" s="177"/>
      <c r="H333" s="178"/>
      <c r="I333" s="177"/>
      <c r="J333" s="177"/>
      <c r="K333" s="177"/>
      <c r="L333" s="177"/>
      <c r="M333" s="177"/>
      <c r="N333" s="177"/>
      <c r="O333" s="177"/>
      <c r="P333" s="177"/>
      <c r="Q333" s="177"/>
      <c r="R333" s="177"/>
      <c r="S333" s="177"/>
      <c r="T333" s="177"/>
      <c r="U333" s="177"/>
      <c r="V333" s="177"/>
      <c r="W333" s="177"/>
    </row>
    <row r="334" customFormat="false" ht="24" hidden="false" customHeight="false" outlineLevel="0" collapsed="false">
      <c r="A334" s="128" t="s">
        <v>2614</v>
      </c>
      <c r="B334" s="125" t="s">
        <v>2615</v>
      </c>
      <c r="C334" s="202" t="s">
        <v>2614</v>
      </c>
      <c r="D334" s="130"/>
      <c r="E334" s="130"/>
      <c r="F334" s="131" t="str">
        <f aca="false">IF(D334&gt;0,IF(E334/D334&gt;=100,"&gt;&gt;100",E334/D334*100),"-")</f>
        <v>-</v>
      </c>
      <c r="G334" s="177"/>
      <c r="H334" s="178"/>
      <c r="I334" s="177"/>
      <c r="J334" s="177"/>
      <c r="K334" s="177"/>
      <c r="L334" s="177"/>
      <c r="M334" s="177"/>
      <c r="N334" s="177"/>
      <c r="O334" s="177"/>
      <c r="P334" s="177"/>
      <c r="Q334" s="177"/>
      <c r="R334" s="177"/>
      <c r="S334" s="177"/>
      <c r="T334" s="177"/>
      <c r="U334" s="177"/>
      <c r="V334" s="177"/>
      <c r="W334" s="177"/>
    </row>
    <row r="335" customFormat="false" ht="12.75" hidden="false" customHeight="true" outlineLevel="0" collapsed="false">
      <c r="A335" s="128" t="s">
        <v>2616</v>
      </c>
      <c r="B335" s="125" t="s">
        <v>2617</v>
      </c>
      <c r="C335" s="202" t="s">
        <v>2618</v>
      </c>
      <c r="D335" s="130"/>
      <c r="E335" s="130"/>
      <c r="F335" s="131" t="str">
        <f aca="false">IF(D335&gt;0,IF(E335/D335&gt;=100,"&gt;&gt;100",E335/D335*100),"-")</f>
        <v>-</v>
      </c>
      <c r="G335" s="177"/>
      <c r="H335" s="178"/>
      <c r="I335" s="177"/>
      <c r="J335" s="177"/>
      <c r="K335" s="177"/>
      <c r="L335" s="177"/>
      <c r="M335" s="177"/>
      <c r="N335" s="177"/>
      <c r="O335" s="177"/>
      <c r="P335" s="177"/>
      <c r="Q335" s="177"/>
      <c r="R335" s="177"/>
      <c r="S335" s="177"/>
      <c r="T335" s="177"/>
      <c r="U335" s="177"/>
      <c r="V335" s="177"/>
      <c r="W335" s="177"/>
    </row>
    <row r="336" customFormat="false" ht="12.75" hidden="false" customHeight="true" outlineLevel="0" collapsed="false">
      <c r="A336" s="128" t="s">
        <v>2616</v>
      </c>
      <c r="B336" s="125" t="s">
        <v>2619</v>
      </c>
      <c r="C336" s="202" t="s">
        <v>2620</v>
      </c>
      <c r="D336" s="130"/>
      <c r="E336" s="130"/>
      <c r="F336" s="131" t="str">
        <f aca="false">IF(D336&gt;0,IF(E336/D336&gt;=100,"&gt;&gt;100",E336/D336*100),"-")</f>
        <v>-</v>
      </c>
      <c r="G336" s="177"/>
      <c r="H336" s="178"/>
      <c r="I336" s="177"/>
      <c r="J336" s="177"/>
      <c r="K336" s="177"/>
      <c r="L336" s="177"/>
      <c r="M336" s="177"/>
      <c r="N336" s="177"/>
      <c r="O336" s="177"/>
      <c r="P336" s="177"/>
      <c r="Q336" s="177"/>
      <c r="R336" s="177"/>
      <c r="S336" s="177"/>
      <c r="T336" s="177"/>
      <c r="U336" s="177"/>
      <c r="V336" s="177"/>
      <c r="W336" s="177"/>
    </row>
    <row r="337" customFormat="false" ht="12.75" hidden="false" customHeight="true" outlineLevel="0" collapsed="false">
      <c r="A337" s="128" t="s">
        <v>2621</v>
      </c>
      <c r="B337" s="125" t="s">
        <v>2622</v>
      </c>
      <c r="C337" s="202" t="s">
        <v>2623</v>
      </c>
      <c r="D337" s="130"/>
      <c r="E337" s="130"/>
      <c r="F337" s="131" t="str">
        <f aca="false">IF(D337&gt;0,IF(E337/D337&gt;=100,"&gt;&gt;100",E337/D337*100),"-")</f>
        <v>-</v>
      </c>
      <c r="G337" s="177"/>
      <c r="H337" s="178"/>
      <c r="I337" s="177"/>
      <c r="J337" s="177"/>
      <c r="K337" s="177"/>
      <c r="L337" s="177"/>
      <c r="M337" s="177"/>
      <c r="N337" s="177"/>
      <c r="O337" s="177"/>
      <c r="P337" s="177"/>
      <c r="Q337" s="177"/>
      <c r="R337" s="177"/>
      <c r="S337" s="177"/>
      <c r="T337" s="177"/>
      <c r="U337" s="177"/>
      <c r="V337" s="177"/>
      <c r="W337" s="177"/>
    </row>
    <row r="338" customFormat="false" ht="12.75" hidden="false" customHeight="true" outlineLevel="0" collapsed="false">
      <c r="A338" s="128" t="s">
        <v>2621</v>
      </c>
      <c r="B338" s="125" t="s">
        <v>2624</v>
      </c>
      <c r="C338" s="202" t="s">
        <v>2625</v>
      </c>
      <c r="D338" s="130"/>
      <c r="E338" s="130"/>
      <c r="F338" s="131" t="str">
        <f aca="false">IF(D338&gt;0,IF(E338/D338&gt;=100,"&gt;&gt;100",E338/D338*100),"-")</f>
        <v>-</v>
      </c>
      <c r="G338" s="177"/>
      <c r="H338" s="178"/>
      <c r="I338" s="177"/>
      <c r="J338" s="177"/>
      <c r="K338" s="177"/>
      <c r="L338" s="177"/>
      <c r="M338" s="177"/>
      <c r="N338" s="177"/>
      <c r="O338" s="177"/>
      <c r="P338" s="177"/>
      <c r="Q338" s="177"/>
      <c r="R338" s="177"/>
      <c r="S338" s="177"/>
      <c r="T338" s="177"/>
      <c r="U338" s="177"/>
      <c r="V338" s="177"/>
      <c r="W338" s="177"/>
    </row>
    <row r="339" customFormat="false" ht="12.75" hidden="false" customHeight="true" outlineLevel="0" collapsed="false">
      <c r="A339" s="128" t="s">
        <v>2626</v>
      </c>
      <c r="B339" s="125" t="s">
        <v>2627</v>
      </c>
      <c r="C339" s="202" t="s">
        <v>2628</v>
      </c>
      <c r="D339" s="130"/>
      <c r="E339" s="130"/>
      <c r="F339" s="131" t="str">
        <f aca="false">IF(D339&gt;0,IF(E339/D339&gt;=100,"&gt;&gt;100",E339/D339*100),"-")</f>
        <v>-</v>
      </c>
      <c r="G339" s="177"/>
      <c r="H339" s="178"/>
      <c r="I339" s="177"/>
      <c r="J339" s="177"/>
      <c r="K339" s="177"/>
      <c r="L339" s="177"/>
      <c r="M339" s="177"/>
      <c r="N339" s="177"/>
      <c r="O339" s="177"/>
      <c r="P339" s="177"/>
      <c r="Q339" s="177"/>
      <c r="R339" s="177"/>
      <c r="S339" s="177"/>
      <c r="T339" s="177"/>
      <c r="U339" s="177"/>
      <c r="V339" s="177"/>
      <c r="W339" s="177"/>
    </row>
    <row r="340" customFormat="false" ht="12.75" hidden="false" customHeight="true" outlineLevel="0" collapsed="false">
      <c r="A340" s="128" t="s">
        <v>2626</v>
      </c>
      <c r="B340" s="125" t="s">
        <v>2629</v>
      </c>
      <c r="C340" s="202" t="s">
        <v>2630</v>
      </c>
      <c r="D340" s="130"/>
      <c r="E340" s="130"/>
      <c r="F340" s="131" t="str">
        <f aca="false">IF(D340&gt;0,IF(E340/D340&gt;=100,"&gt;&gt;100",E340/D340*100),"-")</f>
        <v>-</v>
      </c>
      <c r="G340" s="177"/>
      <c r="H340" s="178"/>
      <c r="I340" s="177"/>
      <c r="J340" s="177"/>
      <c r="K340" s="177"/>
      <c r="L340" s="177"/>
      <c r="M340" s="177"/>
      <c r="N340" s="177"/>
      <c r="O340" s="177"/>
      <c r="P340" s="177"/>
      <c r="Q340" s="177"/>
      <c r="R340" s="177"/>
      <c r="S340" s="177"/>
      <c r="T340" s="177"/>
      <c r="U340" s="177"/>
      <c r="V340" s="177"/>
      <c r="W340" s="177"/>
    </row>
    <row r="341" customFormat="false" ht="12.75" hidden="false" customHeight="true" outlineLevel="0" collapsed="false">
      <c r="A341" s="128" t="s">
        <v>2631</v>
      </c>
      <c r="B341" s="125" t="s">
        <v>2632</v>
      </c>
      <c r="C341" s="202" t="s">
        <v>2633</v>
      </c>
      <c r="D341" s="130"/>
      <c r="E341" s="130"/>
      <c r="F341" s="131" t="str">
        <f aca="false">IF(D341&gt;0,IF(E341/D341&gt;=100,"&gt;&gt;100",E341/D341*100),"-")</f>
        <v>-</v>
      </c>
      <c r="G341" s="177"/>
      <c r="H341" s="178"/>
      <c r="I341" s="177"/>
      <c r="J341" s="177"/>
      <c r="K341" s="177"/>
      <c r="L341" s="177"/>
      <c r="M341" s="177"/>
      <c r="N341" s="177"/>
      <c r="O341" s="177"/>
      <c r="P341" s="177"/>
      <c r="Q341" s="177"/>
      <c r="R341" s="177"/>
      <c r="S341" s="177"/>
      <c r="T341" s="177"/>
      <c r="U341" s="177"/>
      <c r="V341" s="177"/>
      <c r="W341" s="177"/>
    </row>
    <row r="342" customFormat="false" ht="12.75" hidden="false" customHeight="true" outlineLevel="0" collapsed="false">
      <c r="A342" s="128" t="s">
        <v>2631</v>
      </c>
      <c r="B342" s="125" t="s">
        <v>2634</v>
      </c>
      <c r="C342" s="202" t="s">
        <v>2635</v>
      </c>
      <c r="D342" s="130"/>
      <c r="E342" s="130"/>
      <c r="F342" s="131" t="str">
        <f aca="false">IF(D342&gt;0,IF(E342/D342&gt;=100,"&gt;&gt;100",E342/D342*100),"-")</f>
        <v>-</v>
      </c>
      <c r="G342" s="177"/>
      <c r="H342" s="178"/>
      <c r="I342" s="177"/>
      <c r="J342" s="177"/>
      <c r="K342" s="177"/>
      <c r="L342" s="177"/>
      <c r="M342" s="177"/>
      <c r="N342" s="177"/>
      <c r="O342" s="177"/>
      <c r="P342" s="177"/>
      <c r="Q342" s="177"/>
      <c r="R342" s="177"/>
      <c r="S342" s="177"/>
      <c r="T342" s="177"/>
      <c r="U342" s="177"/>
      <c r="V342" s="177"/>
      <c r="W342" s="177"/>
    </row>
    <row r="343" customFormat="false" ht="12.75" hidden="false" customHeight="true" outlineLevel="0" collapsed="false">
      <c r="A343" s="128" t="n">
        <v>23954</v>
      </c>
      <c r="B343" s="132" t="s">
        <v>2636</v>
      </c>
      <c r="C343" s="202" t="s">
        <v>2637</v>
      </c>
      <c r="D343" s="130"/>
      <c r="E343" s="130"/>
      <c r="F343" s="131" t="str">
        <f aca="false">IF(D343&gt;0,IF(E343/D343&gt;=100,"&gt;&gt;100",E343/D343*100),"-")</f>
        <v>-</v>
      </c>
      <c r="G343" s="177"/>
      <c r="H343" s="178"/>
      <c r="I343" s="177"/>
      <c r="J343" s="177"/>
      <c r="K343" s="177"/>
      <c r="L343" s="177"/>
      <c r="M343" s="177"/>
      <c r="N343" s="177"/>
      <c r="O343" s="177"/>
      <c r="P343" s="177"/>
      <c r="Q343" s="177"/>
      <c r="R343" s="177"/>
      <c r="S343" s="177"/>
      <c r="T343" s="177"/>
      <c r="U343" s="177"/>
      <c r="V343" s="177"/>
      <c r="W343" s="177"/>
    </row>
    <row r="344" customFormat="false" ht="12.75" hidden="false" customHeight="true" outlineLevel="0" collapsed="false">
      <c r="A344" s="128" t="s">
        <v>2638</v>
      </c>
      <c r="B344" s="132" t="s">
        <v>2639</v>
      </c>
      <c r="C344" s="202" t="s">
        <v>2638</v>
      </c>
      <c r="D344" s="130"/>
      <c r="E344" s="130"/>
      <c r="F344" s="131" t="str">
        <f aca="false">IF(D344&gt;0,IF(E344/D344&gt;=100,"&gt;&gt;100",E344/D344*100),"-")</f>
        <v>-</v>
      </c>
      <c r="G344" s="177"/>
      <c r="H344" s="178"/>
      <c r="I344" s="177"/>
      <c r="J344" s="177"/>
      <c r="K344" s="177"/>
      <c r="L344" s="177"/>
      <c r="M344" s="177"/>
      <c r="N344" s="177"/>
      <c r="O344" s="177"/>
      <c r="P344" s="177"/>
      <c r="Q344" s="177"/>
      <c r="R344" s="177"/>
      <c r="S344" s="177"/>
      <c r="T344" s="177"/>
      <c r="U344" s="177"/>
      <c r="V344" s="177"/>
      <c r="W344" s="177"/>
    </row>
    <row r="345" customFormat="false" ht="12.75" hidden="false" customHeight="true" outlineLevel="0" collapsed="false">
      <c r="A345" s="128" t="n">
        <v>26224</v>
      </c>
      <c r="B345" s="132" t="s">
        <v>2640</v>
      </c>
      <c r="C345" s="202" t="s">
        <v>2641</v>
      </c>
      <c r="D345" s="130"/>
      <c r="E345" s="130"/>
      <c r="F345" s="131" t="str">
        <f aca="false">IF(D345&gt;0,IF(E345/D345&gt;=100,"&gt;&gt;100",E345/D345*100),"-")</f>
        <v>-</v>
      </c>
      <c r="G345" s="177"/>
      <c r="H345" s="178"/>
      <c r="I345" s="177"/>
      <c r="J345" s="177"/>
      <c r="K345" s="177"/>
      <c r="L345" s="177"/>
      <c r="M345" s="177"/>
      <c r="N345" s="177"/>
      <c r="O345" s="177"/>
      <c r="P345" s="177"/>
      <c r="Q345" s="177"/>
      <c r="R345" s="177"/>
      <c r="S345" s="177"/>
      <c r="T345" s="177"/>
      <c r="U345" s="177"/>
      <c r="V345" s="177"/>
      <c r="W345" s="177"/>
    </row>
    <row r="346" customFormat="false" ht="24" hidden="false" customHeight="false" outlineLevel="0" collapsed="false">
      <c r="A346" s="128" t="n">
        <v>26233</v>
      </c>
      <c r="B346" s="132" t="s">
        <v>2642</v>
      </c>
      <c r="C346" s="202" t="s">
        <v>2643</v>
      </c>
      <c r="D346" s="130"/>
      <c r="E346" s="130"/>
      <c r="F346" s="131" t="str">
        <f aca="false">IF(D346&gt;0,IF(E346/D346&gt;=100,"&gt;&gt;100",E346/D346*100),"-")</f>
        <v>-</v>
      </c>
      <c r="G346" s="177"/>
      <c r="H346" s="178"/>
      <c r="I346" s="177"/>
      <c r="J346" s="177"/>
      <c r="K346" s="177"/>
      <c r="L346" s="177"/>
      <c r="M346" s="177"/>
      <c r="N346" s="177"/>
      <c r="O346" s="177"/>
      <c r="P346" s="177"/>
      <c r="Q346" s="177"/>
      <c r="R346" s="177"/>
      <c r="S346" s="177"/>
      <c r="T346" s="177"/>
      <c r="U346" s="177"/>
      <c r="V346" s="177"/>
      <c r="W346" s="177"/>
    </row>
    <row r="347" customFormat="false" ht="24" hidden="false" customHeight="false" outlineLevel="0" collapsed="false">
      <c r="A347" s="128" t="s">
        <v>2003</v>
      </c>
      <c r="B347" s="132" t="s">
        <v>2004</v>
      </c>
      <c r="C347" s="202" t="s">
        <v>2003</v>
      </c>
      <c r="D347" s="130"/>
      <c r="E347" s="130"/>
      <c r="F347" s="131" t="str">
        <f aca="false">IF(D347&gt;0,IF(E347/D347&gt;=100,"&gt;&gt;100",E347/D347*100),"-")</f>
        <v>-</v>
      </c>
      <c r="G347" s="177"/>
      <c r="H347" s="178"/>
      <c r="I347" s="177"/>
      <c r="J347" s="177"/>
      <c r="K347" s="177"/>
      <c r="L347" s="177"/>
      <c r="M347" s="177"/>
      <c r="N347" s="177"/>
      <c r="O347" s="177"/>
      <c r="P347" s="177"/>
      <c r="Q347" s="177"/>
      <c r="R347" s="177"/>
      <c r="S347" s="177"/>
      <c r="T347" s="177"/>
      <c r="U347" s="177"/>
      <c r="V347" s="177"/>
      <c r="W347" s="177"/>
    </row>
    <row r="348" customFormat="false" ht="24" hidden="false" customHeight="false" outlineLevel="0" collapsed="false">
      <c r="A348" s="128" t="n">
        <v>26244</v>
      </c>
      <c r="B348" s="132" t="s">
        <v>2644</v>
      </c>
      <c r="C348" s="202" t="s">
        <v>2645</v>
      </c>
      <c r="D348" s="130"/>
      <c r="E348" s="130"/>
      <c r="F348" s="131" t="str">
        <f aca="false">IF(D348&gt;0,IF(E348/D348&gt;=100,"&gt;&gt;100",E348/D348*100),"-")</f>
        <v>-</v>
      </c>
      <c r="G348" s="177"/>
      <c r="H348" s="178"/>
      <c r="I348" s="177"/>
      <c r="J348" s="177"/>
      <c r="K348" s="177"/>
      <c r="L348" s="177"/>
      <c r="M348" s="177"/>
      <c r="N348" s="177"/>
      <c r="O348" s="177"/>
      <c r="P348" s="177"/>
      <c r="Q348" s="177"/>
      <c r="R348" s="177"/>
      <c r="S348" s="177"/>
      <c r="T348" s="177"/>
      <c r="U348" s="177"/>
      <c r="V348" s="177"/>
      <c r="W348" s="177"/>
    </row>
    <row r="349" customFormat="false" ht="12.75" hidden="false" customHeight="true" outlineLevel="0" collapsed="false">
      <c r="A349" s="128" t="n">
        <v>26314</v>
      </c>
      <c r="B349" s="132" t="s">
        <v>2646</v>
      </c>
      <c r="C349" s="202" t="s">
        <v>2647</v>
      </c>
      <c r="D349" s="130"/>
      <c r="E349" s="130"/>
      <c r="F349" s="131" t="str">
        <f aca="false">IF(D349&gt;0,IF(E349/D349&gt;=100,"&gt;&gt;100",E349/D349*100),"-")</f>
        <v>-</v>
      </c>
      <c r="G349" s="177"/>
      <c r="H349" s="178"/>
      <c r="I349" s="177"/>
      <c r="J349" s="177"/>
      <c r="K349" s="177"/>
      <c r="L349" s="177"/>
      <c r="M349" s="177"/>
      <c r="N349" s="177"/>
      <c r="O349" s="177"/>
      <c r="P349" s="177"/>
      <c r="Q349" s="177"/>
      <c r="R349" s="177"/>
      <c r="S349" s="177"/>
      <c r="T349" s="177"/>
      <c r="U349" s="177"/>
      <c r="V349" s="177"/>
      <c r="W349" s="177"/>
    </row>
    <row r="350" customFormat="false" ht="24" hidden="false" customHeight="false" outlineLevel="0" collapsed="false">
      <c r="A350" s="128" t="s">
        <v>2648</v>
      </c>
      <c r="B350" s="132" t="s">
        <v>2649</v>
      </c>
      <c r="C350" s="202" t="s">
        <v>2648</v>
      </c>
      <c r="D350" s="130"/>
      <c r="E350" s="130"/>
      <c r="F350" s="131" t="str">
        <f aca="false">IF(D350&gt;0,IF(E350/D350&gt;=100,"&gt;&gt;100",E350/D350*100),"-")</f>
        <v>-</v>
      </c>
      <c r="G350" s="177"/>
      <c r="H350" s="178"/>
      <c r="I350" s="177"/>
      <c r="J350" s="177"/>
      <c r="K350" s="177"/>
      <c r="L350" s="177"/>
      <c r="M350" s="177"/>
      <c r="N350" s="177"/>
      <c r="O350" s="177"/>
      <c r="P350" s="177"/>
      <c r="Q350" s="177"/>
      <c r="R350" s="177"/>
      <c r="S350" s="177"/>
      <c r="T350" s="177"/>
      <c r="U350" s="177"/>
      <c r="V350" s="177"/>
      <c r="W350" s="177"/>
    </row>
    <row r="351" customFormat="false" ht="24" hidden="false" customHeight="false" outlineLevel="0" collapsed="false">
      <c r="A351" s="128" t="n">
        <v>26434</v>
      </c>
      <c r="B351" s="132" t="s">
        <v>2650</v>
      </c>
      <c r="C351" s="202" t="s">
        <v>2651</v>
      </c>
      <c r="D351" s="130"/>
      <c r="E351" s="130"/>
      <c r="F351" s="131" t="str">
        <f aca="false">IF(D351&gt;0,IF(E351/D351&gt;=100,"&gt;&gt;100",E351/D351*100),"-")</f>
        <v>-</v>
      </c>
      <c r="G351" s="177"/>
      <c r="H351" s="178"/>
      <c r="I351" s="177"/>
      <c r="J351" s="177"/>
      <c r="K351" s="177"/>
      <c r="L351" s="177"/>
      <c r="M351" s="177"/>
      <c r="N351" s="177"/>
      <c r="O351" s="177"/>
      <c r="P351" s="177"/>
      <c r="Q351" s="177"/>
      <c r="R351" s="177"/>
      <c r="S351" s="177"/>
      <c r="T351" s="177"/>
      <c r="U351" s="177"/>
      <c r="V351" s="177"/>
      <c r="W351" s="177"/>
    </row>
    <row r="352" customFormat="false" ht="24" hidden="false" customHeight="false" outlineLevel="0" collapsed="false">
      <c r="A352" s="128" t="n">
        <v>26443</v>
      </c>
      <c r="B352" s="132" t="s">
        <v>2652</v>
      </c>
      <c r="C352" s="202" t="s">
        <v>2653</v>
      </c>
      <c r="D352" s="130"/>
      <c r="E352" s="130"/>
      <c r="F352" s="131" t="str">
        <f aca="false">IF(D352&gt;0,IF(E352/D352&gt;=100,"&gt;&gt;100",E352/D352*100),"-")</f>
        <v>-</v>
      </c>
      <c r="G352" s="177"/>
      <c r="H352" s="178"/>
      <c r="I352" s="177"/>
      <c r="J352" s="177"/>
      <c r="K352" s="177"/>
      <c r="L352" s="177"/>
      <c r="M352" s="177"/>
      <c r="N352" s="177"/>
      <c r="O352" s="177"/>
      <c r="P352" s="177"/>
      <c r="Q352" s="177"/>
      <c r="R352" s="177"/>
      <c r="S352" s="177"/>
      <c r="T352" s="177"/>
      <c r="U352" s="177"/>
      <c r="V352" s="177"/>
      <c r="W352" s="177"/>
    </row>
    <row r="353" customFormat="false" ht="24" hidden="false" customHeight="false" outlineLevel="0" collapsed="false">
      <c r="A353" s="128" t="s">
        <v>2005</v>
      </c>
      <c r="B353" s="132" t="s">
        <v>2006</v>
      </c>
      <c r="C353" s="202" t="s">
        <v>2005</v>
      </c>
      <c r="D353" s="130"/>
      <c r="E353" s="130"/>
      <c r="F353" s="131" t="str">
        <f aca="false">IF(D353&gt;0,IF(E353/D353&gt;=100,"&gt;&gt;100",E353/D353*100),"-")</f>
        <v>-</v>
      </c>
      <c r="G353" s="177"/>
      <c r="H353" s="178"/>
      <c r="I353" s="177"/>
      <c r="J353" s="177"/>
      <c r="K353" s="177"/>
      <c r="L353" s="177"/>
      <c r="M353" s="177"/>
      <c r="N353" s="177"/>
      <c r="O353" s="177"/>
      <c r="P353" s="177"/>
      <c r="Q353" s="177"/>
      <c r="R353" s="177"/>
      <c r="S353" s="177"/>
      <c r="T353" s="177"/>
      <c r="U353" s="177"/>
      <c r="V353" s="177"/>
      <c r="W353" s="177"/>
    </row>
    <row r="354" customFormat="false" ht="24" hidden="false" customHeight="false" outlineLevel="0" collapsed="false">
      <c r="A354" s="128" t="n">
        <v>26454</v>
      </c>
      <c r="B354" s="132" t="s">
        <v>2007</v>
      </c>
      <c r="C354" s="202" t="s">
        <v>2008</v>
      </c>
      <c r="D354" s="130"/>
      <c r="E354" s="130"/>
      <c r="F354" s="131" t="str">
        <f aca="false">IF(D354&gt;0,IF(E354/D354&gt;=100,"&gt;&gt;100",E354/D354*100),"-")</f>
        <v>-</v>
      </c>
      <c r="G354" s="177"/>
      <c r="H354" s="178"/>
      <c r="I354" s="177"/>
      <c r="J354" s="177"/>
      <c r="K354" s="177"/>
      <c r="L354" s="177"/>
      <c r="M354" s="177"/>
      <c r="N354" s="177"/>
      <c r="O354" s="177"/>
      <c r="P354" s="177"/>
      <c r="Q354" s="177"/>
      <c r="R354" s="177"/>
      <c r="S354" s="177"/>
      <c r="T354" s="177"/>
      <c r="U354" s="177"/>
      <c r="V354" s="177"/>
      <c r="W354" s="177"/>
    </row>
    <row r="355" customFormat="false" ht="12.75" hidden="false" customHeight="true" outlineLevel="0" collapsed="false">
      <c r="A355" s="128" t="s">
        <v>2009</v>
      </c>
      <c r="B355" s="132" t="s">
        <v>2010</v>
      </c>
      <c r="C355" s="202" t="s">
        <v>2009</v>
      </c>
      <c r="D355" s="130"/>
      <c r="E355" s="130"/>
      <c r="F355" s="131" t="str">
        <f aca="false">IF(D355&gt;0,IF(E355/D355&gt;=100,"&gt;&gt;100",E355/D355*100),"-")</f>
        <v>-</v>
      </c>
      <c r="G355" s="177"/>
      <c r="H355" s="178"/>
      <c r="I355" s="177"/>
      <c r="J355" s="177"/>
      <c r="K355" s="177"/>
      <c r="L355" s="177"/>
      <c r="M355" s="177"/>
      <c r="N355" s="177"/>
      <c r="O355" s="177"/>
      <c r="P355" s="177"/>
      <c r="Q355" s="177"/>
      <c r="R355" s="177"/>
      <c r="S355" s="177"/>
      <c r="T355" s="177"/>
      <c r="U355" s="177"/>
      <c r="V355" s="177"/>
      <c r="W355" s="177"/>
    </row>
    <row r="356" customFormat="false" ht="12.75" hidden="false" customHeight="true" outlineLevel="0" collapsed="false">
      <c r="A356" s="128" t="n">
        <v>26464</v>
      </c>
      <c r="B356" s="132" t="s">
        <v>2654</v>
      </c>
      <c r="C356" s="202" t="s">
        <v>2655</v>
      </c>
      <c r="D356" s="130"/>
      <c r="E356" s="130"/>
      <c r="F356" s="131" t="str">
        <f aca="false">IF(D356&gt;0,IF(E356/D356&gt;=100,"&gt;&gt;100",E356/D356*100),"-")</f>
        <v>-</v>
      </c>
      <c r="G356" s="177"/>
      <c r="H356" s="178"/>
      <c r="I356" s="177"/>
      <c r="J356" s="177"/>
      <c r="K356" s="177"/>
      <c r="L356" s="177"/>
      <c r="M356" s="177"/>
      <c r="N356" s="177"/>
      <c r="O356" s="177"/>
      <c r="P356" s="177"/>
      <c r="Q356" s="177"/>
      <c r="R356" s="177"/>
      <c r="S356" s="177"/>
      <c r="T356" s="177"/>
      <c r="U356" s="177"/>
      <c r="V356" s="177"/>
      <c r="W356" s="177"/>
    </row>
    <row r="357" customFormat="false" ht="12.75" hidden="false" customHeight="true" outlineLevel="0" collapsed="false">
      <c r="A357" s="128" t="n">
        <v>26473</v>
      </c>
      <c r="B357" s="132" t="s">
        <v>2656</v>
      </c>
      <c r="C357" s="202" t="s">
        <v>2657</v>
      </c>
      <c r="D357" s="130"/>
      <c r="E357" s="130"/>
      <c r="F357" s="131" t="str">
        <f aca="false">IF(D357&gt;0,IF(E357/D357&gt;=100,"&gt;&gt;100",E357/D357*100),"-")</f>
        <v>-</v>
      </c>
      <c r="G357" s="177"/>
      <c r="H357" s="178"/>
      <c r="I357" s="177"/>
      <c r="J357" s="177"/>
      <c r="K357" s="177"/>
      <c r="L357" s="177"/>
      <c r="M357" s="177"/>
      <c r="N357" s="177"/>
      <c r="O357" s="177"/>
      <c r="P357" s="177"/>
      <c r="Q357" s="177"/>
      <c r="R357" s="177"/>
      <c r="S357" s="177"/>
      <c r="T357" s="177"/>
      <c r="U357" s="177"/>
      <c r="V357" s="177"/>
      <c r="W357" s="177"/>
    </row>
    <row r="358" customFormat="false" ht="12" hidden="false" customHeight="false" outlineLevel="0" collapsed="false">
      <c r="A358" s="128" t="s">
        <v>2014</v>
      </c>
      <c r="B358" s="132" t="s">
        <v>2015</v>
      </c>
      <c r="C358" s="202" t="s">
        <v>2014</v>
      </c>
      <c r="D358" s="130"/>
      <c r="E358" s="130"/>
      <c r="F358" s="131" t="str">
        <f aca="false">IF(D358&gt;0,IF(E358/D358&gt;=100,"&gt;&gt;100",E358/D358*100),"-")</f>
        <v>-</v>
      </c>
      <c r="G358" s="177"/>
      <c r="H358" s="178"/>
      <c r="I358" s="177"/>
      <c r="J358" s="177"/>
      <c r="K358" s="177"/>
      <c r="L358" s="177"/>
      <c r="M358" s="177"/>
      <c r="N358" s="177"/>
      <c r="O358" s="177"/>
      <c r="P358" s="177"/>
      <c r="Q358" s="177"/>
      <c r="R358" s="177"/>
      <c r="S358" s="177"/>
      <c r="T358" s="177"/>
      <c r="U358" s="177"/>
      <c r="V358" s="177"/>
      <c r="W358" s="177"/>
    </row>
    <row r="359" customFormat="false" ht="12.75" hidden="false" customHeight="true" outlineLevel="0" collapsed="false">
      <c r="A359" s="128" t="n">
        <v>26484</v>
      </c>
      <c r="B359" s="132" t="s">
        <v>2658</v>
      </c>
      <c r="C359" s="202" t="s">
        <v>2659</v>
      </c>
      <c r="D359" s="130"/>
      <c r="E359" s="130"/>
      <c r="F359" s="131" t="str">
        <f aca="false">IF(D359&gt;0,IF(E359/D359&gt;=100,"&gt;&gt;100",E359/D359*100),"-")</f>
        <v>-</v>
      </c>
      <c r="G359" s="177"/>
      <c r="H359" s="178"/>
      <c r="I359" s="177"/>
      <c r="J359" s="177"/>
      <c r="K359" s="177"/>
      <c r="L359" s="177"/>
      <c r="M359" s="177"/>
      <c r="N359" s="177"/>
      <c r="O359" s="177"/>
      <c r="P359" s="177"/>
      <c r="Q359" s="177"/>
      <c r="R359" s="177"/>
      <c r="S359" s="177"/>
      <c r="T359" s="177"/>
      <c r="U359" s="177"/>
      <c r="V359" s="177"/>
      <c r="W359" s="177"/>
    </row>
    <row r="360" customFormat="false" ht="24" hidden="false" customHeight="false" outlineLevel="0" collapsed="false">
      <c r="A360" s="128" t="n">
        <v>26534</v>
      </c>
      <c r="B360" s="132" t="s">
        <v>2016</v>
      </c>
      <c r="C360" s="202" t="s">
        <v>2017</v>
      </c>
      <c r="D360" s="130"/>
      <c r="E360" s="130"/>
      <c r="F360" s="131" t="str">
        <f aca="false">IF(D360&gt;0,IF(E360/D360&gt;=100,"&gt;&gt;100",E360/D360*100),"-")</f>
        <v>-</v>
      </c>
      <c r="G360" s="177"/>
      <c r="H360" s="178"/>
      <c r="I360" s="177"/>
      <c r="J360" s="177"/>
      <c r="K360" s="177"/>
      <c r="L360" s="177"/>
      <c r="M360" s="177"/>
      <c r="N360" s="177"/>
      <c r="O360" s="177"/>
      <c r="P360" s="177"/>
      <c r="Q360" s="177"/>
      <c r="R360" s="177"/>
      <c r="S360" s="177"/>
      <c r="T360" s="177"/>
      <c r="U360" s="177"/>
      <c r="V360" s="177"/>
      <c r="W360" s="177"/>
    </row>
    <row r="361" customFormat="false" ht="12.75" hidden="false" customHeight="true" outlineLevel="0" collapsed="false">
      <c r="A361" s="128" t="n">
        <v>26544</v>
      </c>
      <c r="B361" s="132" t="s">
        <v>2660</v>
      </c>
      <c r="C361" s="202" t="s">
        <v>2661</v>
      </c>
      <c r="D361" s="130"/>
      <c r="E361" s="130"/>
      <c r="F361" s="131" t="str">
        <f aca="false">IF(D361&gt;0,IF(E361/D361&gt;=100,"&gt;&gt;100",E361/D361*100),"-")</f>
        <v>-</v>
      </c>
      <c r="G361" s="177"/>
      <c r="H361" s="178"/>
      <c r="I361" s="177"/>
      <c r="J361" s="177"/>
      <c r="K361" s="177"/>
      <c r="L361" s="177"/>
      <c r="M361" s="177"/>
      <c r="N361" s="177"/>
      <c r="O361" s="177"/>
      <c r="P361" s="177"/>
      <c r="Q361" s="177"/>
      <c r="R361" s="177"/>
      <c r="S361" s="177"/>
      <c r="T361" s="177"/>
      <c r="U361" s="177"/>
      <c r="V361" s="177"/>
      <c r="W361" s="177"/>
    </row>
    <row r="362" customFormat="false" ht="12.75" hidden="false" customHeight="true" outlineLevel="0" collapsed="false">
      <c r="A362" s="128" t="n">
        <v>26554</v>
      </c>
      <c r="B362" s="132" t="s">
        <v>2662</v>
      </c>
      <c r="C362" s="202" t="s">
        <v>2663</v>
      </c>
      <c r="D362" s="130"/>
      <c r="E362" s="130"/>
      <c r="F362" s="131" t="str">
        <f aca="false">IF(D362&gt;0,IF(E362/D362&gt;=100,"&gt;&gt;100",E362/D362*100),"-")</f>
        <v>-</v>
      </c>
      <c r="G362" s="177"/>
      <c r="H362" s="178"/>
      <c r="I362" s="177"/>
      <c r="J362" s="177"/>
      <c r="K362" s="177"/>
      <c r="L362" s="177"/>
      <c r="M362" s="177"/>
      <c r="N362" s="177"/>
      <c r="O362" s="177"/>
      <c r="P362" s="177"/>
      <c r="Q362" s="177"/>
      <c r="R362" s="177"/>
      <c r="S362" s="177"/>
      <c r="T362" s="177"/>
      <c r="U362" s="177"/>
      <c r="V362" s="177"/>
      <c r="W362" s="177"/>
    </row>
    <row r="363" customFormat="false" ht="12.75" hidden="false" customHeight="true" outlineLevel="0" collapsed="false">
      <c r="A363" s="128" t="n">
        <v>26564</v>
      </c>
      <c r="B363" s="132" t="s">
        <v>2664</v>
      </c>
      <c r="C363" s="202" t="s">
        <v>2665</v>
      </c>
      <c r="D363" s="130"/>
      <c r="E363" s="130"/>
      <c r="F363" s="131" t="str">
        <f aca="false">IF(D363&gt;0,IF(E363/D363&gt;=100,"&gt;&gt;100",E363/D363*100),"-")</f>
        <v>-</v>
      </c>
      <c r="G363" s="177"/>
      <c r="H363" s="178"/>
      <c r="I363" s="177"/>
      <c r="J363" s="177"/>
      <c r="K363" s="177"/>
      <c r="L363" s="177"/>
      <c r="M363" s="177"/>
      <c r="N363" s="177"/>
      <c r="O363" s="177"/>
      <c r="P363" s="177"/>
      <c r="Q363" s="177"/>
      <c r="R363" s="177"/>
      <c r="S363" s="177"/>
      <c r="T363" s="177"/>
      <c r="U363" s="177"/>
      <c r="V363" s="177"/>
      <c r="W363" s="177"/>
    </row>
    <row r="364" customFormat="false" ht="12.75" hidden="false" customHeight="true" outlineLevel="0" collapsed="false">
      <c r="A364" s="128" t="s">
        <v>2666</v>
      </c>
      <c r="B364" s="132" t="s">
        <v>2667</v>
      </c>
      <c r="C364" s="202" t="s">
        <v>2666</v>
      </c>
      <c r="D364" s="130"/>
      <c r="E364" s="130"/>
      <c r="F364" s="131" t="str">
        <f aca="false">IF(D364&gt;0,IF(E364/D364&gt;=100,"&gt;&gt;100",E364/D364*100),"-")</f>
        <v>-</v>
      </c>
      <c r="G364" s="177"/>
      <c r="H364" s="178"/>
      <c r="I364" s="177"/>
      <c r="J364" s="177"/>
      <c r="K364" s="177"/>
      <c r="L364" s="177"/>
      <c r="M364" s="177"/>
      <c r="N364" s="177"/>
      <c r="O364" s="177"/>
      <c r="P364" s="177"/>
      <c r="Q364" s="177"/>
      <c r="R364" s="177"/>
      <c r="S364" s="177"/>
      <c r="T364" s="177"/>
      <c r="U364" s="177"/>
      <c r="V364" s="177"/>
      <c r="W364" s="177"/>
    </row>
    <row r="365" customFormat="false" ht="12.75" hidden="false" customHeight="true" outlineLevel="0" collapsed="false">
      <c r="A365" s="128" t="n">
        <v>27211</v>
      </c>
      <c r="B365" s="132" t="s">
        <v>2668</v>
      </c>
      <c r="C365" s="202" t="n">
        <v>27211</v>
      </c>
      <c r="D365" s="130"/>
      <c r="E365" s="130"/>
      <c r="F365" s="131" t="str">
        <f aca="false">IF(D365&gt;0,IF(E365/D365&gt;=100,"&gt;&gt;100",E365/D365*100),"-")</f>
        <v>-</v>
      </c>
      <c r="G365" s="177"/>
      <c r="H365" s="178"/>
      <c r="I365" s="177"/>
      <c r="J365" s="177"/>
      <c r="K365" s="177"/>
      <c r="L365" s="177"/>
      <c r="M365" s="177"/>
      <c r="N365" s="177"/>
      <c r="O365" s="177"/>
      <c r="P365" s="177"/>
      <c r="Q365" s="177"/>
      <c r="R365" s="177"/>
      <c r="S365" s="177"/>
      <c r="T365" s="177"/>
      <c r="U365" s="177"/>
      <c r="V365" s="177"/>
      <c r="W365" s="177"/>
    </row>
    <row r="366" customFormat="false" ht="12.75" hidden="false" customHeight="true" outlineLevel="0" collapsed="false">
      <c r="A366" s="128" t="n">
        <v>27212</v>
      </c>
      <c r="B366" s="132" t="s">
        <v>2669</v>
      </c>
      <c r="C366" s="202" t="n">
        <v>27212</v>
      </c>
      <c r="D366" s="130"/>
      <c r="E366" s="130"/>
      <c r="F366" s="131" t="str">
        <f aca="false">IF(D366&gt;0,IF(E366/D366&gt;=100,"&gt;&gt;100",E366/D366*100),"-")</f>
        <v>-</v>
      </c>
      <c r="G366" s="177"/>
      <c r="H366" s="178"/>
      <c r="I366" s="177"/>
      <c r="J366" s="177"/>
      <c r="K366" s="177"/>
      <c r="L366" s="177"/>
      <c r="M366" s="177"/>
      <c r="N366" s="177"/>
      <c r="O366" s="177"/>
      <c r="P366" s="177"/>
      <c r="Q366" s="177"/>
      <c r="R366" s="177"/>
      <c r="S366" s="177"/>
      <c r="T366" s="177"/>
      <c r="U366" s="177"/>
      <c r="V366" s="177"/>
      <c r="W366" s="177"/>
    </row>
    <row r="367" customFormat="false" ht="12.75" hidden="false" customHeight="true" outlineLevel="0" collapsed="false">
      <c r="A367" s="128" t="n">
        <v>27311</v>
      </c>
      <c r="B367" s="132" t="s">
        <v>2670</v>
      </c>
      <c r="C367" s="202" t="n">
        <v>27311</v>
      </c>
      <c r="D367" s="130"/>
      <c r="E367" s="130"/>
      <c r="F367" s="131" t="str">
        <f aca="false">IF(D367&gt;0,IF(E367/D367&gt;=100,"&gt;&gt;100",E367/D367*100),"-")</f>
        <v>-</v>
      </c>
      <c r="G367" s="177"/>
      <c r="H367" s="178"/>
      <c r="I367" s="177"/>
      <c r="J367" s="177"/>
      <c r="K367" s="177"/>
      <c r="L367" s="177"/>
      <c r="M367" s="177"/>
      <c r="N367" s="177"/>
      <c r="O367" s="177"/>
      <c r="P367" s="177"/>
      <c r="Q367" s="177"/>
      <c r="R367" s="177"/>
      <c r="S367" s="177"/>
      <c r="T367" s="177"/>
      <c r="U367" s="177"/>
      <c r="V367" s="177"/>
      <c r="W367" s="177"/>
    </row>
    <row r="368" customFormat="false" ht="12.75" hidden="false" customHeight="true" outlineLevel="0" collapsed="false">
      <c r="A368" s="128" t="s">
        <v>2671</v>
      </c>
      <c r="B368" s="132" t="s">
        <v>2672</v>
      </c>
      <c r="C368" s="202" t="s">
        <v>2671</v>
      </c>
      <c r="D368" s="130"/>
      <c r="E368" s="130"/>
      <c r="F368" s="131" t="str">
        <f aca="false">IF(D368&gt;0,IF(E368/D368&gt;=100,"&gt;&gt;100",E368/D368*100),"-")</f>
        <v>-</v>
      </c>
      <c r="G368" s="177"/>
      <c r="H368" s="178"/>
      <c r="I368" s="177"/>
      <c r="J368" s="177"/>
      <c r="K368" s="177"/>
      <c r="L368" s="177"/>
      <c r="M368" s="177"/>
      <c r="N368" s="177"/>
      <c r="O368" s="177"/>
      <c r="P368" s="177"/>
      <c r="Q368" s="177"/>
      <c r="R368" s="177"/>
      <c r="S368" s="177"/>
      <c r="T368" s="177"/>
      <c r="U368" s="177"/>
      <c r="V368" s="177"/>
      <c r="W368" s="177"/>
    </row>
    <row r="369" customFormat="false" ht="12.75" hidden="false" customHeight="true" outlineLevel="0" collapsed="false">
      <c r="A369" s="128" t="n">
        <v>27511</v>
      </c>
      <c r="B369" s="132" t="s">
        <v>2673</v>
      </c>
      <c r="C369" s="202" t="n">
        <v>27511</v>
      </c>
      <c r="D369" s="130"/>
      <c r="E369" s="130"/>
      <c r="F369" s="131" t="str">
        <f aca="false">IF(D369&gt;0,IF(E369/D369&gt;=100,"&gt;&gt;100",E369/D369*100),"-")</f>
        <v>-</v>
      </c>
      <c r="G369" s="177"/>
      <c r="H369" s="178"/>
      <c r="I369" s="177"/>
      <c r="J369" s="177"/>
      <c r="K369" s="177"/>
      <c r="L369" s="177"/>
      <c r="M369" s="177"/>
      <c r="N369" s="177"/>
      <c r="O369" s="177"/>
      <c r="P369" s="177"/>
      <c r="Q369" s="177"/>
      <c r="R369" s="177"/>
      <c r="S369" s="177"/>
      <c r="T369" s="177"/>
      <c r="U369" s="177"/>
      <c r="V369" s="177"/>
      <c r="W369" s="177"/>
    </row>
    <row r="370" customFormat="false" ht="12.75" hidden="false" customHeight="true" outlineLevel="0" collapsed="false">
      <c r="A370" s="128" t="n">
        <v>27521</v>
      </c>
      <c r="B370" s="132" t="s">
        <v>2674</v>
      </c>
      <c r="C370" s="202" t="n">
        <v>27521</v>
      </c>
      <c r="D370" s="130"/>
      <c r="E370" s="130"/>
      <c r="F370" s="131" t="str">
        <f aca="false">IF(D370&gt;0,IF(E370/D370&gt;=100,"&gt;&gt;100",E370/D370*100),"-")</f>
        <v>-</v>
      </c>
      <c r="G370" s="177"/>
      <c r="H370" s="178"/>
      <c r="I370" s="177"/>
      <c r="J370" s="177"/>
      <c r="K370" s="177"/>
      <c r="L370" s="177"/>
      <c r="M370" s="177"/>
      <c r="N370" s="177"/>
      <c r="O370" s="177"/>
      <c r="P370" s="177"/>
      <c r="Q370" s="177"/>
      <c r="R370" s="177"/>
      <c r="S370" s="177"/>
      <c r="T370" s="177"/>
      <c r="U370" s="177"/>
      <c r="V370" s="177"/>
      <c r="W370" s="177"/>
    </row>
    <row r="371" customFormat="false" ht="12.75" hidden="false" customHeight="true" outlineLevel="0" collapsed="false">
      <c r="A371" s="128" t="n">
        <v>27522</v>
      </c>
      <c r="B371" s="132" t="s">
        <v>2675</v>
      </c>
      <c r="C371" s="202" t="n">
        <v>27522</v>
      </c>
      <c r="D371" s="130"/>
      <c r="E371" s="130"/>
      <c r="F371" s="131" t="str">
        <f aca="false">IF(D371&gt;0,IF(E371/D371&gt;=100,"&gt;&gt;100",E371/D371*100),"-")</f>
        <v>-</v>
      </c>
      <c r="G371" s="177"/>
      <c r="H371" s="178"/>
      <c r="I371" s="177"/>
      <c r="J371" s="177"/>
      <c r="K371" s="177"/>
      <c r="L371" s="177"/>
      <c r="M371" s="177"/>
      <c r="N371" s="177"/>
      <c r="O371" s="177"/>
      <c r="P371" s="177"/>
      <c r="Q371" s="177"/>
      <c r="R371" s="177"/>
      <c r="S371" s="177"/>
      <c r="T371" s="177"/>
      <c r="U371" s="177"/>
      <c r="V371" s="177"/>
      <c r="W371" s="177"/>
    </row>
    <row r="372" customFormat="false" ht="12.75" hidden="false" customHeight="true" outlineLevel="0" collapsed="false">
      <c r="A372" s="128" t="n">
        <v>27523</v>
      </c>
      <c r="B372" s="132" t="s">
        <v>2676</v>
      </c>
      <c r="C372" s="202" t="n">
        <v>27523</v>
      </c>
      <c r="D372" s="130"/>
      <c r="E372" s="130"/>
      <c r="F372" s="131" t="str">
        <f aca="false">IF(D372&gt;0,IF(E372/D372&gt;=100,"&gt;&gt;100",E372/D372*100),"-")</f>
        <v>-</v>
      </c>
      <c r="G372" s="177"/>
      <c r="H372" s="178"/>
      <c r="I372" s="177"/>
      <c r="J372" s="177"/>
      <c r="K372" s="177"/>
      <c r="L372" s="177"/>
      <c r="M372" s="177"/>
      <c r="N372" s="177"/>
      <c r="O372" s="177"/>
      <c r="P372" s="177"/>
      <c r="Q372" s="177"/>
      <c r="R372" s="177"/>
      <c r="S372" s="177"/>
      <c r="T372" s="177"/>
      <c r="U372" s="177"/>
      <c r="V372" s="177"/>
      <c r="W372" s="177"/>
    </row>
    <row r="373" customFormat="false" ht="12.75" hidden="false" customHeight="true" outlineLevel="0" collapsed="false">
      <c r="A373" s="128" t="n">
        <v>27524</v>
      </c>
      <c r="B373" s="132" t="s">
        <v>2677</v>
      </c>
      <c r="C373" s="202" t="n">
        <v>27524</v>
      </c>
      <c r="D373" s="130"/>
      <c r="E373" s="130"/>
      <c r="F373" s="131" t="str">
        <f aca="false">IF(D373&gt;0,IF(E373/D373&gt;=100,"&gt;&gt;100",E373/D373*100),"-")</f>
        <v>-</v>
      </c>
      <c r="G373" s="177"/>
      <c r="H373" s="178"/>
      <c r="I373" s="177"/>
      <c r="J373" s="177"/>
      <c r="K373" s="177"/>
      <c r="L373" s="177"/>
      <c r="M373" s="177"/>
      <c r="N373" s="177"/>
      <c r="O373" s="177"/>
      <c r="P373" s="177"/>
      <c r="Q373" s="177"/>
      <c r="R373" s="177"/>
      <c r="S373" s="177"/>
      <c r="T373" s="177"/>
      <c r="U373" s="177"/>
      <c r="V373" s="177"/>
      <c r="W373" s="177"/>
    </row>
    <row r="374" customFormat="false" ht="12.75" hidden="false" customHeight="true" outlineLevel="0" collapsed="false">
      <c r="A374" s="128" t="n">
        <v>27525</v>
      </c>
      <c r="B374" s="132" t="s">
        <v>2678</v>
      </c>
      <c r="C374" s="202" t="n">
        <v>27525</v>
      </c>
      <c r="D374" s="130"/>
      <c r="E374" s="130"/>
      <c r="F374" s="131" t="str">
        <f aca="false">IF(D374&gt;0,IF(E374/D374&gt;=100,"&gt;&gt;100",E374/D374*100),"-")</f>
        <v>-</v>
      </c>
      <c r="G374" s="177"/>
      <c r="H374" s="178"/>
      <c r="I374" s="177"/>
      <c r="J374" s="177"/>
      <c r="K374" s="177"/>
      <c r="L374" s="177"/>
      <c r="M374" s="177"/>
      <c r="N374" s="177"/>
      <c r="O374" s="177"/>
      <c r="P374" s="177"/>
      <c r="Q374" s="177"/>
      <c r="R374" s="177"/>
      <c r="S374" s="177"/>
      <c r="T374" s="177"/>
      <c r="U374" s="177"/>
      <c r="V374" s="177"/>
      <c r="W374" s="177"/>
    </row>
    <row r="375" customFormat="false" ht="24" hidden="false" customHeight="false" outlineLevel="0" collapsed="false">
      <c r="A375" s="128" t="n">
        <v>27526</v>
      </c>
      <c r="B375" s="132" t="s">
        <v>2679</v>
      </c>
      <c r="C375" s="202" t="n">
        <v>27526</v>
      </c>
      <c r="D375" s="130"/>
      <c r="E375" s="130"/>
      <c r="F375" s="131" t="str">
        <f aca="false">IF(D375&gt;0,IF(E375/D375&gt;=100,"&gt;&gt;100",E375/D375*100),"-")</f>
        <v>-</v>
      </c>
      <c r="G375" s="177"/>
      <c r="H375" s="178"/>
      <c r="I375" s="177"/>
      <c r="J375" s="177"/>
      <c r="K375" s="177"/>
      <c r="L375" s="177"/>
      <c r="M375" s="177"/>
      <c r="N375" s="177"/>
      <c r="O375" s="177"/>
      <c r="P375" s="177"/>
      <c r="Q375" s="177"/>
      <c r="R375" s="177"/>
      <c r="S375" s="177"/>
      <c r="T375" s="177"/>
      <c r="U375" s="177"/>
      <c r="V375" s="177"/>
      <c r="W375" s="177"/>
    </row>
    <row r="376" customFormat="false" ht="12.75" hidden="false" customHeight="true" outlineLevel="0" collapsed="false">
      <c r="A376" s="128" t="n">
        <v>27527</v>
      </c>
      <c r="B376" s="132" t="s">
        <v>2680</v>
      </c>
      <c r="C376" s="202" t="n">
        <v>27527</v>
      </c>
      <c r="D376" s="130"/>
      <c r="E376" s="130"/>
      <c r="F376" s="131" t="str">
        <f aca="false">IF(D376&gt;0,IF(E376/D376&gt;=100,"&gt;&gt;100",E376/D376*100),"-")</f>
        <v>-</v>
      </c>
      <c r="G376" s="177"/>
      <c r="H376" s="178"/>
      <c r="I376" s="177"/>
      <c r="J376" s="177"/>
      <c r="K376" s="177"/>
      <c r="L376" s="177"/>
      <c r="M376" s="177"/>
      <c r="N376" s="177"/>
      <c r="O376" s="177"/>
      <c r="P376" s="177"/>
      <c r="Q376" s="177"/>
      <c r="R376" s="177"/>
      <c r="S376" s="177"/>
      <c r="T376" s="177"/>
      <c r="U376" s="177"/>
      <c r="V376" s="177"/>
      <c r="W376" s="177"/>
    </row>
    <row r="377" customFormat="false" ht="12.75" hidden="false" customHeight="true" outlineLevel="0" collapsed="false">
      <c r="A377" s="128" t="n">
        <v>27528</v>
      </c>
      <c r="B377" s="132" t="s">
        <v>2681</v>
      </c>
      <c r="C377" s="202" t="n">
        <v>27528</v>
      </c>
      <c r="D377" s="130"/>
      <c r="E377" s="130"/>
      <c r="F377" s="131" t="str">
        <f aca="false">IF(D377&gt;0,IF(E377/D377&gt;=100,"&gt;&gt;100",E377/D377*100),"-")</f>
        <v>-</v>
      </c>
      <c r="G377" s="177"/>
      <c r="H377" s="178"/>
      <c r="I377" s="177"/>
      <c r="J377" s="177"/>
      <c r="K377" s="177"/>
      <c r="L377" s="177"/>
      <c r="M377" s="177"/>
      <c r="N377" s="177"/>
      <c r="O377" s="177"/>
      <c r="P377" s="177"/>
      <c r="Q377" s="177"/>
      <c r="R377" s="177"/>
      <c r="S377" s="177"/>
      <c r="T377" s="177"/>
      <c r="U377" s="177"/>
      <c r="V377" s="177"/>
      <c r="W377" s="177"/>
    </row>
    <row r="378" customFormat="false" ht="12.75" hidden="false" customHeight="true" outlineLevel="0" collapsed="false">
      <c r="A378" s="128" t="n">
        <v>27611</v>
      </c>
      <c r="B378" s="132" t="s">
        <v>2682</v>
      </c>
      <c r="C378" s="202" t="n">
        <v>27611</v>
      </c>
      <c r="D378" s="130"/>
      <c r="E378" s="130"/>
      <c r="F378" s="131" t="str">
        <f aca="false">IF(D378&gt;0,IF(E378/D378&gt;=100,"&gt;&gt;100",E378/D378*100),"-")</f>
        <v>-</v>
      </c>
      <c r="G378" s="177"/>
      <c r="H378" s="178"/>
      <c r="I378" s="177"/>
      <c r="J378" s="177"/>
      <c r="K378" s="177"/>
      <c r="L378" s="177"/>
      <c r="M378" s="177"/>
      <c r="N378" s="177"/>
      <c r="O378" s="177"/>
      <c r="P378" s="177"/>
      <c r="Q378" s="177"/>
      <c r="R378" s="177"/>
      <c r="S378" s="177"/>
      <c r="T378" s="177"/>
      <c r="U378" s="177"/>
      <c r="V378" s="177"/>
      <c r="W378" s="177"/>
    </row>
    <row r="379" customFormat="false" ht="12.75" hidden="false" customHeight="true" outlineLevel="0" collapsed="false">
      <c r="A379" s="128" t="n">
        <v>27612</v>
      </c>
      <c r="B379" s="132" t="s">
        <v>2683</v>
      </c>
      <c r="C379" s="202" t="n">
        <v>27612</v>
      </c>
      <c r="D379" s="130"/>
      <c r="E379" s="130"/>
      <c r="F379" s="131" t="str">
        <f aca="false">IF(D379&gt;0,IF(E379/D379&gt;=100,"&gt;&gt;100",E379/D379*100),"-")</f>
        <v>-</v>
      </c>
      <c r="G379" s="177"/>
      <c r="H379" s="178"/>
      <c r="I379" s="177"/>
      <c r="J379" s="177"/>
      <c r="K379" s="177"/>
      <c r="L379" s="177"/>
      <c r="M379" s="177"/>
      <c r="N379" s="177"/>
      <c r="O379" s="177"/>
      <c r="P379" s="177"/>
      <c r="Q379" s="177"/>
      <c r="R379" s="177"/>
      <c r="S379" s="177"/>
      <c r="T379" s="177"/>
      <c r="U379" s="177"/>
      <c r="V379" s="177"/>
      <c r="W379" s="177"/>
    </row>
    <row r="380" customFormat="false" ht="12.75" hidden="false" customHeight="true" outlineLevel="0" collapsed="false">
      <c r="A380" s="128" t="s">
        <v>2684</v>
      </c>
      <c r="B380" s="125" t="s">
        <v>2685</v>
      </c>
      <c r="C380" s="202" t="s">
        <v>2684</v>
      </c>
      <c r="D380" s="130"/>
      <c r="E380" s="130"/>
      <c r="F380" s="131" t="str">
        <f aca="false">IF(D380&gt;0,IF(E380/D380&gt;=100,"&gt;&gt;100",E380/D380*100),"-")</f>
        <v>-</v>
      </c>
      <c r="G380" s="177"/>
      <c r="H380" s="178"/>
      <c r="I380" s="177"/>
      <c r="J380" s="177"/>
      <c r="K380" s="177"/>
      <c r="L380" s="177"/>
      <c r="M380" s="177"/>
      <c r="N380" s="177"/>
      <c r="O380" s="177"/>
      <c r="P380" s="177"/>
      <c r="Q380" s="177"/>
      <c r="R380" s="177"/>
      <c r="S380" s="177"/>
      <c r="T380" s="177"/>
      <c r="U380" s="177"/>
      <c r="V380" s="177"/>
      <c r="W380" s="177"/>
    </row>
    <row r="381" customFormat="false" ht="12.75" hidden="false" customHeight="true" outlineLevel="0" collapsed="false">
      <c r="A381" s="128" t="s">
        <v>2686</v>
      </c>
      <c r="B381" s="125" t="s">
        <v>2687</v>
      </c>
      <c r="C381" s="202" t="s">
        <v>2686</v>
      </c>
      <c r="D381" s="130"/>
      <c r="E381" s="130"/>
      <c r="F381" s="131" t="str">
        <f aca="false">IF(D381&gt;0,IF(E381/D381&gt;=100,"&gt;&gt;100",E381/D381*100),"-")</f>
        <v>-</v>
      </c>
      <c r="G381" s="177"/>
      <c r="H381" s="178"/>
      <c r="I381" s="177"/>
      <c r="J381" s="177"/>
      <c r="K381" s="177"/>
      <c r="L381" s="177"/>
      <c r="M381" s="177"/>
      <c r="N381" s="177"/>
      <c r="O381" s="177"/>
      <c r="P381" s="177"/>
      <c r="Q381" s="177"/>
      <c r="R381" s="177"/>
      <c r="S381" s="177"/>
      <c r="T381" s="177"/>
      <c r="U381" s="177"/>
      <c r="V381" s="177"/>
      <c r="W381" s="177"/>
    </row>
    <row r="382" customFormat="false" ht="12.75" hidden="false" customHeight="true" outlineLevel="0" collapsed="false">
      <c r="A382" s="128" t="s">
        <v>2688</v>
      </c>
      <c r="B382" s="125" t="s">
        <v>2689</v>
      </c>
      <c r="C382" s="202" t="s">
        <v>2688</v>
      </c>
      <c r="D382" s="130"/>
      <c r="E382" s="130"/>
      <c r="F382" s="131" t="str">
        <f aca="false">IF(D382&gt;0,IF(E382/D382&gt;=100,"&gt;&gt;100",E382/D382*100),"-")</f>
        <v>-</v>
      </c>
      <c r="G382" s="177"/>
      <c r="H382" s="178"/>
      <c r="I382" s="177"/>
      <c r="J382" s="177"/>
      <c r="K382" s="177"/>
      <c r="L382" s="177"/>
      <c r="M382" s="177"/>
      <c r="N382" s="177"/>
      <c r="O382" s="177"/>
      <c r="P382" s="177"/>
      <c r="Q382" s="177"/>
      <c r="R382" s="177"/>
      <c r="S382" s="177"/>
      <c r="T382" s="177"/>
      <c r="U382" s="177"/>
      <c r="V382" s="177"/>
      <c r="W382" s="177"/>
    </row>
    <row r="383" customFormat="false" ht="12.75" hidden="false" customHeight="true" outlineLevel="0" collapsed="false">
      <c r="A383" s="128" t="s">
        <v>2690</v>
      </c>
      <c r="B383" s="125" t="s">
        <v>2691</v>
      </c>
      <c r="C383" s="202" t="s">
        <v>2690</v>
      </c>
      <c r="D383" s="130"/>
      <c r="E383" s="130"/>
      <c r="F383" s="131" t="str">
        <f aca="false">IF(D383&gt;0,IF(E383/D383&gt;=100,"&gt;&gt;100",E383/D383*100),"-")</f>
        <v>-</v>
      </c>
      <c r="G383" s="177"/>
      <c r="H383" s="178"/>
      <c r="I383" s="177"/>
      <c r="J383" s="177"/>
      <c r="K383" s="177"/>
      <c r="L383" s="177"/>
      <c r="M383" s="177"/>
      <c r="N383" s="177"/>
      <c r="O383" s="177"/>
      <c r="P383" s="177"/>
      <c r="Q383" s="177"/>
      <c r="R383" s="177"/>
      <c r="S383" s="177"/>
      <c r="T383" s="177"/>
      <c r="U383" s="177"/>
      <c r="V383" s="177"/>
      <c r="W383" s="177"/>
    </row>
    <row r="384" customFormat="false" ht="12.75" hidden="false" customHeight="true" outlineLevel="0" collapsed="false">
      <c r="A384" s="128" t="s">
        <v>2692</v>
      </c>
      <c r="B384" s="125" t="s">
        <v>2693</v>
      </c>
      <c r="C384" s="202" t="s">
        <v>2692</v>
      </c>
      <c r="D384" s="130"/>
      <c r="E384" s="130"/>
      <c r="F384" s="131" t="str">
        <f aca="false">IF(D384&gt;0,IF(E384/D384&gt;=100,"&gt;&gt;100",E384/D384*100),"-")</f>
        <v>-</v>
      </c>
      <c r="G384" s="177"/>
      <c r="H384" s="178"/>
      <c r="I384" s="177"/>
      <c r="J384" s="177"/>
      <c r="K384" s="177"/>
      <c r="L384" s="177"/>
      <c r="M384" s="177"/>
      <c r="N384" s="177"/>
      <c r="O384" s="177"/>
      <c r="P384" s="177"/>
      <c r="Q384" s="177"/>
      <c r="R384" s="177"/>
      <c r="S384" s="177"/>
      <c r="T384" s="177"/>
      <c r="U384" s="177"/>
      <c r="V384" s="177"/>
      <c r="W384" s="177"/>
    </row>
    <row r="385" customFormat="false" ht="12.75" hidden="false" customHeight="true" outlineLevel="0" collapsed="false">
      <c r="A385" s="128" t="s">
        <v>2694</v>
      </c>
      <c r="B385" s="125" t="s">
        <v>2695</v>
      </c>
      <c r="C385" s="202" t="s">
        <v>2694</v>
      </c>
      <c r="D385" s="130"/>
      <c r="E385" s="130"/>
      <c r="F385" s="131" t="str">
        <f aca="false">IF(D385&gt;0,IF(E385/D385&gt;=100,"&gt;&gt;100",E385/D385*100),"-")</f>
        <v>-</v>
      </c>
      <c r="G385" s="177"/>
      <c r="H385" s="178"/>
      <c r="I385" s="177"/>
      <c r="J385" s="177"/>
      <c r="K385" s="177"/>
      <c r="L385" s="177"/>
      <c r="M385" s="177"/>
      <c r="N385" s="177"/>
      <c r="O385" s="177"/>
      <c r="P385" s="177"/>
      <c r="Q385" s="177"/>
      <c r="R385" s="177"/>
      <c r="S385" s="177"/>
      <c r="T385" s="177"/>
      <c r="U385" s="177"/>
      <c r="V385" s="177"/>
      <c r="W385" s="177"/>
    </row>
    <row r="386" customFormat="false" ht="12.75" hidden="false" customHeight="true" outlineLevel="0" collapsed="false">
      <c r="A386" s="128" t="s">
        <v>2696</v>
      </c>
      <c r="B386" s="132" t="s">
        <v>2697</v>
      </c>
      <c r="C386" s="202" t="s">
        <v>2696</v>
      </c>
      <c r="D386" s="130"/>
      <c r="E386" s="130"/>
      <c r="F386" s="131" t="str">
        <f aca="false">IF(D386&gt;0,IF(E386/D386&gt;=100,"&gt;&gt;100",E386/D386*100),"-")</f>
        <v>-</v>
      </c>
      <c r="G386" s="177"/>
      <c r="H386" s="178"/>
      <c r="I386" s="177"/>
      <c r="J386" s="177"/>
      <c r="K386" s="177"/>
      <c r="L386" s="177"/>
      <c r="M386" s="177"/>
      <c r="N386" s="177"/>
      <c r="O386" s="177"/>
      <c r="P386" s="177"/>
      <c r="Q386" s="177"/>
      <c r="R386" s="177"/>
      <c r="S386" s="177"/>
      <c r="T386" s="177"/>
      <c r="U386" s="177"/>
      <c r="V386" s="177"/>
      <c r="W386" s="177"/>
    </row>
    <row r="387" customFormat="false" ht="12" hidden="false" customHeight="false" outlineLevel="0" collapsed="false">
      <c r="A387" s="128" t="s">
        <v>2698</v>
      </c>
      <c r="B387" s="132" t="s">
        <v>2699</v>
      </c>
      <c r="C387" s="202" t="s">
        <v>2698</v>
      </c>
      <c r="D387" s="130"/>
      <c r="E387" s="130"/>
      <c r="F387" s="131" t="str">
        <f aca="false">IF(D387&gt;0,IF(E387/D387&gt;=100,"&gt;&gt;100",E387/D387*100),"-")</f>
        <v>-</v>
      </c>
      <c r="G387" s="177"/>
      <c r="H387" s="178"/>
      <c r="I387" s="177"/>
      <c r="J387" s="177"/>
      <c r="K387" s="177"/>
      <c r="L387" s="177"/>
      <c r="M387" s="177"/>
      <c r="N387" s="177"/>
      <c r="O387" s="177"/>
      <c r="P387" s="177"/>
      <c r="Q387" s="177"/>
      <c r="R387" s="177"/>
      <c r="S387" s="177"/>
      <c r="T387" s="177"/>
      <c r="U387" s="177"/>
      <c r="V387" s="177"/>
      <c r="W387" s="177"/>
    </row>
    <row r="388" customFormat="false" ht="12.75" hidden="false" customHeight="true" outlineLevel="0" collapsed="false">
      <c r="A388" s="128" t="s">
        <v>2700</v>
      </c>
      <c r="B388" s="132" t="s">
        <v>2701</v>
      </c>
      <c r="C388" s="202" t="s">
        <v>2700</v>
      </c>
      <c r="D388" s="130"/>
      <c r="E388" s="130"/>
      <c r="F388" s="131" t="str">
        <f aca="false">IF(D388&gt;0,IF(E388/D388&gt;=100,"&gt;&gt;100",E388/D388*100),"-")</f>
        <v>-</v>
      </c>
      <c r="G388" s="177"/>
      <c r="H388" s="178"/>
      <c r="I388" s="177"/>
      <c r="J388" s="177"/>
      <c r="K388" s="177"/>
      <c r="L388" s="177"/>
      <c r="M388" s="177"/>
      <c r="N388" s="177"/>
      <c r="O388" s="177"/>
      <c r="P388" s="177"/>
      <c r="Q388" s="177"/>
      <c r="R388" s="177"/>
      <c r="S388" s="177"/>
      <c r="T388" s="177"/>
      <c r="U388" s="177"/>
      <c r="V388" s="177"/>
      <c r="W388" s="177"/>
    </row>
    <row r="389" customFormat="false" ht="12.75" hidden="false" customHeight="true" outlineLevel="0" collapsed="false">
      <c r="A389" s="128" t="s">
        <v>2702</v>
      </c>
      <c r="B389" s="132" t="s">
        <v>2703</v>
      </c>
      <c r="C389" s="202" t="s">
        <v>2702</v>
      </c>
      <c r="D389" s="130"/>
      <c r="E389" s="130"/>
      <c r="F389" s="131" t="str">
        <f aca="false">IF(D389&gt;0,IF(E389/D389&gt;=100,"&gt;&gt;100",E389/D389*100),"-")</f>
        <v>-</v>
      </c>
      <c r="G389" s="177"/>
      <c r="H389" s="178"/>
      <c r="I389" s="177"/>
      <c r="J389" s="177"/>
      <c r="K389" s="177"/>
      <c r="L389" s="177"/>
      <c r="M389" s="177"/>
      <c r="N389" s="177"/>
      <c r="O389" s="177"/>
      <c r="P389" s="177"/>
      <c r="Q389" s="177"/>
      <c r="R389" s="177"/>
      <c r="S389" s="177"/>
      <c r="T389" s="177"/>
      <c r="U389" s="177"/>
      <c r="V389" s="177"/>
      <c r="W389" s="177"/>
    </row>
    <row r="390" customFormat="false" ht="12.75" hidden="false" customHeight="true" outlineLevel="0" collapsed="false">
      <c r="A390" s="211" t="s">
        <v>2704</v>
      </c>
      <c r="B390" s="212" t="s">
        <v>2705</v>
      </c>
      <c r="C390" s="213" t="s">
        <v>2704</v>
      </c>
      <c r="D390" s="214"/>
      <c r="E390" s="214"/>
      <c r="F390" s="215" t="str">
        <f aca="false">IF(D390&gt;0,IF(E390/D390&gt;=100,"&gt;&gt;100",E390/D390*100),"-")</f>
        <v>-</v>
      </c>
      <c r="G390" s="177"/>
      <c r="H390" s="178"/>
      <c r="I390" s="177"/>
      <c r="J390" s="177"/>
      <c r="K390" s="177"/>
      <c r="L390" s="177"/>
      <c r="M390" s="177"/>
      <c r="N390" s="177"/>
      <c r="O390" s="177"/>
      <c r="P390" s="177"/>
      <c r="Q390" s="177"/>
      <c r="R390" s="177"/>
      <c r="S390" s="177"/>
      <c r="T390" s="177"/>
      <c r="U390" s="177"/>
      <c r="V390" s="177"/>
      <c r="W390" s="177"/>
    </row>
    <row r="391" customFormat="false" ht="12.75" hidden="false" customHeight="true" outlineLevel="0" collapsed="false">
      <c r="A391" s="211" t="s">
        <v>2706</v>
      </c>
      <c r="B391" s="212" t="s">
        <v>2707</v>
      </c>
      <c r="C391" s="213" t="s">
        <v>2706</v>
      </c>
      <c r="D391" s="214"/>
      <c r="E391" s="214"/>
      <c r="F391" s="215" t="str">
        <f aca="false">IF(D391&gt;0,IF(E391/D391&gt;=100,"&gt;&gt;100",E391/D391*100),"-")</f>
        <v>-</v>
      </c>
      <c r="G391" s="177"/>
      <c r="H391" s="178"/>
      <c r="I391" s="177"/>
      <c r="J391" s="177"/>
      <c r="K391" s="177"/>
      <c r="L391" s="177"/>
      <c r="M391" s="177"/>
      <c r="N391" s="177"/>
      <c r="O391" s="177"/>
      <c r="P391" s="177"/>
      <c r="Q391" s="177"/>
      <c r="R391" s="177"/>
      <c r="S391" s="177"/>
      <c r="T391" s="177"/>
      <c r="U391" s="177"/>
      <c r="V391" s="177"/>
      <c r="W391" s="177"/>
    </row>
    <row r="392" customFormat="false" ht="12.75" hidden="false" customHeight="true" outlineLevel="0" collapsed="false">
      <c r="A392" s="211" t="s">
        <v>2708</v>
      </c>
      <c r="B392" s="212" t="s">
        <v>2709</v>
      </c>
      <c r="C392" s="213" t="s">
        <v>2708</v>
      </c>
      <c r="D392" s="214"/>
      <c r="E392" s="214"/>
      <c r="F392" s="215" t="str">
        <f aca="false">IF(D392&gt;0,IF(E392/D392&gt;=100,"&gt;&gt;100",E392/D392*100),"-")</f>
        <v>-</v>
      </c>
      <c r="G392" s="177"/>
      <c r="H392" s="178"/>
      <c r="I392" s="177"/>
      <c r="J392" s="177"/>
      <c r="K392" s="177"/>
      <c r="L392" s="177"/>
      <c r="M392" s="177"/>
      <c r="N392" s="177"/>
      <c r="O392" s="177"/>
      <c r="P392" s="177"/>
      <c r="Q392" s="177"/>
      <c r="R392" s="177"/>
      <c r="S392" s="177"/>
      <c r="T392" s="177"/>
      <c r="U392" s="177"/>
      <c r="V392" s="177"/>
      <c r="W392" s="177"/>
    </row>
    <row r="393" customFormat="false" ht="24" hidden="false" customHeight="false" outlineLevel="0" collapsed="false">
      <c r="A393" s="211" t="s">
        <v>2710</v>
      </c>
      <c r="B393" s="212" t="s">
        <v>2711</v>
      </c>
      <c r="C393" s="213" t="s">
        <v>2710</v>
      </c>
      <c r="D393" s="214"/>
      <c r="E393" s="214"/>
      <c r="F393" s="215" t="str">
        <f aca="false">IF(D393&gt;0,IF(E393/D393&gt;=100,"&gt;&gt;100",E393/D393*100),"-")</f>
        <v>-</v>
      </c>
      <c r="G393" s="177"/>
      <c r="H393" s="178"/>
      <c r="I393" s="177"/>
      <c r="J393" s="177"/>
      <c r="K393" s="177"/>
      <c r="L393" s="177"/>
      <c r="M393" s="177"/>
      <c r="N393" s="177"/>
      <c r="O393" s="177"/>
      <c r="P393" s="177"/>
      <c r="Q393" s="177"/>
      <c r="R393" s="177"/>
      <c r="S393" s="177"/>
      <c r="T393" s="177"/>
      <c r="U393" s="177"/>
      <c r="V393" s="177"/>
      <c r="W393" s="177"/>
    </row>
    <row r="394" customFormat="false" ht="12.75" hidden="false" customHeight="true" outlineLevel="0" collapsed="false">
      <c r="A394" s="211" t="s">
        <v>2712</v>
      </c>
      <c r="B394" s="212" t="s">
        <v>2713</v>
      </c>
      <c r="C394" s="213" t="s">
        <v>2712</v>
      </c>
      <c r="D394" s="214"/>
      <c r="E394" s="214"/>
      <c r="F394" s="215" t="str">
        <f aca="false">IF(D394&gt;0,IF(E394/D394&gt;=100,"&gt;&gt;100",E394/D394*100),"-")</f>
        <v>-</v>
      </c>
      <c r="G394" s="177"/>
      <c r="H394" s="178"/>
      <c r="I394" s="177"/>
      <c r="J394" s="177"/>
      <c r="K394" s="177"/>
      <c r="L394" s="177"/>
      <c r="M394" s="177"/>
      <c r="N394" s="177"/>
      <c r="O394" s="177"/>
      <c r="P394" s="177"/>
      <c r="Q394" s="177"/>
      <c r="R394" s="177"/>
      <c r="S394" s="177"/>
      <c r="T394" s="177"/>
      <c r="U394" s="177"/>
      <c r="V394" s="177"/>
      <c r="W394" s="177"/>
    </row>
    <row r="395" customFormat="false" ht="24" hidden="false" customHeight="false" outlineLevel="0" collapsed="false">
      <c r="A395" s="211" t="s">
        <v>2714</v>
      </c>
      <c r="B395" s="212" t="s">
        <v>2715</v>
      </c>
      <c r="C395" s="213" t="s">
        <v>2714</v>
      </c>
      <c r="D395" s="214"/>
      <c r="E395" s="214"/>
      <c r="F395" s="215" t="str">
        <f aca="false">IF(D395&gt;0,IF(E395/D395&gt;=100,"&gt;&gt;100",E395/D395*100),"-")</f>
        <v>-</v>
      </c>
      <c r="G395" s="177"/>
      <c r="H395" s="178"/>
      <c r="I395" s="177"/>
      <c r="J395" s="177"/>
      <c r="K395" s="177"/>
      <c r="L395" s="177"/>
      <c r="M395" s="177"/>
      <c r="N395" s="177"/>
      <c r="O395" s="177"/>
      <c r="P395" s="177"/>
      <c r="Q395" s="177"/>
      <c r="R395" s="177"/>
      <c r="S395" s="177"/>
      <c r="T395" s="177"/>
      <c r="U395" s="177"/>
      <c r="V395" s="177"/>
      <c r="W395" s="177"/>
    </row>
    <row r="396" customFormat="false" ht="12.75" hidden="false" customHeight="true" outlineLevel="0" collapsed="false">
      <c r="A396" s="216" t="s">
        <v>2716</v>
      </c>
      <c r="B396" s="217" t="s">
        <v>2717</v>
      </c>
      <c r="C396" s="218" t="s">
        <v>2716</v>
      </c>
      <c r="D396" s="150"/>
      <c r="E396" s="166"/>
      <c r="F396" s="219" t="str">
        <f aca="false">IF(D396&gt;0,IF(E396/D396&gt;=100,"&gt;&gt;100",E396/D396*100),"-")</f>
        <v>-</v>
      </c>
      <c r="G396" s="177"/>
      <c r="H396" s="178"/>
      <c r="I396" s="177"/>
      <c r="J396" s="177"/>
      <c r="K396" s="177"/>
      <c r="L396" s="177"/>
      <c r="M396" s="177"/>
      <c r="N396" s="177"/>
      <c r="O396" s="177"/>
      <c r="P396" s="177"/>
      <c r="Q396" s="177"/>
      <c r="R396" s="177"/>
      <c r="S396" s="177"/>
      <c r="T396" s="177"/>
      <c r="U396" s="177"/>
      <c r="V396" s="177"/>
      <c r="W396" s="177"/>
    </row>
    <row r="397" customFormat="false" ht="15" hidden="false" customHeight="true" outlineLevel="0" collapsed="false">
      <c r="A397" s="220"/>
      <c r="B397" s="221"/>
      <c r="C397" s="222"/>
      <c r="D397" s="223"/>
      <c r="E397" s="223"/>
      <c r="F397" s="223"/>
      <c r="G397" s="177"/>
      <c r="H397" s="178"/>
      <c r="I397" s="177"/>
      <c r="J397" s="177"/>
      <c r="K397" s="177"/>
      <c r="L397" s="177"/>
      <c r="M397" s="177"/>
      <c r="N397" s="177"/>
      <c r="O397" s="177"/>
      <c r="P397" s="177"/>
      <c r="Q397" s="177"/>
      <c r="R397" s="177"/>
      <c r="S397" s="177"/>
      <c r="T397" s="177"/>
      <c r="U397" s="177"/>
      <c r="V397" s="177"/>
      <c r="W397" s="177"/>
    </row>
    <row r="398" customFormat="false" ht="15" hidden="false" customHeight="true" outlineLevel="0" collapsed="false">
      <c r="A398" s="220"/>
      <c r="B398" s="221"/>
      <c r="C398" s="222"/>
      <c r="D398" s="223"/>
      <c r="E398" s="223"/>
      <c r="F398" s="223"/>
      <c r="G398" s="177"/>
      <c r="H398" s="178"/>
      <c r="I398" s="177"/>
      <c r="J398" s="177"/>
      <c r="K398" s="177"/>
      <c r="L398" s="177"/>
      <c r="M398" s="177"/>
      <c r="N398" s="177"/>
      <c r="O398" s="177"/>
      <c r="P398" s="177"/>
      <c r="Q398" s="177"/>
      <c r="R398" s="177"/>
      <c r="S398" s="177"/>
      <c r="T398" s="177"/>
      <c r="U398" s="177"/>
      <c r="V398" s="177"/>
      <c r="W398" s="177"/>
    </row>
    <row r="399" customFormat="false" ht="15" hidden="false" customHeight="true" outlineLevel="0" collapsed="false">
      <c r="A399" s="220"/>
      <c r="B399" s="221"/>
      <c r="C399" s="222"/>
      <c r="D399" s="223"/>
      <c r="E399" s="223"/>
      <c r="F399" s="223"/>
      <c r="G399" s="177"/>
      <c r="H399" s="178"/>
      <c r="I399" s="177"/>
      <c r="J399" s="177"/>
      <c r="K399" s="177"/>
      <c r="L399" s="177"/>
      <c r="M399" s="177"/>
      <c r="N399" s="177"/>
      <c r="O399" s="177"/>
      <c r="P399" s="177"/>
      <c r="Q399" s="177"/>
      <c r="R399" s="177"/>
      <c r="S399" s="177"/>
      <c r="T399" s="177"/>
      <c r="U399" s="177"/>
      <c r="V399" s="177"/>
      <c r="W399" s="177"/>
    </row>
    <row r="400" customFormat="false" ht="15" hidden="false" customHeight="true" outlineLevel="0" collapsed="false">
      <c r="A400" s="220"/>
      <c r="B400" s="221"/>
      <c r="C400" s="222"/>
      <c r="D400" s="223"/>
      <c r="E400" s="223"/>
      <c r="F400" s="223"/>
      <c r="G400" s="177"/>
      <c r="H400" s="178"/>
      <c r="I400" s="177"/>
      <c r="J400" s="177"/>
      <c r="K400" s="177"/>
      <c r="L400" s="177"/>
      <c r="M400" s="177"/>
      <c r="N400" s="177"/>
      <c r="O400" s="177"/>
      <c r="P400" s="177"/>
      <c r="Q400" s="177"/>
      <c r="R400" s="177"/>
      <c r="S400" s="177"/>
      <c r="T400" s="177"/>
      <c r="U400" s="177"/>
      <c r="V400" s="177"/>
      <c r="W400" s="177"/>
    </row>
    <row r="401" customFormat="false" ht="15" hidden="false" customHeight="true" outlineLevel="0" collapsed="false">
      <c r="A401" s="220"/>
      <c r="B401" s="221"/>
      <c r="C401" s="222"/>
      <c r="D401" s="223"/>
      <c r="E401" s="223"/>
      <c r="F401" s="223"/>
      <c r="G401" s="177"/>
      <c r="H401" s="178"/>
      <c r="I401" s="177"/>
      <c r="J401" s="177"/>
      <c r="K401" s="177"/>
      <c r="L401" s="177"/>
      <c r="M401" s="177"/>
      <c r="N401" s="177"/>
      <c r="O401" s="177"/>
      <c r="P401" s="177"/>
      <c r="Q401" s="177"/>
      <c r="R401" s="177"/>
      <c r="S401" s="177"/>
      <c r="T401" s="177"/>
      <c r="U401" s="177"/>
      <c r="V401" s="177"/>
      <c r="W401" s="177"/>
    </row>
    <row r="402" customFormat="false" ht="15" hidden="false" customHeight="true" outlineLevel="0" collapsed="false">
      <c r="A402" s="220"/>
      <c r="B402" s="221"/>
      <c r="C402" s="222"/>
      <c r="D402" s="223"/>
      <c r="E402" s="223"/>
      <c r="F402" s="223"/>
      <c r="G402" s="177"/>
      <c r="H402" s="178"/>
      <c r="I402" s="177"/>
      <c r="J402" s="177"/>
      <c r="K402" s="177"/>
      <c r="L402" s="177"/>
      <c r="M402" s="177"/>
      <c r="N402" s="177"/>
      <c r="O402" s="177"/>
      <c r="P402" s="177"/>
      <c r="Q402" s="177"/>
      <c r="R402" s="177"/>
      <c r="S402" s="177"/>
      <c r="T402" s="177"/>
      <c r="U402" s="177"/>
      <c r="V402" s="177"/>
      <c r="W402" s="177"/>
    </row>
    <row r="403" customFormat="false" ht="15" hidden="false" customHeight="true" outlineLevel="0" collapsed="false">
      <c r="A403" s="220"/>
      <c r="B403" s="221"/>
      <c r="C403" s="222"/>
      <c r="D403" s="223"/>
      <c r="E403" s="223"/>
      <c r="F403" s="223"/>
      <c r="G403" s="177"/>
      <c r="H403" s="178"/>
      <c r="I403" s="177"/>
      <c r="J403" s="177"/>
      <c r="K403" s="177"/>
      <c r="L403" s="177"/>
      <c r="M403" s="177"/>
      <c r="N403" s="177"/>
      <c r="O403" s="177"/>
      <c r="P403" s="177"/>
      <c r="Q403" s="177"/>
      <c r="R403" s="177"/>
      <c r="S403" s="177"/>
      <c r="T403" s="177"/>
      <c r="U403" s="177"/>
      <c r="V403" s="177"/>
      <c r="W403" s="177"/>
    </row>
    <row r="404" customFormat="false" ht="15" hidden="false" customHeight="true" outlineLevel="0" collapsed="false">
      <c r="A404" s="220"/>
      <c r="B404" s="221"/>
      <c r="C404" s="222"/>
      <c r="D404" s="223"/>
      <c r="E404" s="223"/>
      <c r="F404" s="223"/>
      <c r="G404" s="177"/>
      <c r="H404" s="178"/>
      <c r="I404" s="177"/>
      <c r="J404" s="177"/>
      <c r="K404" s="177"/>
      <c r="L404" s="177"/>
      <c r="M404" s="177"/>
      <c r="N404" s="177"/>
      <c r="O404" s="177"/>
      <c r="P404" s="177"/>
      <c r="Q404" s="177"/>
      <c r="R404" s="177"/>
      <c r="S404" s="177"/>
      <c r="T404" s="177"/>
      <c r="U404" s="177"/>
      <c r="V404" s="177"/>
      <c r="W404" s="177"/>
    </row>
    <row r="405" customFormat="false" ht="15" hidden="false" customHeight="true" outlineLevel="0" collapsed="false">
      <c r="A405" s="220"/>
      <c r="B405" s="221"/>
      <c r="C405" s="222"/>
      <c r="D405" s="223"/>
      <c r="E405" s="223"/>
      <c r="F405" s="223"/>
      <c r="G405" s="177"/>
      <c r="H405" s="178"/>
      <c r="I405" s="177"/>
      <c r="J405" s="177"/>
      <c r="K405" s="177"/>
      <c r="L405" s="177"/>
      <c r="M405" s="177"/>
      <c r="N405" s="177"/>
      <c r="O405" s="177"/>
      <c r="P405" s="177"/>
      <c r="Q405" s="177"/>
      <c r="R405" s="177"/>
      <c r="S405" s="177"/>
      <c r="T405" s="177"/>
      <c r="U405" s="177"/>
      <c r="V405" s="177"/>
      <c r="W405" s="177"/>
    </row>
    <row r="406" customFormat="false" ht="15" hidden="false" customHeight="true" outlineLevel="0" collapsed="false">
      <c r="A406" s="220"/>
      <c r="B406" s="221"/>
      <c r="C406" s="222"/>
      <c r="D406" s="223"/>
      <c r="E406" s="223"/>
      <c r="F406" s="223"/>
      <c r="G406" s="177"/>
      <c r="H406" s="178"/>
      <c r="I406" s="177"/>
      <c r="J406" s="177"/>
      <c r="K406" s="177"/>
      <c r="L406" s="177"/>
      <c r="M406" s="177"/>
      <c r="N406" s="177"/>
      <c r="O406" s="177"/>
      <c r="P406" s="177"/>
      <c r="Q406" s="177"/>
      <c r="R406" s="177"/>
      <c r="S406" s="177"/>
      <c r="T406" s="177"/>
      <c r="U406" s="177"/>
      <c r="V406" s="177"/>
      <c r="W406" s="177"/>
    </row>
    <row r="407" customFormat="false" ht="15" hidden="false" customHeight="true" outlineLevel="0" collapsed="false">
      <c r="A407" s="220"/>
      <c r="B407" s="221"/>
      <c r="C407" s="222"/>
      <c r="D407" s="223"/>
      <c r="E407" s="223"/>
      <c r="F407" s="223"/>
      <c r="G407" s="177"/>
      <c r="H407" s="178"/>
      <c r="I407" s="177"/>
      <c r="J407" s="177"/>
      <c r="K407" s="177"/>
      <c r="L407" s="177"/>
      <c r="M407" s="177"/>
      <c r="N407" s="177"/>
      <c r="O407" s="177"/>
      <c r="P407" s="177"/>
      <c r="Q407" s="177"/>
      <c r="R407" s="177"/>
      <c r="S407" s="177"/>
      <c r="T407" s="177"/>
      <c r="U407" s="177"/>
      <c r="V407" s="177"/>
      <c r="W407" s="177"/>
    </row>
    <row r="408" customFormat="false" ht="15" hidden="false" customHeight="true" outlineLevel="0" collapsed="false">
      <c r="A408" s="220"/>
      <c r="B408" s="221"/>
      <c r="C408" s="222"/>
      <c r="D408" s="223"/>
      <c r="E408" s="223"/>
      <c r="F408" s="223"/>
      <c r="G408" s="177"/>
      <c r="H408" s="178"/>
      <c r="I408" s="177"/>
      <c r="J408" s="177"/>
      <c r="K408" s="177"/>
      <c r="L408" s="177"/>
      <c r="M408" s="177"/>
      <c r="N408" s="177"/>
      <c r="O408" s="177"/>
      <c r="P408" s="177"/>
      <c r="Q408" s="177"/>
      <c r="R408" s="177"/>
      <c r="S408" s="177"/>
      <c r="T408" s="177"/>
      <c r="U408" s="177"/>
      <c r="V408" s="177"/>
      <c r="W408" s="177"/>
    </row>
    <row r="409" customFormat="false" ht="15" hidden="false" customHeight="true" outlineLevel="0" collapsed="false">
      <c r="A409" s="220"/>
      <c r="B409" s="221"/>
      <c r="C409" s="222"/>
      <c r="D409" s="223"/>
      <c r="E409" s="223"/>
      <c r="F409" s="223"/>
      <c r="G409" s="177"/>
      <c r="H409" s="178"/>
      <c r="I409" s="177"/>
      <c r="J409" s="177"/>
      <c r="K409" s="177"/>
      <c r="L409" s="177"/>
      <c r="M409" s="177"/>
      <c r="N409" s="177"/>
      <c r="O409" s="177"/>
      <c r="P409" s="177"/>
      <c r="Q409" s="177"/>
      <c r="R409" s="177"/>
      <c r="S409" s="177"/>
      <c r="T409" s="177"/>
      <c r="U409" s="177"/>
      <c r="V409" s="177"/>
      <c r="W409" s="177"/>
    </row>
    <row r="410" customFormat="false" ht="15" hidden="false" customHeight="true" outlineLevel="0" collapsed="false">
      <c r="A410" s="220"/>
      <c r="B410" s="221"/>
      <c r="C410" s="222"/>
      <c r="D410" s="223"/>
      <c r="E410" s="223"/>
      <c r="F410" s="223"/>
      <c r="G410" s="177"/>
      <c r="H410" s="178"/>
      <c r="I410" s="177"/>
      <c r="J410" s="177"/>
      <c r="K410" s="177"/>
      <c r="L410" s="177"/>
      <c r="M410" s="177"/>
      <c r="N410" s="177"/>
      <c r="O410" s="177"/>
      <c r="P410" s="177"/>
      <c r="Q410" s="177"/>
      <c r="R410" s="177"/>
      <c r="S410" s="177"/>
      <c r="T410" s="177"/>
      <c r="U410" s="177"/>
      <c r="V410" s="177"/>
      <c r="W410" s="177"/>
    </row>
    <row r="411" customFormat="false" ht="15" hidden="false" customHeight="true" outlineLevel="0" collapsed="false">
      <c r="A411" s="220"/>
      <c r="B411" s="221"/>
      <c r="C411" s="222"/>
      <c r="D411" s="223"/>
      <c r="E411" s="223"/>
      <c r="F411" s="223"/>
      <c r="G411" s="177"/>
      <c r="H411" s="178"/>
      <c r="I411" s="177"/>
      <c r="J411" s="177"/>
      <c r="K411" s="177"/>
      <c r="L411" s="177"/>
      <c r="M411" s="177"/>
      <c r="N411" s="177"/>
      <c r="O411" s="177"/>
      <c r="P411" s="177"/>
      <c r="Q411" s="177"/>
      <c r="R411" s="177"/>
      <c r="S411" s="177"/>
      <c r="T411" s="177"/>
      <c r="U411" s="177"/>
      <c r="V411" s="177"/>
      <c r="W411" s="177"/>
    </row>
    <row r="412" customFormat="false" ht="15" hidden="false" customHeight="true" outlineLevel="0" collapsed="false">
      <c r="A412" s="220"/>
      <c r="B412" s="221"/>
      <c r="C412" s="222"/>
      <c r="D412" s="223"/>
      <c r="E412" s="223"/>
      <c r="F412" s="223"/>
      <c r="G412" s="177"/>
      <c r="H412" s="178"/>
      <c r="I412" s="177"/>
      <c r="J412" s="177"/>
      <c r="K412" s="177"/>
      <c r="L412" s="177"/>
      <c r="M412" s="177"/>
      <c r="N412" s="177"/>
      <c r="O412" s="177"/>
      <c r="P412" s="177"/>
      <c r="Q412" s="177"/>
      <c r="R412" s="177"/>
      <c r="S412" s="177"/>
      <c r="T412" s="177"/>
      <c r="U412" s="177"/>
      <c r="V412" s="177"/>
      <c r="W412" s="177"/>
    </row>
    <row r="413" customFormat="false" ht="15" hidden="false" customHeight="true" outlineLevel="0" collapsed="false">
      <c r="A413" s="220"/>
      <c r="B413" s="221"/>
      <c r="C413" s="222"/>
      <c r="D413" s="223"/>
      <c r="E413" s="223"/>
      <c r="F413" s="223"/>
      <c r="G413" s="177"/>
      <c r="H413" s="178"/>
      <c r="I413" s="177"/>
      <c r="J413" s="177"/>
      <c r="K413" s="177"/>
      <c r="L413" s="177"/>
      <c r="M413" s="177"/>
      <c r="N413" s="177"/>
      <c r="O413" s="177"/>
      <c r="P413" s="177"/>
      <c r="Q413" s="177"/>
      <c r="R413" s="177"/>
      <c r="S413" s="177"/>
      <c r="T413" s="177"/>
      <c r="U413" s="177"/>
      <c r="V413" s="177"/>
      <c r="W413" s="177"/>
    </row>
    <row r="414" customFormat="false" ht="15" hidden="false" customHeight="true" outlineLevel="0" collapsed="false">
      <c r="A414" s="220"/>
      <c r="B414" s="221"/>
      <c r="C414" s="222"/>
      <c r="D414" s="223"/>
      <c r="E414" s="223"/>
      <c r="F414" s="223"/>
      <c r="G414" s="177"/>
      <c r="H414" s="178"/>
      <c r="I414" s="177"/>
      <c r="J414" s="177"/>
      <c r="K414" s="177"/>
      <c r="L414" s="177"/>
      <c r="M414" s="177"/>
      <c r="N414" s="177"/>
      <c r="O414" s="177"/>
      <c r="P414" s="177"/>
      <c r="Q414" s="177"/>
      <c r="R414" s="177"/>
      <c r="S414" s="177"/>
      <c r="T414" s="177"/>
      <c r="U414" s="177"/>
      <c r="V414" s="177"/>
      <c r="W414" s="177"/>
    </row>
    <row r="415" customFormat="false" ht="15" hidden="false" customHeight="true" outlineLevel="0" collapsed="false">
      <c r="A415" s="220"/>
      <c r="B415" s="221"/>
      <c r="C415" s="222"/>
      <c r="D415" s="223"/>
      <c r="E415" s="223"/>
      <c r="F415" s="223"/>
      <c r="G415" s="177"/>
      <c r="H415" s="178"/>
      <c r="I415" s="177"/>
      <c r="J415" s="177"/>
      <c r="K415" s="177"/>
      <c r="L415" s="177"/>
      <c r="M415" s="177"/>
      <c r="N415" s="177"/>
      <c r="O415" s="177"/>
      <c r="P415" s="177"/>
      <c r="Q415" s="177"/>
      <c r="R415" s="177"/>
      <c r="S415" s="177"/>
      <c r="T415" s="177"/>
      <c r="U415" s="177"/>
      <c r="V415" s="177"/>
      <c r="W415" s="177"/>
    </row>
    <row r="416" customFormat="false" ht="15" hidden="false" customHeight="true" outlineLevel="0" collapsed="false">
      <c r="A416" s="220"/>
      <c r="B416" s="221"/>
      <c r="C416" s="222"/>
      <c r="D416" s="223"/>
      <c r="E416" s="223"/>
      <c r="F416" s="223"/>
      <c r="G416" s="177"/>
      <c r="H416" s="178"/>
      <c r="I416" s="177"/>
      <c r="J416" s="177"/>
      <c r="K416" s="177"/>
      <c r="L416" s="177"/>
      <c r="M416" s="177"/>
      <c r="N416" s="177"/>
      <c r="O416" s="177"/>
      <c r="P416" s="177"/>
      <c r="Q416" s="177"/>
      <c r="R416" s="177"/>
      <c r="S416" s="177"/>
      <c r="T416" s="177"/>
      <c r="U416" s="177"/>
      <c r="V416" s="177"/>
      <c r="W416" s="177"/>
    </row>
    <row r="417" customFormat="false" ht="15" hidden="false" customHeight="true" outlineLevel="0" collapsed="false">
      <c r="A417" s="220"/>
      <c r="B417" s="221"/>
      <c r="C417" s="222"/>
      <c r="D417" s="223"/>
      <c r="E417" s="223"/>
      <c r="F417" s="223"/>
      <c r="G417" s="177"/>
      <c r="H417" s="178"/>
      <c r="I417" s="177"/>
      <c r="J417" s="177"/>
      <c r="K417" s="177"/>
      <c r="L417" s="177"/>
      <c r="M417" s="177"/>
      <c r="N417" s="177"/>
      <c r="O417" s="177"/>
      <c r="P417" s="177"/>
      <c r="Q417" s="177"/>
      <c r="R417" s="177"/>
      <c r="S417" s="177"/>
      <c r="T417" s="177"/>
      <c r="U417" s="177"/>
      <c r="V417" s="177"/>
      <c r="W417" s="177"/>
    </row>
    <row r="418" customFormat="false" ht="15" hidden="false" customHeight="true" outlineLevel="0" collapsed="false">
      <c r="A418" s="220"/>
      <c r="B418" s="221"/>
      <c r="C418" s="222"/>
      <c r="D418" s="223"/>
      <c r="E418" s="223"/>
      <c r="F418" s="223"/>
      <c r="G418" s="177"/>
      <c r="H418" s="178"/>
      <c r="I418" s="177"/>
      <c r="J418" s="177"/>
      <c r="K418" s="177"/>
      <c r="L418" s="177"/>
      <c r="M418" s="177"/>
      <c r="N418" s="177"/>
      <c r="O418" s="177"/>
      <c r="P418" s="177"/>
      <c r="Q418" s="177"/>
      <c r="R418" s="177"/>
      <c r="S418" s="177"/>
      <c r="T418" s="177"/>
      <c r="U418" s="177"/>
      <c r="V418" s="177"/>
      <c r="W418" s="177"/>
    </row>
    <row r="419" customFormat="false" ht="15" hidden="false" customHeight="true" outlineLevel="0" collapsed="false">
      <c r="A419" s="220"/>
      <c r="B419" s="221"/>
      <c r="C419" s="222"/>
      <c r="D419" s="223"/>
      <c r="E419" s="223"/>
      <c r="F419" s="223"/>
      <c r="G419" s="177"/>
      <c r="H419" s="178"/>
      <c r="I419" s="177"/>
      <c r="J419" s="177"/>
      <c r="K419" s="177"/>
      <c r="L419" s="177"/>
      <c r="M419" s="177"/>
      <c r="N419" s="177"/>
      <c r="O419" s="177"/>
      <c r="P419" s="177"/>
      <c r="Q419" s="177"/>
      <c r="R419" s="177"/>
      <c r="S419" s="177"/>
      <c r="T419" s="177"/>
      <c r="U419" s="177"/>
      <c r="V419" s="177"/>
      <c r="W419" s="177"/>
    </row>
    <row r="420" customFormat="false" ht="15" hidden="false" customHeight="true" outlineLevel="0" collapsed="false">
      <c r="A420" s="220"/>
      <c r="B420" s="221"/>
      <c r="C420" s="222"/>
      <c r="D420" s="223"/>
      <c r="E420" s="223"/>
      <c r="F420" s="223"/>
      <c r="G420" s="177"/>
      <c r="H420" s="178"/>
      <c r="I420" s="177"/>
      <c r="J420" s="177"/>
      <c r="K420" s="177"/>
      <c r="L420" s="177"/>
      <c r="M420" s="177"/>
      <c r="N420" s="177"/>
      <c r="O420" s="177"/>
      <c r="P420" s="177"/>
      <c r="Q420" s="177"/>
      <c r="R420" s="177"/>
      <c r="S420" s="177"/>
      <c r="T420" s="177"/>
      <c r="U420" s="177"/>
      <c r="V420" s="177"/>
      <c r="W420" s="177"/>
    </row>
    <row r="421" customFormat="false" ht="15" hidden="false" customHeight="true" outlineLevel="0" collapsed="false">
      <c r="A421" s="220"/>
      <c r="B421" s="221"/>
      <c r="C421" s="222"/>
      <c r="D421" s="223"/>
      <c r="E421" s="223"/>
      <c r="F421" s="223"/>
      <c r="G421" s="177"/>
      <c r="H421" s="178"/>
      <c r="I421" s="177"/>
      <c r="J421" s="177"/>
      <c r="K421" s="177"/>
      <c r="L421" s="177"/>
      <c r="M421" s="177"/>
      <c r="N421" s="177"/>
      <c r="O421" s="177"/>
      <c r="P421" s="177"/>
      <c r="Q421" s="177"/>
      <c r="R421" s="177"/>
      <c r="S421" s="177"/>
      <c r="T421" s="177"/>
      <c r="U421" s="177"/>
      <c r="V421" s="177"/>
      <c r="W421" s="177"/>
    </row>
    <row r="422" customFormat="false" ht="15" hidden="false" customHeight="true" outlineLevel="0" collapsed="false">
      <c r="A422" s="220"/>
      <c r="B422" s="221"/>
      <c r="C422" s="222"/>
      <c r="D422" s="223"/>
      <c r="E422" s="223"/>
      <c r="F422" s="223"/>
      <c r="G422" s="177"/>
      <c r="H422" s="178"/>
      <c r="I422" s="177"/>
      <c r="J422" s="177"/>
      <c r="K422" s="177"/>
      <c r="L422" s="177"/>
      <c r="M422" s="177"/>
      <c r="N422" s="177"/>
      <c r="O422" s="177"/>
      <c r="P422" s="177"/>
      <c r="Q422" s="177"/>
      <c r="R422" s="177"/>
      <c r="S422" s="177"/>
      <c r="T422" s="177"/>
      <c r="U422" s="177"/>
      <c r="V422" s="177"/>
      <c r="W422" s="177"/>
    </row>
    <row r="423" customFormat="false" ht="15" hidden="false" customHeight="true" outlineLevel="0" collapsed="false">
      <c r="A423" s="220"/>
      <c r="B423" s="221"/>
      <c r="C423" s="222"/>
      <c r="D423" s="223"/>
      <c r="E423" s="223"/>
      <c r="F423" s="223"/>
      <c r="G423" s="177"/>
      <c r="H423" s="178"/>
      <c r="I423" s="177"/>
      <c r="J423" s="177"/>
      <c r="K423" s="177"/>
      <c r="L423" s="177"/>
      <c r="M423" s="177"/>
      <c r="N423" s="177"/>
      <c r="O423" s="177"/>
      <c r="P423" s="177"/>
      <c r="Q423" s="177"/>
      <c r="R423" s="177"/>
      <c r="S423" s="177"/>
      <c r="T423" s="177"/>
      <c r="U423" s="177"/>
      <c r="V423" s="177"/>
      <c r="W423" s="177"/>
    </row>
    <row r="424" customFormat="false" ht="15" hidden="false" customHeight="true" outlineLevel="0" collapsed="false">
      <c r="A424" s="220"/>
      <c r="B424" s="221"/>
      <c r="C424" s="222"/>
      <c r="D424" s="223"/>
      <c r="E424" s="223"/>
      <c r="F424" s="223"/>
      <c r="G424" s="177"/>
      <c r="H424" s="178"/>
      <c r="I424" s="177"/>
      <c r="J424" s="177"/>
      <c r="K424" s="177"/>
      <c r="L424" s="177"/>
      <c r="M424" s="177"/>
      <c r="N424" s="177"/>
      <c r="O424" s="177"/>
      <c r="P424" s="177"/>
      <c r="Q424" s="177"/>
      <c r="R424" s="177"/>
      <c r="S424" s="177"/>
      <c r="T424" s="177"/>
      <c r="U424" s="177"/>
      <c r="V424" s="177"/>
      <c r="W424" s="177"/>
    </row>
    <row r="425" customFormat="false" ht="15" hidden="false" customHeight="true" outlineLevel="0" collapsed="false">
      <c r="A425" s="220"/>
      <c r="B425" s="221"/>
      <c r="C425" s="222"/>
      <c r="D425" s="223"/>
      <c r="E425" s="223"/>
      <c r="F425" s="223"/>
      <c r="G425" s="177"/>
      <c r="H425" s="178"/>
      <c r="I425" s="177"/>
      <c r="J425" s="177"/>
      <c r="K425" s="177"/>
      <c r="L425" s="177"/>
      <c r="M425" s="177"/>
      <c r="N425" s="177"/>
      <c r="O425" s="177"/>
      <c r="P425" s="177"/>
      <c r="Q425" s="177"/>
      <c r="R425" s="177"/>
      <c r="S425" s="177"/>
      <c r="T425" s="177"/>
      <c r="U425" s="177"/>
      <c r="V425" s="177"/>
      <c r="W425" s="177"/>
    </row>
    <row r="426" customFormat="false" ht="15" hidden="false" customHeight="true" outlineLevel="0" collapsed="false">
      <c r="A426" s="220"/>
      <c r="B426" s="221"/>
      <c r="C426" s="222"/>
      <c r="D426" s="223"/>
      <c r="E426" s="223"/>
      <c r="F426" s="223"/>
      <c r="G426" s="177"/>
      <c r="H426" s="178"/>
      <c r="I426" s="177"/>
      <c r="J426" s="177"/>
      <c r="K426" s="177"/>
      <c r="L426" s="177"/>
      <c r="M426" s="177"/>
      <c r="N426" s="177"/>
      <c r="O426" s="177"/>
      <c r="P426" s="177"/>
      <c r="Q426" s="177"/>
      <c r="R426" s="177"/>
      <c r="S426" s="177"/>
      <c r="T426" s="177"/>
      <c r="U426" s="177"/>
      <c r="V426" s="177"/>
      <c r="W426" s="177"/>
    </row>
    <row r="427" customFormat="false" ht="15" hidden="false" customHeight="true" outlineLevel="0" collapsed="false">
      <c r="A427" s="220"/>
      <c r="B427" s="221"/>
      <c r="C427" s="222"/>
      <c r="D427" s="223"/>
      <c r="E427" s="223"/>
      <c r="F427" s="223"/>
      <c r="G427" s="177"/>
      <c r="H427" s="178"/>
      <c r="I427" s="177"/>
      <c r="J427" s="177"/>
      <c r="K427" s="177"/>
      <c r="L427" s="177"/>
      <c r="M427" s="177"/>
      <c r="N427" s="177"/>
      <c r="O427" s="177"/>
      <c r="P427" s="177"/>
      <c r="Q427" s="177"/>
      <c r="R427" s="177"/>
      <c r="S427" s="177"/>
      <c r="T427" s="177"/>
      <c r="U427" s="177"/>
      <c r="V427" s="177"/>
      <c r="W427" s="177"/>
    </row>
    <row r="428" customFormat="false" ht="15" hidden="false" customHeight="true" outlineLevel="0" collapsed="false">
      <c r="A428" s="220"/>
      <c r="B428" s="221"/>
      <c r="C428" s="222"/>
      <c r="D428" s="223"/>
      <c r="E428" s="223"/>
      <c r="F428" s="223"/>
      <c r="G428" s="177"/>
      <c r="H428" s="178"/>
      <c r="I428" s="177"/>
      <c r="J428" s="177"/>
      <c r="K428" s="177"/>
      <c r="L428" s="177"/>
      <c r="M428" s="177"/>
      <c r="N428" s="177"/>
      <c r="O428" s="177"/>
      <c r="P428" s="177"/>
      <c r="Q428" s="177"/>
      <c r="R428" s="177"/>
      <c r="S428" s="177"/>
      <c r="T428" s="177"/>
      <c r="U428" s="177"/>
      <c r="V428" s="177"/>
      <c r="W428" s="177"/>
    </row>
    <row r="429" customFormat="false" ht="15" hidden="false" customHeight="true" outlineLevel="0" collapsed="false">
      <c r="A429" s="220"/>
      <c r="B429" s="221"/>
      <c r="C429" s="222"/>
      <c r="D429" s="223"/>
      <c r="E429" s="223"/>
      <c r="F429" s="223"/>
      <c r="G429" s="177"/>
      <c r="H429" s="178"/>
      <c r="I429" s="177"/>
      <c r="J429" s="177"/>
      <c r="K429" s="177"/>
      <c r="L429" s="177"/>
      <c r="M429" s="177"/>
      <c r="N429" s="177"/>
      <c r="O429" s="177"/>
      <c r="P429" s="177"/>
      <c r="Q429" s="177"/>
      <c r="R429" s="177"/>
      <c r="S429" s="177"/>
      <c r="T429" s="177"/>
      <c r="U429" s="177"/>
      <c r="V429" s="177"/>
      <c r="W429" s="177"/>
    </row>
    <row r="430" customFormat="false" ht="15" hidden="false" customHeight="true" outlineLevel="0" collapsed="false">
      <c r="A430" s="220"/>
      <c r="B430" s="221"/>
      <c r="C430" s="222"/>
      <c r="D430" s="223"/>
      <c r="E430" s="223"/>
      <c r="F430" s="223"/>
      <c r="G430" s="177"/>
      <c r="H430" s="178"/>
      <c r="I430" s="177"/>
      <c r="J430" s="177"/>
      <c r="K430" s="177"/>
      <c r="L430" s="177"/>
      <c r="M430" s="177"/>
      <c r="N430" s="177"/>
      <c r="O430" s="177"/>
      <c r="P430" s="177"/>
      <c r="Q430" s="177"/>
      <c r="R430" s="177"/>
      <c r="S430" s="177"/>
      <c r="T430" s="177"/>
      <c r="U430" s="177"/>
      <c r="V430" s="177"/>
      <c r="W430" s="177"/>
    </row>
    <row r="431" customFormat="false" ht="15" hidden="false" customHeight="true" outlineLevel="0" collapsed="false">
      <c r="A431" s="220"/>
      <c r="B431" s="221"/>
      <c r="C431" s="222"/>
      <c r="D431" s="223"/>
      <c r="E431" s="223"/>
      <c r="F431" s="223"/>
      <c r="G431" s="177"/>
      <c r="H431" s="178"/>
      <c r="I431" s="177"/>
      <c r="J431" s="177"/>
      <c r="K431" s="177"/>
      <c r="L431" s="177"/>
      <c r="M431" s="177"/>
      <c r="N431" s="177"/>
      <c r="O431" s="177"/>
      <c r="P431" s="177"/>
      <c r="Q431" s="177"/>
      <c r="R431" s="177"/>
      <c r="S431" s="177"/>
      <c r="T431" s="177"/>
      <c r="U431" s="177"/>
      <c r="V431" s="177"/>
      <c r="W431" s="177"/>
    </row>
    <row r="432" customFormat="false" ht="15" hidden="false" customHeight="true" outlineLevel="0" collapsed="false">
      <c r="A432" s="220"/>
      <c r="B432" s="221"/>
      <c r="C432" s="222"/>
      <c r="D432" s="223"/>
      <c r="E432" s="223"/>
      <c r="F432" s="223"/>
      <c r="G432" s="177"/>
      <c r="H432" s="178"/>
      <c r="I432" s="177"/>
      <c r="J432" s="177"/>
      <c r="K432" s="177"/>
      <c r="L432" s="177"/>
      <c r="M432" s="177"/>
      <c r="N432" s="177"/>
      <c r="O432" s="177"/>
      <c r="P432" s="177"/>
      <c r="Q432" s="177"/>
      <c r="R432" s="177"/>
      <c r="S432" s="177"/>
      <c r="T432" s="177"/>
      <c r="U432" s="177"/>
      <c r="V432" s="177"/>
      <c r="W432" s="177"/>
    </row>
    <row r="433" customFormat="false" ht="15" hidden="false" customHeight="true" outlineLevel="0" collapsed="false">
      <c r="A433" s="220"/>
      <c r="B433" s="221"/>
      <c r="C433" s="222"/>
      <c r="D433" s="223"/>
      <c r="E433" s="223"/>
      <c r="F433" s="223"/>
      <c r="G433" s="177"/>
      <c r="H433" s="178"/>
      <c r="I433" s="177"/>
      <c r="J433" s="177"/>
      <c r="K433" s="177"/>
      <c r="L433" s="177"/>
      <c r="M433" s="177"/>
      <c r="N433" s="177"/>
      <c r="O433" s="177"/>
      <c r="P433" s="177"/>
      <c r="Q433" s="177"/>
      <c r="R433" s="177"/>
      <c r="S433" s="177"/>
      <c r="T433" s="177"/>
      <c r="U433" s="177"/>
      <c r="V433" s="177"/>
      <c r="W433" s="177"/>
    </row>
    <row r="434" customFormat="false" ht="15" hidden="false" customHeight="true" outlineLevel="0" collapsed="false">
      <c r="A434" s="220"/>
      <c r="B434" s="221"/>
      <c r="C434" s="222"/>
      <c r="D434" s="223"/>
      <c r="E434" s="223"/>
      <c r="F434" s="223"/>
      <c r="G434" s="177"/>
      <c r="H434" s="178"/>
      <c r="I434" s="177"/>
      <c r="J434" s="177"/>
      <c r="K434" s="177"/>
      <c r="L434" s="177"/>
      <c r="M434" s="177"/>
      <c r="N434" s="177"/>
      <c r="O434" s="177"/>
      <c r="P434" s="177"/>
      <c r="Q434" s="177"/>
      <c r="R434" s="177"/>
      <c r="S434" s="177"/>
      <c r="T434" s="177"/>
      <c r="U434" s="177"/>
      <c r="V434" s="177"/>
      <c r="W434" s="177"/>
    </row>
    <row r="435" customFormat="false" ht="15" hidden="false" customHeight="true" outlineLevel="0" collapsed="false">
      <c r="A435" s="220"/>
      <c r="B435" s="221"/>
      <c r="C435" s="222"/>
      <c r="D435" s="223"/>
      <c r="E435" s="223"/>
      <c r="F435" s="223"/>
      <c r="G435" s="177"/>
      <c r="H435" s="178"/>
      <c r="I435" s="177"/>
      <c r="J435" s="177"/>
      <c r="K435" s="177"/>
      <c r="L435" s="177"/>
      <c r="M435" s="177"/>
      <c r="N435" s="177"/>
      <c r="O435" s="177"/>
      <c r="P435" s="177"/>
      <c r="Q435" s="177"/>
      <c r="R435" s="177"/>
      <c r="S435" s="177"/>
      <c r="T435" s="177"/>
      <c r="U435" s="177"/>
      <c r="V435" s="177"/>
      <c r="W435" s="177"/>
    </row>
    <row r="436" customFormat="false" ht="15" hidden="false" customHeight="true" outlineLevel="0" collapsed="false">
      <c r="A436" s="220"/>
      <c r="B436" s="221"/>
      <c r="C436" s="222"/>
      <c r="D436" s="223"/>
      <c r="E436" s="223"/>
      <c r="F436" s="223"/>
      <c r="G436" s="177"/>
      <c r="H436" s="178"/>
      <c r="I436" s="177"/>
      <c r="J436" s="177"/>
      <c r="K436" s="177"/>
      <c r="L436" s="177"/>
      <c r="M436" s="177"/>
      <c r="N436" s="177"/>
      <c r="O436" s="177"/>
      <c r="P436" s="177"/>
      <c r="Q436" s="177"/>
      <c r="R436" s="177"/>
      <c r="S436" s="177"/>
      <c r="T436" s="177"/>
      <c r="U436" s="177"/>
      <c r="V436" s="177"/>
      <c r="W436" s="177"/>
    </row>
    <row r="437" customFormat="false" ht="15" hidden="false" customHeight="true" outlineLevel="0" collapsed="false">
      <c r="A437" s="220"/>
      <c r="B437" s="221"/>
      <c r="C437" s="222"/>
      <c r="D437" s="223"/>
      <c r="E437" s="223"/>
      <c r="F437" s="223"/>
      <c r="G437" s="177"/>
      <c r="H437" s="178"/>
      <c r="I437" s="177"/>
      <c r="J437" s="177"/>
      <c r="K437" s="177"/>
      <c r="L437" s="177"/>
      <c r="M437" s="177"/>
      <c r="N437" s="177"/>
      <c r="O437" s="177"/>
      <c r="P437" s="177"/>
      <c r="Q437" s="177"/>
      <c r="R437" s="177"/>
      <c r="S437" s="177"/>
      <c r="T437" s="177"/>
      <c r="U437" s="177"/>
      <c r="V437" s="177"/>
      <c r="W437" s="177"/>
    </row>
    <row r="438" customFormat="false" ht="15" hidden="false" customHeight="true" outlineLevel="0" collapsed="false">
      <c r="A438" s="220"/>
      <c r="B438" s="221"/>
      <c r="C438" s="222"/>
      <c r="D438" s="223"/>
      <c r="E438" s="223"/>
      <c r="F438" s="223"/>
      <c r="G438" s="177"/>
      <c r="H438" s="178"/>
      <c r="I438" s="177"/>
      <c r="J438" s="177"/>
      <c r="K438" s="177"/>
      <c r="L438" s="177"/>
      <c r="M438" s="177"/>
      <c r="N438" s="177"/>
      <c r="O438" s="177"/>
      <c r="P438" s="177"/>
      <c r="Q438" s="177"/>
      <c r="R438" s="177"/>
      <c r="S438" s="177"/>
      <c r="T438" s="177"/>
      <c r="U438" s="177"/>
      <c r="V438" s="177"/>
      <c r="W438" s="177"/>
    </row>
    <row r="439" customFormat="false" ht="15" hidden="false" customHeight="true" outlineLevel="0" collapsed="false">
      <c r="A439" s="220"/>
      <c r="B439" s="221"/>
      <c r="C439" s="222"/>
      <c r="D439" s="223"/>
      <c r="E439" s="223"/>
      <c r="F439" s="223"/>
      <c r="G439" s="177"/>
      <c r="H439" s="178"/>
      <c r="I439" s="177"/>
      <c r="J439" s="177"/>
      <c r="K439" s="177"/>
      <c r="L439" s="177"/>
      <c r="M439" s="177"/>
      <c r="N439" s="177"/>
      <c r="O439" s="177"/>
      <c r="P439" s="177"/>
      <c r="Q439" s="177"/>
      <c r="R439" s="177"/>
      <c r="S439" s="177"/>
      <c r="T439" s="177"/>
      <c r="U439" s="177"/>
      <c r="V439" s="177"/>
      <c r="W439" s="177"/>
    </row>
    <row r="440" customFormat="false" ht="15" hidden="false" customHeight="true" outlineLevel="0" collapsed="false">
      <c r="A440" s="220"/>
      <c r="B440" s="221"/>
      <c r="C440" s="222"/>
      <c r="D440" s="223"/>
      <c r="E440" s="223"/>
      <c r="F440" s="223"/>
      <c r="G440" s="177"/>
      <c r="H440" s="178"/>
      <c r="I440" s="177"/>
      <c r="J440" s="177"/>
      <c r="K440" s="177"/>
      <c r="L440" s="177"/>
      <c r="M440" s="177"/>
      <c r="N440" s="177"/>
      <c r="O440" s="177"/>
      <c r="P440" s="177"/>
      <c r="Q440" s="177"/>
      <c r="R440" s="177"/>
      <c r="S440" s="177"/>
      <c r="T440" s="177"/>
      <c r="U440" s="177"/>
      <c r="V440" s="177"/>
      <c r="W440" s="177"/>
    </row>
    <row r="441" customFormat="false" ht="15" hidden="false" customHeight="true" outlineLevel="0" collapsed="false">
      <c r="A441" s="220"/>
      <c r="B441" s="221"/>
      <c r="C441" s="222"/>
      <c r="D441" s="223"/>
      <c r="E441" s="223"/>
      <c r="F441" s="223"/>
      <c r="G441" s="177"/>
      <c r="H441" s="178"/>
      <c r="I441" s="177"/>
      <c r="J441" s="177"/>
      <c r="K441" s="177"/>
      <c r="L441" s="177"/>
      <c r="M441" s="177"/>
      <c r="N441" s="177"/>
      <c r="O441" s="177"/>
      <c r="P441" s="177"/>
      <c r="Q441" s="177"/>
      <c r="R441" s="177"/>
      <c r="S441" s="177"/>
      <c r="T441" s="177"/>
      <c r="U441" s="177"/>
      <c r="V441" s="177"/>
      <c r="W441" s="177"/>
    </row>
    <row r="442" customFormat="false" ht="15" hidden="false" customHeight="true" outlineLevel="0" collapsed="false">
      <c r="A442" s="220"/>
      <c r="B442" s="221"/>
      <c r="C442" s="222"/>
      <c r="D442" s="223"/>
      <c r="E442" s="223"/>
      <c r="F442" s="223"/>
      <c r="G442" s="177"/>
      <c r="H442" s="178"/>
      <c r="I442" s="177"/>
      <c r="J442" s="177"/>
      <c r="K442" s="177"/>
      <c r="L442" s="177"/>
      <c r="M442" s="177"/>
      <c r="N442" s="177"/>
      <c r="O442" s="177"/>
      <c r="P442" s="177"/>
      <c r="Q442" s="177"/>
      <c r="R442" s="177"/>
      <c r="S442" s="177"/>
      <c r="T442" s="177"/>
      <c r="U442" s="177"/>
      <c r="V442" s="177"/>
      <c r="W442" s="177"/>
    </row>
    <row r="443" customFormat="false" ht="15" hidden="false" customHeight="true" outlineLevel="0" collapsed="false">
      <c r="A443" s="220"/>
      <c r="B443" s="221"/>
      <c r="C443" s="222"/>
      <c r="D443" s="223"/>
      <c r="E443" s="223"/>
      <c r="F443" s="223"/>
      <c r="G443" s="177"/>
      <c r="H443" s="178"/>
      <c r="I443" s="177"/>
      <c r="J443" s="177"/>
      <c r="K443" s="177"/>
      <c r="L443" s="177"/>
      <c r="M443" s="177"/>
      <c r="N443" s="177"/>
      <c r="O443" s="177"/>
      <c r="P443" s="177"/>
      <c r="Q443" s="177"/>
      <c r="R443" s="177"/>
      <c r="S443" s="177"/>
      <c r="T443" s="177"/>
      <c r="U443" s="177"/>
      <c r="V443" s="177"/>
      <c r="W443" s="177"/>
    </row>
    <row r="444" customFormat="false" ht="15" hidden="false" customHeight="true" outlineLevel="0" collapsed="false">
      <c r="A444" s="220"/>
      <c r="B444" s="221"/>
      <c r="C444" s="222"/>
      <c r="D444" s="223"/>
      <c r="E444" s="223"/>
      <c r="F444" s="223"/>
      <c r="G444" s="177"/>
      <c r="H444" s="178"/>
      <c r="I444" s="177"/>
      <c r="J444" s="177"/>
      <c r="K444" s="177"/>
      <c r="L444" s="177"/>
      <c r="M444" s="177"/>
      <c r="N444" s="177"/>
      <c r="O444" s="177"/>
      <c r="P444" s="177"/>
      <c r="Q444" s="177"/>
      <c r="R444" s="177"/>
      <c r="S444" s="177"/>
      <c r="T444" s="177"/>
      <c r="U444" s="177"/>
      <c r="V444" s="177"/>
      <c r="W444" s="177"/>
    </row>
    <row r="445" customFormat="false" ht="15" hidden="false" customHeight="true" outlineLevel="0" collapsed="false">
      <c r="A445" s="220"/>
      <c r="B445" s="221"/>
      <c r="C445" s="222"/>
      <c r="D445" s="223"/>
      <c r="E445" s="223"/>
      <c r="F445" s="223"/>
      <c r="G445" s="177"/>
      <c r="H445" s="178"/>
      <c r="I445" s="177"/>
      <c r="J445" s="177"/>
      <c r="K445" s="177"/>
      <c r="L445" s="177"/>
      <c r="M445" s="177"/>
      <c r="N445" s="177"/>
      <c r="O445" s="177"/>
      <c r="P445" s="177"/>
      <c r="Q445" s="177"/>
      <c r="R445" s="177"/>
      <c r="S445" s="177"/>
      <c r="T445" s="177"/>
      <c r="U445" s="177"/>
      <c r="V445" s="177"/>
      <c r="W445" s="177"/>
    </row>
    <row r="446" customFormat="false" ht="15" hidden="false" customHeight="true" outlineLevel="0" collapsed="false">
      <c r="A446" s="220"/>
      <c r="B446" s="221"/>
      <c r="C446" s="222"/>
      <c r="D446" s="223"/>
      <c r="E446" s="223"/>
      <c r="F446" s="223"/>
      <c r="G446" s="177"/>
      <c r="H446" s="178"/>
      <c r="I446" s="177"/>
      <c r="J446" s="177"/>
      <c r="K446" s="177"/>
      <c r="L446" s="177"/>
      <c r="M446" s="177"/>
      <c r="N446" s="177"/>
      <c r="O446" s="177"/>
      <c r="P446" s="177"/>
      <c r="Q446" s="177"/>
      <c r="R446" s="177"/>
      <c r="S446" s="177"/>
      <c r="T446" s="177"/>
      <c r="U446" s="177"/>
      <c r="V446" s="177"/>
      <c r="W446" s="177"/>
    </row>
    <row r="447" customFormat="false" ht="15" hidden="false" customHeight="true" outlineLevel="0" collapsed="false">
      <c r="A447" s="220"/>
      <c r="B447" s="221"/>
      <c r="C447" s="222"/>
      <c r="D447" s="223"/>
      <c r="E447" s="223"/>
      <c r="F447" s="223"/>
      <c r="G447" s="177"/>
      <c r="H447" s="178"/>
      <c r="I447" s="177"/>
      <c r="J447" s="177"/>
      <c r="K447" s="177"/>
      <c r="L447" s="177"/>
      <c r="M447" s="177"/>
      <c r="N447" s="177"/>
      <c r="O447" s="177"/>
      <c r="P447" s="177"/>
      <c r="Q447" s="177"/>
      <c r="R447" s="177"/>
      <c r="S447" s="177"/>
      <c r="T447" s="177"/>
      <c r="U447" s="177"/>
      <c r="V447" s="177"/>
      <c r="W447" s="177"/>
    </row>
    <row r="448" customFormat="false" ht="15" hidden="false" customHeight="true" outlineLevel="0" collapsed="false">
      <c r="A448" s="220"/>
      <c r="B448" s="221"/>
      <c r="C448" s="222"/>
      <c r="D448" s="223"/>
      <c r="E448" s="223"/>
      <c r="F448" s="223"/>
      <c r="G448" s="177"/>
      <c r="H448" s="178"/>
      <c r="I448" s="177"/>
      <c r="J448" s="177"/>
      <c r="K448" s="177"/>
      <c r="L448" s="177"/>
      <c r="M448" s="177"/>
      <c r="N448" s="177"/>
      <c r="O448" s="177"/>
      <c r="P448" s="177"/>
      <c r="Q448" s="177"/>
      <c r="R448" s="177"/>
      <c r="S448" s="177"/>
      <c r="T448" s="177"/>
      <c r="U448" s="177"/>
      <c r="V448" s="177"/>
      <c r="W448" s="177"/>
    </row>
    <row r="449" customFormat="false" ht="15" hidden="false" customHeight="true" outlineLevel="0" collapsed="false">
      <c r="A449" s="220"/>
      <c r="B449" s="221"/>
      <c r="C449" s="222"/>
      <c r="D449" s="223"/>
      <c r="E449" s="223"/>
      <c r="F449" s="223"/>
      <c r="G449" s="177"/>
      <c r="H449" s="178"/>
      <c r="I449" s="177"/>
      <c r="J449" s="177"/>
      <c r="K449" s="177"/>
      <c r="L449" s="177"/>
      <c r="M449" s="177"/>
      <c r="N449" s="177"/>
      <c r="O449" s="177"/>
      <c r="P449" s="177"/>
      <c r="Q449" s="177"/>
      <c r="R449" s="177"/>
      <c r="S449" s="177"/>
      <c r="T449" s="177"/>
      <c r="U449" s="177"/>
      <c r="V449" s="177"/>
      <c r="W449" s="177"/>
    </row>
    <row r="450" customFormat="false" ht="15" hidden="false" customHeight="true" outlineLevel="0" collapsed="false">
      <c r="A450" s="220"/>
      <c r="B450" s="221"/>
      <c r="C450" s="222"/>
      <c r="D450" s="223"/>
      <c r="E450" s="223"/>
      <c r="F450" s="223"/>
      <c r="G450" s="177"/>
      <c r="H450" s="178"/>
      <c r="I450" s="177"/>
      <c r="J450" s="177"/>
      <c r="K450" s="177"/>
      <c r="L450" s="177"/>
      <c r="M450" s="177"/>
      <c r="N450" s="177"/>
      <c r="O450" s="177"/>
      <c r="P450" s="177"/>
      <c r="Q450" s="177"/>
      <c r="R450" s="177"/>
      <c r="S450" s="177"/>
      <c r="T450" s="177"/>
      <c r="U450" s="177"/>
      <c r="V450" s="177"/>
      <c r="W450" s="177"/>
    </row>
    <row r="451" customFormat="false" ht="15" hidden="false" customHeight="true" outlineLevel="0" collapsed="false">
      <c r="A451" s="220"/>
      <c r="B451" s="221"/>
      <c r="C451" s="222"/>
      <c r="D451" s="223"/>
      <c r="E451" s="223"/>
      <c r="F451" s="223"/>
      <c r="G451" s="177"/>
      <c r="H451" s="178"/>
      <c r="I451" s="177"/>
      <c r="J451" s="177"/>
      <c r="K451" s="177"/>
      <c r="L451" s="177"/>
      <c r="M451" s="177"/>
      <c r="N451" s="177"/>
      <c r="O451" s="177"/>
      <c r="P451" s="177"/>
      <c r="Q451" s="177"/>
      <c r="R451" s="177"/>
      <c r="S451" s="177"/>
      <c r="T451" s="177"/>
      <c r="U451" s="177"/>
      <c r="V451" s="177"/>
      <c r="W451" s="177"/>
    </row>
    <row r="452" customFormat="false" ht="15" hidden="false" customHeight="true" outlineLevel="0" collapsed="false">
      <c r="A452" s="220"/>
      <c r="B452" s="221"/>
      <c r="C452" s="222"/>
      <c r="D452" s="223"/>
      <c r="E452" s="223"/>
      <c r="F452" s="223"/>
      <c r="G452" s="177"/>
      <c r="H452" s="178"/>
      <c r="I452" s="177"/>
      <c r="J452" s="177"/>
      <c r="K452" s="177"/>
      <c r="L452" s="177"/>
      <c r="M452" s="177"/>
      <c r="N452" s="177"/>
      <c r="O452" s="177"/>
      <c r="P452" s="177"/>
      <c r="Q452" s="177"/>
      <c r="R452" s="177"/>
      <c r="S452" s="177"/>
      <c r="T452" s="177"/>
      <c r="U452" s="177"/>
      <c r="V452" s="177"/>
      <c r="W452" s="177"/>
    </row>
    <row r="453" customFormat="false" ht="15" hidden="false" customHeight="true" outlineLevel="0" collapsed="false">
      <c r="A453" s="220"/>
      <c r="B453" s="221"/>
      <c r="C453" s="222"/>
      <c r="D453" s="223"/>
      <c r="E453" s="223"/>
      <c r="F453" s="223"/>
      <c r="G453" s="177"/>
      <c r="H453" s="178"/>
      <c r="I453" s="177"/>
      <c r="J453" s="177"/>
      <c r="K453" s="177"/>
      <c r="L453" s="177"/>
      <c r="M453" s="177"/>
      <c r="N453" s="177"/>
      <c r="O453" s="177"/>
      <c r="P453" s="177"/>
      <c r="Q453" s="177"/>
      <c r="R453" s="177"/>
      <c r="S453" s="177"/>
      <c r="T453" s="177"/>
      <c r="U453" s="177"/>
      <c r="V453" s="177"/>
      <c r="W453" s="177"/>
    </row>
    <row r="454" customFormat="false" ht="15" hidden="false" customHeight="true" outlineLevel="0" collapsed="false">
      <c r="A454" s="220"/>
      <c r="B454" s="221"/>
      <c r="C454" s="222"/>
      <c r="D454" s="223"/>
      <c r="E454" s="223"/>
      <c r="F454" s="223"/>
      <c r="G454" s="177"/>
      <c r="H454" s="178"/>
      <c r="I454" s="177"/>
      <c r="J454" s="177"/>
      <c r="K454" s="177"/>
      <c r="L454" s="177"/>
      <c r="M454" s="177"/>
      <c r="N454" s="177"/>
      <c r="O454" s="177"/>
      <c r="P454" s="177"/>
      <c r="Q454" s="177"/>
      <c r="R454" s="177"/>
      <c r="S454" s="177"/>
      <c r="T454" s="177"/>
      <c r="U454" s="177"/>
      <c r="V454" s="177"/>
      <c r="W454" s="177"/>
    </row>
    <row r="455" customFormat="false" ht="15" hidden="false" customHeight="true" outlineLevel="0" collapsed="false">
      <c r="A455" s="220"/>
      <c r="B455" s="221"/>
      <c r="C455" s="222"/>
      <c r="D455" s="223"/>
      <c r="E455" s="223"/>
      <c r="F455" s="223"/>
      <c r="G455" s="177"/>
      <c r="H455" s="178"/>
      <c r="I455" s="177"/>
      <c r="J455" s="177"/>
      <c r="K455" s="177"/>
      <c r="L455" s="177"/>
      <c r="M455" s="177"/>
      <c r="N455" s="177"/>
      <c r="O455" s="177"/>
      <c r="P455" s="177"/>
      <c r="Q455" s="177"/>
      <c r="R455" s="177"/>
      <c r="S455" s="177"/>
      <c r="T455" s="177"/>
      <c r="U455" s="177"/>
      <c r="V455" s="177"/>
      <c r="W455" s="177"/>
    </row>
    <row r="456" customFormat="false" ht="15" hidden="false" customHeight="true" outlineLevel="0" collapsed="false">
      <c r="A456" s="220"/>
      <c r="B456" s="221"/>
      <c r="C456" s="222"/>
      <c r="D456" s="223"/>
      <c r="E456" s="223"/>
      <c r="F456" s="223"/>
      <c r="G456" s="177"/>
      <c r="H456" s="178"/>
      <c r="I456" s="177"/>
      <c r="J456" s="177"/>
      <c r="K456" s="177"/>
      <c r="L456" s="177"/>
      <c r="M456" s="177"/>
      <c r="N456" s="177"/>
      <c r="O456" s="177"/>
      <c r="P456" s="177"/>
      <c r="Q456" s="177"/>
      <c r="R456" s="177"/>
      <c r="S456" s="177"/>
      <c r="T456" s="177"/>
      <c r="U456" s="177"/>
      <c r="V456" s="177"/>
      <c r="W456" s="177"/>
    </row>
    <row r="457" customFormat="false" ht="15" hidden="false" customHeight="true" outlineLevel="0" collapsed="false">
      <c r="A457" s="220"/>
      <c r="B457" s="221"/>
      <c r="C457" s="222"/>
      <c r="D457" s="223"/>
      <c r="E457" s="223"/>
      <c r="F457" s="223"/>
      <c r="G457" s="177"/>
      <c r="H457" s="178"/>
      <c r="I457" s="177"/>
      <c r="J457" s="177"/>
      <c r="K457" s="177"/>
      <c r="L457" s="177"/>
      <c r="M457" s="177"/>
      <c r="N457" s="177"/>
      <c r="O457" s="177"/>
      <c r="P457" s="177"/>
      <c r="Q457" s="177"/>
      <c r="R457" s="177"/>
      <c r="S457" s="177"/>
      <c r="T457" s="177"/>
      <c r="U457" s="177"/>
      <c r="V457" s="177"/>
      <c r="W457" s="177"/>
    </row>
    <row r="458" customFormat="false" ht="15" hidden="false" customHeight="true" outlineLevel="0" collapsed="false">
      <c r="A458" s="220"/>
      <c r="B458" s="221"/>
      <c r="C458" s="222"/>
      <c r="D458" s="223"/>
      <c r="E458" s="223"/>
      <c r="F458" s="223"/>
      <c r="G458" s="177"/>
      <c r="H458" s="178"/>
      <c r="I458" s="177"/>
      <c r="J458" s="177"/>
      <c r="K458" s="177"/>
      <c r="L458" s="177"/>
      <c r="M458" s="177"/>
      <c r="N458" s="177"/>
      <c r="O458" s="177"/>
      <c r="P458" s="177"/>
      <c r="Q458" s="177"/>
      <c r="R458" s="177"/>
      <c r="S458" s="177"/>
      <c r="T458" s="177"/>
      <c r="U458" s="177"/>
      <c r="V458" s="177"/>
      <c r="W458" s="177"/>
    </row>
    <row r="459" customFormat="false" ht="15" hidden="false" customHeight="true" outlineLevel="0" collapsed="false">
      <c r="A459" s="220"/>
      <c r="B459" s="221"/>
      <c r="C459" s="222"/>
      <c r="D459" s="223"/>
      <c r="E459" s="223"/>
      <c r="F459" s="223"/>
      <c r="G459" s="177"/>
      <c r="H459" s="178"/>
      <c r="I459" s="177"/>
      <c r="J459" s="177"/>
      <c r="K459" s="177"/>
      <c r="L459" s="177"/>
      <c r="M459" s="177"/>
      <c r="N459" s="177"/>
      <c r="O459" s="177"/>
      <c r="P459" s="177"/>
      <c r="Q459" s="177"/>
      <c r="R459" s="177"/>
      <c r="S459" s="177"/>
      <c r="T459" s="177"/>
      <c r="U459" s="177"/>
      <c r="V459" s="177"/>
      <c r="W459" s="177"/>
    </row>
    <row r="460" customFormat="false" ht="15" hidden="false" customHeight="true" outlineLevel="0" collapsed="false">
      <c r="A460" s="220"/>
      <c r="B460" s="221"/>
      <c r="C460" s="222"/>
      <c r="D460" s="223"/>
      <c r="E460" s="223"/>
      <c r="F460" s="223"/>
      <c r="G460" s="177"/>
      <c r="H460" s="178"/>
      <c r="I460" s="177"/>
      <c r="J460" s="177"/>
      <c r="K460" s="177"/>
      <c r="L460" s="177"/>
      <c r="M460" s="177"/>
      <c r="N460" s="177"/>
      <c r="O460" s="177"/>
      <c r="P460" s="177"/>
      <c r="Q460" s="177"/>
      <c r="R460" s="177"/>
      <c r="S460" s="177"/>
      <c r="T460" s="177"/>
      <c r="U460" s="177"/>
      <c r="V460" s="177"/>
      <c r="W460" s="177"/>
    </row>
    <row r="461" customFormat="false" ht="15" hidden="false" customHeight="true" outlineLevel="0" collapsed="false">
      <c r="A461" s="220"/>
      <c r="B461" s="221"/>
      <c r="C461" s="222"/>
      <c r="D461" s="223"/>
      <c r="E461" s="223"/>
      <c r="F461" s="223"/>
      <c r="G461" s="177"/>
      <c r="H461" s="178"/>
      <c r="I461" s="177"/>
      <c r="J461" s="177"/>
      <c r="K461" s="177"/>
      <c r="L461" s="177"/>
      <c r="M461" s="177"/>
      <c r="N461" s="177"/>
      <c r="O461" s="177"/>
      <c r="P461" s="177"/>
      <c r="Q461" s="177"/>
      <c r="R461" s="177"/>
      <c r="S461" s="177"/>
      <c r="T461" s="177"/>
      <c r="U461" s="177"/>
      <c r="V461" s="177"/>
      <c r="W461" s="177"/>
    </row>
    <row r="462" customFormat="false" ht="15" hidden="false" customHeight="true" outlineLevel="0" collapsed="false">
      <c r="A462" s="220"/>
      <c r="B462" s="221"/>
      <c r="C462" s="222"/>
      <c r="D462" s="223"/>
      <c r="E462" s="223"/>
      <c r="F462" s="223"/>
      <c r="G462" s="177"/>
      <c r="H462" s="178"/>
      <c r="I462" s="177"/>
      <c r="J462" s="177"/>
      <c r="K462" s="177"/>
      <c r="L462" s="177"/>
      <c r="M462" s="177"/>
      <c r="N462" s="177"/>
      <c r="O462" s="177"/>
      <c r="P462" s="177"/>
      <c r="Q462" s="177"/>
      <c r="R462" s="177"/>
      <c r="S462" s="177"/>
      <c r="T462" s="177"/>
      <c r="U462" s="177"/>
      <c r="V462" s="177"/>
      <c r="W462" s="177"/>
    </row>
    <row r="463" customFormat="false" ht="15" hidden="false" customHeight="true" outlineLevel="0" collapsed="false">
      <c r="A463" s="220"/>
      <c r="B463" s="221"/>
      <c r="C463" s="222"/>
      <c r="D463" s="223"/>
      <c r="E463" s="223"/>
      <c r="F463" s="223"/>
      <c r="G463" s="177"/>
      <c r="H463" s="178"/>
      <c r="I463" s="177"/>
      <c r="J463" s="177"/>
      <c r="K463" s="177"/>
      <c r="L463" s="177"/>
      <c r="M463" s="177"/>
      <c r="N463" s="177"/>
      <c r="O463" s="177"/>
      <c r="P463" s="177"/>
      <c r="Q463" s="177"/>
      <c r="R463" s="177"/>
      <c r="S463" s="177"/>
      <c r="T463" s="177"/>
      <c r="U463" s="177"/>
      <c r="V463" s="177"/>
      <c r="W463" s="177"/>
    </row>
    <row r="464" customFormat="false" ht="15" hidden="false" customHeight="true" outlineLevel="0" collapsed="false">
      <c r="A464" s="220"/>
      <c r="B464" s="221"/>
      <c r="C464" s="222"/>
      <c r="D464" s="223"/>
      <c r="E464" s="223"/>
      <c r="F464" s="223"/>
      <c r="G464" s="177"/>
      <c r="H464" s="178"/>
      <c r="I464" s="177"/>
      <c r="J464" s="177"/>
      <c r="K464" s="177"/>
      <c r="L464" s="177"/>
      <c r="M464" s="177"/>
      <c r="N464" s="177"/>
      <c r="O464" s="177"/>
      <c r="P464" s="177"/>
      <c r="Q464" s="177"/>
      <c r="R464" s="177"/>
      <c r="S464" s="177"/>
      <c r="T464" s="177"/>
      <c r="U464" s="177"/>
      <c r="V464" s="177"/>
      <c r="W464" s="177"/>
    </row>
    <row r="465" customFormat="false" ht="15" hidden="false" customHeight="true" outlineLevel="0" collapsed="false">
      <c r="A465" s="220"/>
      <c r="B465" s="221"/>
      <c r="C465" s="222"/>
      <c r="D465" s="223"/>
      <c r="E465" s="223"/>
      <c r="F465" s="223"/>
      <c r="G465" s="177"/>
      <c r="H465" s="178"/>
      <c r="I465" s="177"/>
      <c r="J465" s="177"/>
      <c r="K465" s="177"/>
      <c r="L465" s="177"/>
      <c r="M465" s="177"/>
      <c r="N465" s="177"/>
      <c r="O465" s="177"/>
      <c r="P465" s="177"/>
      <c r="Q465" s="177"/>
      <c r="R465" s="177"/>
      <c r="S465" s="177"/>
      <c r="T465" s="177"/>
      <c r="U465" s="177"/>
      <c r="V465" s="177"/>
      <c r="W465" s="177"/>
    </row>
    <row r="466" customFormat="false" ht="15" hidden="false" customHeight="true" outlineLevel="0" collapsed="false">
      <c r="A466" s="220"/>
      <c r="B466" s="221"/>
      <c r="C466" s="222"/>
      <c r="D466" s="223"/>
      <c r="E466" s="223"/>
      <c r="F466" s="223"/>
      <c r="G466" s="177"/>
      <c r="H466" s="178"/>
      <c r="I466" s="177"/>
      <c r="J466" s="177"/>
      <c r="K466" s="177"/>
      <c r="L466" s="177"/>
      <c r="M466" s="177"/>
      <c r="N466" s="177"/>
      <c r="O466" s="177"/>
      <c r="P466" s="177"/>
      <c r="Q466" s="177"/>
      <c r="R466" s="177"/>
      <c r="S466" s="177"/>
      <c r="T466" s="177"/>
      <c r="U466" s="177"/>
      <c r="V466" s="177"/>
      <c r="W466" s="177"/>
    </row>
    <row r="467" customFormat="false" ht="15" hidden="false" customHeight="true" outlineLevel="0" collapsed="false">
      <c r="A467" s="220"/>
      <c r="B467" s="221"/>
      <c r="C467" s="222"/>
      <c r="D467" s="223"/>
      <c r="E467" s="223"/>
      <c r="F467" s="223"/>
      <c r="G467" s="177"/>
      <c r="H467" s="178"/>
      <c r="I467" s="177"/>
      <c r="J467" s="177"/>
      <c r="K467" s="177"/>
      <c r="L467" s="177"/>
      <c r="M467" s="177"/>
      <c r="N467" s="177"/>
      <c r="O467" s="177"/>
      <c r="P467" s="177"/>
      <c r="Q467" s="177"/>
      <c r="R467" s="177"/>
      <c r="S467" s="177"/>
      <c r="T467" s="177"/>
      <c r="U467" s="177"/>
      <c r="V467" s="177"/>
      <c r="W467" s="177"/>
    </row>
    <row r="468" customFormat="false" ht="15" hidden="false" customHeight="true" outlineLevel="0" collapsed="false">
      <c r="A468" s="220"/>
      <c r="B468" s="221"/>
      <c r="C468" s="222"/>
      <c r="D468" s="223"/>
      <c r="E468" s="223"/>
      <c r="F468" s="223"/>
      <c r="G468" s="177"/>
      <c r="H468" s="178"/>
      <c r="I468" s="177"/>
      <c r="J468" s="177"/>
      <c r="K468" s="177"/>
      <c r="L468" s="177"/>
      <c r="M468" s="177"/>
      <c r="N468" s="177"/>
      <c r="O468" s="177"/>
      <c r="P468" s="177"/>
      <c r="Q468" s="177"/>
      <c r="R468" s="177"/>
      <c r="S468" s="177"/>
      <c r="T468" s="177"/>
      <c r="U468" s="177"/>
      <c r="V468" s="177"/>
      <c r="W468" s="177"/>
    </row>
    <row r="469" customFormat="false" ht="15" hidden="false" customHeight="true" outlineLevel="0" collapsed="false">
      <c r="A469" s="220"/>
      <c r="B469" s="221"/>
      <c r="C469" s="222"/>
      <c r="D469" s="223"/>
      <c r="E469" s="223"/>
      <c r="F469" s="223"/>
      <c r="G469" s="177"/>
      <c r="H469" s="178"/>
      <c r="I469" s="177"/>
      <c r="J469" s="177"/>
      <c r="K469" s="177"/>
      <c r="L469" s="177"/>
      <c r="M469" s="177"/>
      <c r="N469" s="177"/>
      <c r="O469" s="177"/>
      <c r="P469" s="177"/>
      <c r="Q469" s="177"/>
      <c r="R469" s="177"/>
      <c r="S469" s="177"/>
      <c r="T469" s="177"/>
      <c r="U469" s="177"/>
      <c r="V469" s="177"/>
      <c r="W469" s="177"/>
    </row>
    <row r="470" customFormat="false" ht="15" hidden="false" customHeight="true" outlineLevel="0" collapsed="false">
      <c r="A470" s="220"/>
      <c r="B470" s="221"/>
      <c r="C470" s="222"/>
      <c r="D470" s="223"/>
      <c r="E470" s="223"/>
      <c r="F470" s="223"/>
      <c r="G470" s="177"/>
      <c r="H470" s="178"/>
      <c r="I470" s="177"/>
      <c r="J470" s="177"/>
      <c r="K470" s="177"/>
      <c r="L470" s="177"/>
      <c r="M470" s="177"/>
      <c r="N470" s="177"/>
      <c r="O470" s="177"/>
      <c r="P470" s="177"/>
      <c r="Q470" s="177"/>
      <c r="R470" s="177"/>
      <c r="S470" s="177"/>
      <c r="T470" s="177"/>
      <c r="U470" s="177"/>
      <c r="V470" s="177"/>
      <c r="W470" s="177"/>
    </row>
    <row r="471" customFormat="false" ht="15" hidden="false" customHeight="true" outlineLevel="0" collapsed="false">
      <c r="A471" s="220"/>
      <c r="B471" s="221"/>
      <c r="C471" s="222"/>
      <c r="D471" s="223"/>
      <c r="E471" s="223"/>
      <c r="F471" s="223"/>
      <c r="G471" s="177"/>
      <c r="H471" s="178"/>
      <c r="I471" s="177"/>
      <c r="J471" s="177"/>
      <c r="K471" s="177"/>
      <c r="L471" s="177"/>
      <c r="M471" s="177"/>
      <c r="N471" s="177"/>
      <c r="O471" s="177"/>
      <c r="P471" s="177"/>
      <c r="Q471" s="177"/>
      <c r="R471" s="177"/>
      <c r="S471" s="177"/>
      <c r="T471" s="177"/>
      <c r="U471" s="177"/>
      <c r="V471" s="177"/>
      <c r="W471" s="177"/>
    </row>
    <row r="472" customFormat="false" ht="15" hidden="false" customHeight="true" outlineLevel="0" collapsed="false">
      <c r="A472" s="220"/>
      <c r="B472" s="221"/>
      <c r="C472" s="222"/>
      <c r="D472" s="223"/>
      <c r="E472" s="223"/>
      <c r="F472" s="223"/>
      <c r="G472" s="177"/>
      <c r="H472" s="178"/>
      <c r="I472" s="177"/>
      <c r="J472" s="177"/>
      <c r="K472" s="177"/>
      <c r="L472" s="177"/>
      <c r="M472" s="177"/>
      <c r="N472" s="177"/>
      <c r="O472" s="177"/>
      <c r="P472" s="177"/>
      <c r="Q472" s="177"/>
      <c r="R472" s="177"/>
      <c r="S472" s="177"/>
      <c r="T472" s="177"/>
      <c r="U472" s="177"/>
      <c r="V472" s="177"/>
      <c r="W472" s="177"/>
    </row>
    <row r="473" customFormat="false" ht="15" hidden="false" customHeight="true" outlineLevel="0" collapsed="false">
      <c r="A473" s="220"/>
      <c r="B473" s="221"/>
      <c r="C473" s="222"/>
      <c r="D473" s="223"/>
      <c r="E473" s="223"/>
      <c r="F473" s="223"/>
      <c r="G473" s="177"/>
      <c r="H473" s="178"/>
      <c r="I473" s="177"/>
      <c r="J473" s="177"/>
      <c r="K473" s="177"/>
      <c r="L473" s="177"/>
      <c r="M473" s="177"/>
      <c r="N473" s="177"/>
      <c r="O473" s="177"/>
      <c r="P473" s="177"/>
      <c r="Q473" s="177"/>
      <c r="R473" s="177"/>
      <c r="S473" s="177"/>
      <c r="T473" s="177"/>
      <c r="U473" s="177"/>
      <c r="V473" s="177"/>
      <c r="W473" s="177"/>
    </row>
    <row r="474" customFormat="false" ht="15" hidden="false" customHeight="true" outlineLevel="0" collapsed="false">
      <c r="A474" s="220"/>
      <c r="B474" s="221"/>
      <c r="C474" s="222"/>
      <c r="D474" s="223"/>
      <c r="E474" s="223"/>
      <c r="F474" s="223"/>
      <c r="G474" s="177"/>
      <c r="H474" s="178"/>
      <c r="I474" s="177"/>
      <c r="J474" s="177"/>
      <c r="K474" s="177"/>
      <c r="L474" s="177"/>
      <c r="M474" s="177"/>
      <c r="N474" s="177"/>
      <c r="O474" s="177"/>
      <c r="P474" s="177"/>
      <c r="Q474" s="177"/>
      <c r="R474" s="177"/>
      <c r="S474" s="177"/>
      <c r="T474" s="177"/>
      <c r="U474" s="177"/>
      <c r="V474" s="177"/>
      <c r="W474" s="177"/>
    </row>
    <row r="475" customFormat="false" ht="15" hidden="false" customHeight="true" outlineLevel="0" collapsed="false">
      <c r="A475" s="220"/>
      <c r="B475" s="221"/>
      <c r="C475" s="222"/>
      <c r="D475" s="223"/>
      <c r="E475" s="223"/>
      <c r="F475" s="223"/>
      <c r="G475" s="177"/>
      <c r="H475" s="178"/>
      <c r="I475" s="177"/>
      <c r="J475" s="177"/>
      <c r="K475" s="177"/>
      <c r="L475" s="177"/>
      <c r="M475" s="177"/>
      <c r="N475" s="177"/>
      <c r="O475" s="177"/>
      <c r="P475" s="177"/>
      <c r="Q475" s="177"/>
      <c r="R475" s="177"/>
      <c r="S475" s="177"/>
      <c r="T475" s="177"/>
      <c r="U475" s="177"/>
      <c r="V475" s="177"/>
      <c r="W475" s="177"/>
    </row>
    <row r="476" customFormat="false" ht="15" hidden="false" customHeight="true" outlineLevel="0" collapsed="false">
      <c r="A476" s="220"/>
      <c r="B476" s="221"/>
      <c r="C476" s="222"/>
      <c r="D476" s="223"/>
      <c r="E476" s="223"/>
      <c r="F476" s="223"/>
      <c r="G476" s="177"/>
      <c r="H476" s="178"/>
      <c r="I476" s="177"/>
      <c r="J476" s="177"/>
      <c r="K476" s="177"/>
      <c r="L476" s="177"/>
      <c r="M476" s="177"/>
      <c r="N476" s="177"/>
      <c r="O476" s="177"/>
      <c r="P476" s="177"/>
      <c r="Q476" s="177"/>
      <c r="R476" s="177"/>
      <c r="S476" s="177"/>
      <c r="T476" s="177"/>
      <c r="U476" s="177"/>
      <c r="V476" s="177"/>
      <c r="W476" s="177"/>
    </row>
    <row r="477" customFormat="false" ht="15" hidden="false" customHeight="true" outlineLevel="0" collapsed="false">
      <c r="A477" s="220"/>
      <c r="B477" s="221"/>
      <c r="C477" s="222"/>
      <c r="D477" s="223"/>
      <c r="E477" s="223"/>
      <c r="F477" s="223"/>
      <c r="G477" s="177"/>
      <c r="H477" s="178"/>
      <c r="I477" s="177"/>
      <c r="J477" s="177"/>
      <c r="K477" s="177"/>
      <c r="L477" s="177"/>
      <c r="M477" s="177"/>
      <c r="N477" s="177"/>
      <c r="O477" s="177"/>
      <c r="P477" s="177"/>
      <c r="Q477" s="177"/>
      <c r="R477" s="177"/>
      <c r="S477" s="177"/>
      <c r="T477" s="177"/>
      <c r="U477" s="177"/>
      <c r="V477" s="177"/>
      <c r="W477" s="177"/>
    </row>
    <row r="478" customFormat="false" ht="15" hidden="false" customHeight="true" outlineLevel="0" collapsed="false">
      <c r="A478" s="220"/>
      <c r="B478" s="221"/>
      <c r="C478" s="222"/>
      <c r="D478" s="223"/>
      <c r="E478" s="223"/>
      <c r="F478" s="223"/>
      <c r="G478" s="177"/>
      <c r="H478" s="178"/>
      <c r="I478" s="177"/>
      <c r="J478" s="177"/>
      <c r="K478" s="177"/>
      <c r="L478" s="177"/>
      <c r="M478" s="177"/>
      <c r="N478" s="177"/>
      <c r="O478" s="177"/>
      <c r="P478" s="177"/>
      <c r="Q478" s="177"/>
      <c r="R478" s="177"/>
      <c r="S478" s="177"/>
      <c r="T478" s="177"/>
      <c r="U478" s="177"/>
      <c r="V478" s="177"/>
      <c r="W478" s="177"/>
    </row>
    <row r="479" customFormat="false" ht="15" hidden="false" customHeight="true" outlineLevel="0" collapsed="false">
      <c r="A479" s="220"/>
      <c r="B479" s="221"/>
      <c r="C479" s="222"/>
      <c r="D479" s="223"/>
      <c r="E479" s="223"/>
      <c r="F479" s="223"/>
      <c r="G479" s="177"/>
      <c r="H479" s="178"/>
      <c r="I479" s="177"/>
      <c r="J479" s="177"/>
      <c r="K479" s="177"/>
      <c r="L479" s="177"/>
      <c r="M479" s="177"/>
      <c r="N479" s="177"/>
      <c r="O479" s="177"/>
      <c r="P479" s="177"/>
      <c r="Q479" s="177"/>
      <c r="R479" s="177"/>
      <c r="S479" s="177"/>
      <c r="T479" s="177"/>
      <c r="U479" s="177"/>
      <c r="V479" s="177"/>
      <c r="W479" s="177"/>
    </row>
    <row r="480" customFormat="false" ht="15" hidden="false" customHeight="true" outlineLevel="0" collapsed="false">
      <c r="A480" s="220"/>
      <c r="B480" s="221"/>
      <c r="C480" s="222"/>
      <c r="D480" s="223"/>
      <c r="E480" s="223"/>
      <c r="F480" s="223"/>
      <c r="G480" s="177"/>
      <c r="H480" s="178"/>
      <c r="I480" s="177"/>
      <c r="J480" s="177"/>
      <c r="K480" s="177"/>
      <c r="L480" s="177"/>
      <c r="M480" s="177"/>
      <c r="N480" s="177"/>
      <c r="O480" s="177"/>
      <c r="P480" s="177"/>
      <c r="Q480" s="177"/>
      <c r="R480" s="177"/>
      <c r="S480" s="177"/>
      <c r="T480" s="177"/>
      <c r="U480" s="177"/>
      <c r="V480" s="177"/>
      <c r="W480" s="177"/>
    </row>
    <row r="481" customFormat="false" ht="15" hidden="false" customHeight="true" outlineLevel="0" collapsed="false">
      <c r="A481" s="220"/>
      <c r="B481" s="221"/>
      <c r="C481" s="222"/>
      <c r="D481" s="223"/>
      <c r="E481" s="223"/>
      <c r="F481" s="223"/>
      <c r="G481" s="177"/>
      <c r="H481" s="178"/>
      <c r="I481" s="177"/>
      <c r="J481" s="177"/>
      <c r="K481" s="177"/>
      <c r="L481" s="177"/>
      <c r="M481" s="177"/>
      <c r="N481" s="177"/>
      <c r="O481" s="177"/>
      <c r="P481" s="177"/>
      <c r="Q481" s="177"/>
      <c r="R481" s="177"/>
      <c r="S481" s="177"/>
      <c r="T481" s="177"/>
      <c r="U481" s="177"/>
      <c r="V481" s="177"/>
      <c r="W481" s="177"/>
    </row>
    <row r="482" customFormat="false" ht="15" hidden="false" customHeight="true" outlineLevel="0" collapsed="false">
      <c r="A482" s="220"/>
      <c r="B482" s="221"/>
      <c r="C482" s="222"/>
      <c r="D482" s="223"/>
      <c r="E482" s="223"/>
      <c r="F482" s="223"/>
      <c r="G482" s="177"/>
      <c r="H482" s="178"/>
      <c r="I482" s="177"/>
      <c r="J482" s="177"/>
      <c r="K482" s="177"/>
      <c r="L482" s="177"/>
      <c r="M482" s="177"/>
      <c r="N482" s="177"/>
      <c r="O482" s="177"/>
      <c r="P482" s="177"/>
      <c r="Q482" s="177"/>
      <c r="R482" s="177"/>
      <c r="S482" s="177"/>
      <c r="T482" s="177"/>
      <c r="U482" s="177"/>
      <c r="V482" s="177"/>
      <c r="W482" s="177"/>
    </row>
    <row r="483" customFormat="false" ht="15" hidden="false" customHeight="true" outlineLevel="0" collapsed="false">
      <c r="A483" s="220"/>
      <c r="B483" s="221"/>
      <c r="C483" s="222"/>
      <c r="D483" s="223"/>
      <c r="E483" s="223"/>
      <c r="F483" s="223"/>
      <c r="G483" s="177"/>
      <c r="H483" s="178"/>
      <c r="I483" s="177"/>
      <c r="J483" s="177"/>
      <c r="K483" s="177"/>
      <c r="L483" s="177"/>
      <c r="M483" s="177"/>
      <c r="N483" s="177"/>
      <c r="O483" s="177"/>
      <c r="P483" s="177"/>
      <c r="Q483" s="177"/>
      <c r="R483" s="177"/>
      <c r="S483" s="177"/>
      <c r="T483" s="177"/>
      <c r="U483" s="177"/>
      <c r="V483" s="177"/>
      <c r="W483" s="177"/>
    </row>
    <row r="484" customFormat="false" ht="15" hidden="false" customHeight="true" outlineLevel="0" collapsed="false">
      <c r="A484" s="220"/>
      <c r="B484" s="221"/>
      <c r="C484" s="222"/>
      <c r="D484" s="223"/>
      <c r="E484" s="223"/>
      <c r="F484" s="223"/>
      <c r="G484" s="177"/>
      <c r="H484" s="178"/>
      <c r="I484" s="177"/>
      <c r="J484" s="177"/>
      <c r="K484" s="177"/>
      <c r="L484" s="177"/>
      <c r="M484" s="177"/>
      <c r="N484" s="177"/>
      <c r="O484" s="177"/>
      <c r="P484" s="177"/>
      <c r="Q484" s="177"/>
      <c r="R484" s="177"/>
      <c r="S484" s="177"/>
      <c r="T484" s="177"/>
      <c r="U484" s="177"/>
      <c r="V484" s="177"/>
      <c r="W484" s="177"/>
    </row>
    <row r="485" customFormat="false" ht="15" hidden="false" customHeight="true" outlineLevel="0" collapsed="false">
      <c r="A485" s="220"/>
      <c r="B485" s="221"/>
      <c r="C485" s="222"/>
      <c r="D485" s="223"/>
      <c r="E485" s="223"/>
      <c r="F485" s="223"/>
      <c r="G485" s="177"/>
      <c r="H485" s="178"/>
      <c r="I485" s="177"/>
      <c r="J485" s="177"/>
      <c r="K485" s="177"/>
      <c r="L485" s="177"/>
      <c r="M485" s="177"/>
      <c r="N485" s="177"/>
      <c r="O485" s="177"/>
      <c r="P485" s="177"/>
      <c r="Q485" s="177"/>
      <c r="R485" s="177"/>
      <c r="S485" s="177"/>
      <c r="T485" s="177"/>
      <c r="U485" s="177"/>
      <c r="V485" s="177"/>
      <c r="W485" s="177"/>
    </row>
    <row r="486" customFormat="false" ht="15" hidden="false" customHeight="true" outlineLevel="0" collapsed="false">
      <c r="A486" s="220"/>
      <c r="B486" s="221"/>
      <c r="C486" s="222"/>
      <c r="D486" s="223"/>
      <c r="E486" s="223"/>
      <c r="F486" s="223"/>
      <c r="G486" s="177"/>
      <c r="H486" s="178"/>
      <c r="I486" s="177"/>
      <c r="J486" s="177"/>
      <c r="K486" s="177"/>
      <c r="L486" s="177"/>
      <c r="M486" s="177"/>
      <c r="N486" s="177"/>
      <c r="O486" s="177"/>
      <c r="P486" s="177"/>
      <c r="Q486" s="177"/>
      <c r="R486" s="177"/>
      <c r="S486" s="177"/>
      <c r="T486" s="177"/>
      <c r="U486" s="177"/>
      <c r="V486" s="177"/>
      <c r="W486" s="177"/>
    </row>
    <row r="487" customFormat="false" ht="15" hidden="false" customHeight="true" outlineLevel="0" collapsed="false">
      <c r="A487" s="220"/>
      <c r="B487" s="221"/>
      <c r="C487" s="222"/>
      <c r="D487" s="223"/>
      <c r="E487" s="223"/>
      <c r="F487" s="223"/>
      <c r="G487" s="177"/>
      <c r="H487" s="178"/>
      <c r="I487" s="177"/>
      <c r="J487" s="177"/>
      <c r="K487" s="177"/>
      <c r="L487" s="177"/>
      <c r="M487" s="177"/>
      <c r="N487" s="177"/>
      <c r="O487" s="177"/>
      <c r="P487" s="177"/>
      <c r="Q487" s="177"/>
      <c r="R487" s="177"/>
      <c r="S487" s="177"/>
      <c r="T487" s="177"/>
      <c r="U487" s="177"/>
      <c r="V487" s="177"/>
      <c r="W487" s="177"/>
    </row>
    <row r="488" customFormat="false" ht="15" hidden="false" customHeight="true" outlineLevel="0" collapsed="false">
      <c r="A488" s="220"/>
      <c r="B488" s="221"/>
      <c r="C488" s="222"/>
      <c r="D488" s="223"/>
      <c r="E488" s="223"/>
      <c r="F488" s="223"/>
      <c r="G488" s="177"/>
      <c r="H488" s="178"/>
      <c r="I488" s="177"/>
      <c r="J488" s="177"/>
      <c r="K488" s="177"/>
      <c r="L488" s="177"/>
      <c r="M488" s="177"/>
      <c r="N488" s="177"/>
      <c r="O488" s="177"/>
      <c r="P488" s="177"/>
      <c r="Q488" s="177"/>
      <c r="R488" s="177"/>
      <c r="S488" s="177"/>
      <c r="T488" s="177"/>
      <c r="U488" s="177"/>
      <c r="V488" s="177"/>
      <c r="W488" s="177"/>
    </row>
    <row r="489" customFormat="false" ht="15" hidden="false" customHeight="true" outlineLevel="0" collapsed="false">
      <c r="A489" s="220"/>
      <c r="B489" s="221"/>
      <c r="C489" s="222"/>
      <c r="D489" s="223"/>
      <c r="E489" s="223"/>
      <c r="F489" s="223"/>
      <c r="G489" s="177"/>
      <c r="H489" s="178"/>
      <c r="I489" s="177"/>
      <c r="J489" s="177"/>
      <c r="K489" s="177"/>
      <c r="L489" s="177"/>
      <c r="M489" s="177"/>
      <c r="N489" s="177"/>
      <c r="O489" s="177"/>
      <c r="P489" s="177"/>
      <c r="Q489" s="177"/>
      <c r="R489" s="177"/>
      <c r="S489" s="177"/>
      <c r="T489" s="177"/>
      <c r="U489" s="177"/>
      <c r="V489" s="177"/>
      <c r="W489" s="177"/>
    </row>
    <row r="490" customFormat="false" ht="15" hidden="false" customHeight="true" outlineLevel="0" collapsed="false">
      <c r="A490" s="220"/>
      <c r="B490" s="221"/>
      <c r="C490" s="222"/>
      <c r="D490" s="223"/>
      <c r="E490" s="223"/>
      <c r="F490" s="223"/>
      <c r="G490" s="177"/>
      <c r="H490" s="178"/>
      <c r="I490" s="177"/>
      <c r="J490" s="177"/>
      <c r="K490" s="177"/>
      <c r="L490" s="177"/>
      <c r="M490" s="177"/>
      <c r="N490" s="177"/>
      <c r="O490" s="177"/>
      <c r="P490" s="177"/>
      <c r="Q490" s="177"/>
      <c r="R490" s="177"/>
      <c r="S490" s="177"/>
      <c r="T490" s="177"/>
      <c r="U490" s="177"/>
      <c r="V490" s="177"/>
      <c r="W490" s="177"/>
    </row>
    <row r="491" customFormat="false" ht="15" hidden="false" customHeight="true" outlineLevel="0" collapsed="false">
      <c r="A491" s="220"/>
      <c r="B491" s="221"/>
      <c r="C491" s="222"/>
      <c r="D491" s="223"/>
      <c r="E491" s="223"/>
      <c r="F491" s="223"/>
      <c r="G491" s="177"/>
      <c r="H491" s="178"/>
      <c r="I491" s="177"/>
      <c r="J491" s="177"/>
      <c r="K491" s="177"/>
      <c r="L491" s="177"/>
      <c r="M491" s="177"/>
      <c r="N491" s="177"/>
      <c r="O491" s="177"/>
      <c r="P491" s="177"/>
      <c r="Q491" s="177"/>
      <c r="R491" s="177"/>
      <c r="S491" s="177"/>
      <c r="T491" s="177"/>
      <c r="U491" s="177"/>
      <c r="V491" s="177"/>
      <c r="W491" s="177"/>
    </row>
    <row r="492" customFormat="false" ht="15" hidden="false" customHeight="true" outlineLevel="0" collapsed="false">
      <c r="A492" s="220"/>
      <c r="B492" s="221"/>
      <c r="C492" s="222"/>
      <c r="D492" s="223"/>
      <c r="E492" s="223"/>
      <c r="F492" s="223"/>
      <c r="G492" s="177"/>
      <c r="H492" s="178"/>
      <c r="I492" s="177"/>
      <c r="J492" s="177"/>
      <c r="K492" s="177"/>
      <c r="L492" s="177"/>
      <c r="M492" s="177"/>
      <c r="N492" s="177"/>
      <c r="O492" s="177"/>
      <c r="P492" s="177"/>
      <c r="Q492" s="177"/>
      <c r="R492" s="177"/>
      <c r="S492" s="177"/>
      <c r="T492" s="177"/>
      <c r="U492" s="177"/>
      <c r="V492" s="177"/>
      <c r="W492" s="177"/>
    </row>
    <row r="493" customFormat="false" ht="15" hidden="false" customHeight="true" outlineLevel="0" collapsed="false">
      <c r="A493" s="220"/>
      <c r="B493" s="221"/>
      <c r="C493" s="222"/>
      <c r="D493" s="223"/>
      <c r="E493" s="223"/>
      <c r="F493" s="223"/>
      <c r="G493" s="177"/>
      <c r="H493" s="178"/>
      <c r="I493" s="177"/>
      <c r="J493" s="177"/>
      <c r="K493" s="177"/>
      <c r="L493" s="177"/>
      <c r="M493" s="177"/>
      <c r="N493" s="177"/>
      <c r="O493" s="177"/>
      <c r="P493" s="177"/>
      <c r="Q493" s="177"/>
      <c r="R493" s="177"/>
      <c r="S493" s="177"/>
      <c r="T493" s="177"/>
      <c r="U493" s="177"/>
      <c r="V493" s="177"/>
      <c r="W493" s="177"/>
    </row>
    <row r="494" customFormat="false" ht="15" hidden="false" customHeight="true" outlineLevel="0" collapsed="false">
      <c r="A494" s="220"/>
      <c r="B494" s="221"/>
      <c r="C494" s="222"/>
      <c r="D494" s="223"/>
      <c r="E494" s="223"/>
      <c r="F494" s="223"/>
      <c r="G494" s="177"/>
      <c r="H494" s="178"/>
      <c r="I494" s="177"/>
      <c r="J494" s="177"/>
      <c r="K494" s="177"/>
      <c r="L494" s="177"/>
      <c r="M494" s="177"/>
      <c r="N494" s="177"/>
      <c r="O494" s="177"/>
      <c r="P494" s="177"/>
      <c r="Q494" s="177"/>
      <c r="R494" s="177"/>
      <c r="S494" s="177"/>
      <c r="T494" s="177"/>
      <c r="U494" s="177"/>
      <c r="V494" s="177"/>
      <c r="W494" s="177"/>
    </row>
    <row r="495" customFormat="false" ht="15" hidden="false" customHeight="true" outlineLevel="0" collapsed="false">
      <c r="A495" s="220"/>
      <c r="B495" s="221"/>
      <c r="C495" s="222"/>
      <c r="D495" s="223"/>
      <c r="E495" s="223"/>
      <c r="F495" s="223"/>
      <c r="G495" s="177"/>
      <c r="H495" s="178"/>
      <c r="I495" s="177"/>
      <c r="J495" s="177"/>
      <c r="K495" s="177"/>
      <c r="L495" s="177"/>
      <c r="M495" s="177"/>
      <c r="N495" s="177"/>
      <c r="O495" s="177"/>
      <c r="P495" s="177"/>
      <c r="Q495" s="177"/>
      <c r="R495" s="177"/>
      <c r="S495" s="177"/>
      <c r="T495" s="177"/>
      <c r="U495" s="177"/>
      <c r="V495" s="177"/>
      <c r="W495" s="177"/>
    </row>
    <row r="496" customFormat="false" ht="15" hidden="false" customHeight="true" outlineLevel="0" collapsed="false">
      <c r="A496" s="220"/>
      <c r="B496" s="221"/>
      <c r="C496" s="222"/>
      <c r="D496" s="223"/>
      <c r="E496" s="223"/>
      <c r="F496" s="223"/>
      <c r="G496" s="177"/>
      <c r="H496" s="178"/>
      <c r="I496" s="177"/>
      <c r="J496" s="177"/>
      <c r="K496" s="177"/>
      <c r="L496" s="177"/>
      <c r="M496" s="177"/>
      <c r="N496" s="177"/>
      <c r="O496" s="177"/>
      <c r="P496" s="177"/>
      <c r="Q496" s="177"/>
      <c r="R496" s="177"/>
      <c r="S496" s="177"/>
      <c r="T496" s="177"/>
      <c r="U496" s="177"/>
      <c r="V496" s="177"/>
      <c r="W496" s="177"/>
    </row>
    <row r="497" customFormat="false" ht="15" hidden="false" customHeight="true" outlineLevel="0" collapsed="false">
      <c r="A497" s="220"/>
      <c r="B497" s="221"/>
      <c r="C497" s="222"/>
      <c r="D497" s="223"/>
      <c r="E497" s="223"/>
      <c r="F497" s="223"/>
      <c r="G497" s="177"/>
      <c r="H497" s="178"/>
      <c r="I497" s="177"/>
      <c r="J497" s="177"/>
      <c r="K497" s="177"/>
      <c r="L497" s="177"/>
      <c r="M497" s="177"/>
      <c r="N497" s="177"/>
      <c r="O497" s="177"/>
      <c r="P497" s="177"/>
      <c r="Q497" s="177"/>
      <c r="R497" s="177"/>
      <c r="S497" s="177"/>
      <c r="T497" s="177"/>
      <c r="U497" s="177"/>
      <c r="V497" s="177"/>
      <c r="W497" s="177"/>
    </row>
    <row r="498" customFormat="false" ht="15" hidden="false" customHeight="true" outlineLevel="0" collapsed="false">
      <c r="A498" s="220"/>
      <c r="B498" s="221"/>
      <c r="C498" s="222"/>
      <c r="D498" s="223"/>
      <c r="E498" s="223"/>
      <c r="F498" s="223"/>
      <c r="G498" s="177"/>
      <c r="H498" s="178"/>
      <c r="I498" s="177"/>
      <c r="J498" s="177"/>
      <c r="K498" s="177"/>
      <c r="L498" s="177"/>
      <c r="M498" s="177"/>
      <c r="N498" s="177"/>
      <c r="O498" s="177"/>
      <c r="P498" s="177"/>
      <c r="Q498" s="177"/>
      <c r="R498" s="177"/>
      <c r="S498" s="177"/>
      <c r="T498" s="177"/>
      <c r="U498" s="177"/>
      <c r="V498" s="177"/>
      <c r="W498" s="177"/>
    </row>
    <row r="499" customFormat="false" ht="15" hidden="false" customHeight="true" outlineLevel="0" collapsed="false">
      <c r="A499" s="220"/>
      <c r="B499" s="221"/>
      <c r="C499" s="222"/>
      <c r="D499" s="223"/>
      <c r="E499" s="223"/>
      <c r="F499" s="223"/>
      <c r="G499" s="177"/>
      <c r="H499" s="178"/>
      <c r="I499" s="177"/>
      <c r="J499" s="177"/>
      <c r="K499" s="177"/>
      <c r="L499" s="177"/>
      <c r="M499" s="177"/>
      <c r="N499" s="177"/>
      <c r="O499" s="177"/>
      <c r="P499" s="177"/>
      <c r="Q499" s="177"/>
      <c r="R499" s="177"/>
      <c r="S499" s="177"/>
      <c r="T499" s="177"/>
      <c r="U499" s="177"/>
      <c r="V499" s="177"/>
      <c r="W499" s="177"/>
    </row>
    <row r="500" customFormat="false" ht="15" hidden="false" customHeight="true" outlineLevel="0" collapsed="false">
      <c r="A500" s="220"/>
      <c r="B500" s="221"/>
      <c r="C500" s="222"/>
      <c r="D500" s="223"/>
      <c r="E500" s="223"/>
      <c r="F500" s="223"/>
      <c r="G500" s="177"/>
      <c r="H500" s="178"/>
      <c r="I500" s="177"/>
      <c r="J500" s="177"/>
      <c r="K500" s="177"/>
      <c r="L500" s="177"/>
      <c r="M500" s="177"/>
      <c r="N500" s="177"/>
      <c r="O500" s="177"/>
      <c r="P500" s="177"/>
      <c r="Q500" s="177"/>
      <c r="R500" s="177"/>
      <c r="S500" s="177"/>
      <c r="T500" s="177"/>
      <c r="U500" s="177"/>
      <c r="V500" s="177"/>
      <c r="W500" s="177"/>
    </row>
    <row r="501" customFormat="false" ht="15" hidden="false" customHeight="true" outlineLevel="0" collapsed="false">
      <c r="A501" s="220"/>
      <c r="B501" s="221"/>
      <c r="C501" s="222"/>
      <c r="D501" s="223"/>
      <c r="E501" s="223"/>
      <c r="F501" s="223"/>
      <c r="G501" s="177"/>
      <c r="H501" s="178"/>
      <c r="I501" s="177"/>
      <c r="J501" s="177"/>
      <c r="K501" s="177"/>
      <c r="L501" s="177"/>
      <c r="M501" s="177"/>
      <c r="N501" s="177"/>
      <c r="O501" s="177"/>
      <c r="P501" s="177"/>
      <c r="Q501" s="177"/>
      <c r="R501" s="177"/>
      <c r="S501" s="177"/>
      <c r="T501" s="177"/>
      <c r="U501" s="177"/>
      <c r="V501" s="177"/>
      <c r="W501" s="177"/>
    </row>
    <row r="502" customFormat="false" ht="15" hidden="false" customHeight="true" outlineLevel="0" collapsed="false">
      <c r="A502" s="220"/>
      <c r="B502" s="221"/>
      <c r="C502" s="222"/>
      <c r="D502" s="223"/>
      <c r="E502" s="223"/>
      <c r="F502" s="223"/>
      <c r="G502" s="177"/>
      <c r="H502" s="178"/>
      <c r="I502" s="177"/>
      <c r="J502" s="177"/>
      <c r="K502" s="177"/>
      <c r="L502" s="177"/>
      <c r="M502" s="177"/>
      <c r="N502" s="177"/>
      <c r="O502" s="177"/>
      <c r="P502" s="177"/>
      <c r="Q502" s="177"/>
      <c r="R502" s="177"/>
      <c r="S502" s="177"/>
      <c r="T502" s="177"/>
      <c r="U502" s="177"/>
      <c r="V502" s="177"/>
      <c r="W502" s="177"/>
    </row>
    <row r="503" customFormat="false" ht="15" hidden="false" customHeight="true" outlineLevel="0" collapsed="false">
      <c r="A503" s="220"/>
      <c r="B503" s="221"/>
      <c r="C503" s="222"/>
      <c r="D503" s="223"/>
      <c r="E503" s="223"/>
      <c r="F503" s="223"/>
      <c r="G503" s="177"/>
      <c r="H503" s="178"/>
      <c r="I503" s="177"/>
      <c r="J503" s="177"/>
      <c r="K503" s="177"/>
      <c r="L503" s="177"/>
      <c r="M503" s="177"/>
      <c r="N503" s="177"/>
      <c r="O503" s="177"/>
      <c r="P503" s="177"/>
      <c r="Q503" s="177"/>
      <c r="R503" s="177"/>
      <c r="S503" s="177"/>
      <c r="T503" s="177"/>
      <c r="U503" s="177"/>
      <c r="V503" s="177"/>
      <c r="W503" s="177"/>
    </row>
    <row r="504" customFormat="false" ht="15" hidden="false" customHeight="true" outlineLevel="0" collapsed="false">
      <c r="A504" s="220"/>
      <c r="B504" s="221"/>
      <c r="C504" s="222"/>
      <c r="D504" s="223"/>
      <c r="E504" s="223"/>
      <c r="F504" s="223"/>
      <c r="G504" s="177"/>
      <c r="H504" s="178"/>
      <c r="I504" s="177"/>
      <c r="J504" s="177"/>
      <c r="K504" s="177"/>
      <c r="L504" s="177"/>
      <c r="M504" s="177"/>
      <c r="N504" s="177"/>
      <c r="O504" s="177"/>
      <c r="P504" s="177"/>
      <c r="Q504" s="177"/>
      <c r="R504" s="177"/>
      <c r="S504" s="177"/>
      <c r="T504" s="177"/>
      <c r="U504" s="177"/>
      <c r="V504" s="177"/>
      <c r="W504" s="177"/>
    </row>
    <row r="505" customFormat="false" ht="15" hidden="false" customHeight="true" outlineLevel="0" collapsed="false">
      <c r="A505" s="220"/>
      <c r="B505" s="221"/>
      <c r="C505" s="222"/>
      <c r="D505" s="223"/>
      <c r="E505" s="223"/>
      <c r="F505" s="223"/>
      <c r="G505" s="177"/>
      <c r="H505" s="178"/>
      <c r="I505" s="177"/>
      <c r="J505" s="177"/>
      <c r="K505" s="177"/>
      <c r="L505" s="177"/>
      <c r="M505" s="177"/>
      <c r="N505" s="177"/>
      <c r="O505" s="177"/>
      <c r="P505" s="177"/>
      <c r="Q505" s="177"/>
      <c r="R505" s="177"/>
      <c r="S505" s="177"/>
      <c r="T505" s="177"/>
      <c r="U505" s="177"/>
      <c r="V505" s="177"/>
      <c r="W505" s="177"/>
    </row>
    <row r="506" customFormat="false" ht="15" hidden="false" customHeight="true" outlineLevel="0" collapsed="false">
      <c r="A506" s="220"/>
      <c r="B506" s="221"/>
      <c r="C506" s="222"/>
      <c r="D506" s="223"/>
      <c r="E506" s="223"/>
      <c r="F506" s="223"/>
      <c r="G506" s="177"/>
      <c r="H506" s="178"/>
      <c r="I506" s="177"/>
      <c r="J506" s="177"/>
      <c r="K506" s="177"/>
      <c r="L506" s="177"/>
      <c r="M506" s="177"/>
      <c r="N506" s="177"/>
      <c r="O506" s="177"/>
      <c r="P506" s="177"/>
      <c r="Q506" s="177"/>
      <c r="R506" s="177"/>
      <c r="S506" s="177"/>
      <c r="T506" s="177"/>
      <c r="U506" s="177"/>
      <c r="V506" s="177"/>
      <c r="W506" s="177"/>
    </row>
    <row r="507" customFormat="false" ht="15" hidden="false" customHeight="true" outlineLevel="0" collapsed="false">
      <c r="A507" s="220"/>
      <c r="B507" s="221"/>
      <c r="C507" s="222"/>
      <c r="D507" s="223"/>
      <c r="E507" s="223"/>
      <c r="F507" s="223"/>
      <c r="G507" s="177"/>
      <c r="H507" s="178"/>
      <c r="I507" s="177"/>
      <c r="J507" s="177"/>
      <c r="K507" s="177"/>
      <c r="L507" s="177"/>
      <c r="M507" s="177"/>
      <c r="N507" s="177"/>
      <c r="O507" s="177"/>
      <c r="P507" s="177"/>
      <c r="Q507" s="177"/>
      <c r="R507" s="177"/>
      <c r="S507" s="177"/>
      <c r="T507" s="177"/>
      <c r="U507" s="177"/>
      <c r="V507" s="177"/>
      <c r="W507" s="177"/>
    </row>
    <row r="508" customFormat="false" ht="15" hidden="false" customHeight="true" outlineLevel="0" collapsed="false">
      <c r="A508" s="220"/>
      <c r="B508" s="221"/>
      <c r="C508" s="222"/>
      <c r="D508" s="223"/>
      <c r="E508" s="223"/>
      <c r="F508" s="223"/>
      <c r="G508" s="177"/>
      <c r="H508" s="178"/>
      <c r="I508" s="177"/>
      <c r="J508" s="177"/>
      <c r="K508" s="177"/>
      <c r="L508" s="177"/>
      <c r="M508" s="177"/>
      <c r="N508" s="177"/>
      <c r="O508" s="177"/>
      <c r="P508" s="177"/>
      <c r="Q508" s="177"/>
      <c r="R508" s="177"/>
      <c r="S508" s="177"/>
      <c r="T508" s="177"/>
      <c r="U508" s="177"/>
      <c r="V508" s="177"/>
      <c r="W508" s="177"/>
    </row>
    <row r="509" customFormat="false" ht="15" hidden="false" customHeight="true" outlineLevel="0" collapsed="false">
      <c r="A509" s="220"/>
      <c r="B509" s="221"/>
      <c r="C509" s="222"/>
      <c r="D509" s="223"/>
      <c r="E509" s="223"/>
      <c r="F509" s="223"/>
      <c r="G509" s="177"/>
      <c r="H509" s="178"/>
      <c r="I509" s="177"/>
      <c r="J509" s="177"/>
      <c r="K509" s="177"/>
      <c r="L509" s="177"/>
      <c r="M509" s="177"/>
      <c r="N509" s="177"/>
      <c r="O509" s="177"/>
      <c r="P509" s="177"/>
      <c r="Q509" s="177"/>
      <c r="R509" s="177"/>
      <c r="S509" s="177"/>
      <c r="T509" s="177"/>
      <c r="U509" s="177"/>
      <c r="V509" s="177"/>
      <c r="W509" s="177"/>
    </row>
    <row r="510" customFormat="false" ht="15" hidden="false" customHeight="true" outlineLevel="0" collapsed="false">
      <c r="A510" s="220"/>
      <c r="B510" s="221"/>
      <c r="C510" s="222"/>
      <c r="D510" s="223"/>
      <c r="E510" s="223"/>
      <c r="F510" s="223"/>
      <c r="G510" s="177"/>
      <c r="H510" s="178"/>
      <c r="I510" s="177"/>
      <c r="J510" s="177"/>
      <c r="K510" s="177"/>
      <c r="L510" s="177"/>
      <c r="M510" s="177"/>
      <c r="N510" s="177"/>
      <c r="O510" s="177"/>
      <c r="P510" s="177"/>
      <c r="Q510" s="177"/>
      <c r="R510" s="177"/>
      <c r="S510" s="177"/>
      <c r="T510" s="177"/>
      <c r="U510" s="177"/>
      <c r="V510" s="177"/>
      <c r="W510" s="177"/>
    </row>
    <row r="511" customFormat="false" ht="15" hidden="false" customHeight="true" outlineLevel="0" collapsed="false">
      <c r="A511" s="220"/>
      <c r="B511" s="221"/>
      <c r="C511" s="222"/>
      <c r="D511" s="223"/>
      <c r="E511" s="223"/>
      <c r="F511" s="223"/>
      <c r="G511" s="177"/>
      <c r="H511" s="178"/>
      <c r="I511" s="177"/>
      <c r="J511" s="177"/>
      <c r="K511" s="177"/>
      <c r="L511" s="177"/>
      <c r="M511" s="177"/>
      <c r="N511" s="177"/>
      <c r="O511" s="177"/>
      <c r="P511" s="177"/>
      <c r="Q511" s="177"/>
      <c r="R511" s="177"/>
      <c r="S511" s="177"/>
      <c r="T511" s="177"/>
      <c r="U511" s="177"/>
      <c r="V511" s="177"/>
      <c r="W511" s="177"/>
    </row>
    <row r="512" customFormat="false" ht="15" hidden="false" customHeight="true" outlineLevel="0" collapsed="false">
      <c r="A512" s="220"/>
      <c r="B512" s="221"/>
      <c r="C512" s="222"/>
      <c r="D512" s="223"/>
      <c r="E512" s="223"/>
      <c r="F512" s="223"/>
      <c r="G512" s="177"/>
      <c r="H512" s="178"/>
      <c r="I512" s="177"/>
      <c r="J512" s="177"/>
      <c r="K512" s="177"/>
      <c r="L512" s="177"/>
      <c r="M512" s="177"/>
      <c r="N512" s="177"/>
      <c r="O512" s="177"/>
      <c r="P512" s="177"/>
      <c r="Q512" s="177"/>
      <c r="R512" s="177"/>
      <c r="S512" s="177"/>
      <c r="T512" s="177"/>
      <c r="U512" s="177"/>
      <c r="V512" s="177"/>
      <c r="W512" s="177"/>
    </row>
    <row r="513" customFormat="false" ht="15" hidden="false" customHeight="true" outlineLevel="0" collapsed="false">
      <c r="A513" s="220"/>
      <c r="B513" s="221"/>
      <c r="C513" s="222"/>
      <c r="D513" s="223"/>
      <c r="E513" s="223"/>
      <c r="F513" s="223"/>
      <c r="G513" s="177"/>
      <c r="H513" s="178"/>
      <c r="I513" s="177"/>
      <c r="J513" s="177"/>
      <c r="K513" s="177"/>
      <c r="L513" s="177"/>
      <c r="M513" s="177"/>
      <c r="N513" s="177"/>
      <c r="O513" s="177"/>
      <c r="P513" s="177"/>
      <c r="Q513" s="177"/>
      <c r="R513" s="177"/>
      <c r="S513" s="177"/>
      <c r="T513" s="177"/>
      <c r="U513" s="177"/>
      <c r="V513" s="177"/>
      <c r="W513" s="177"/>
    </row>
    <row r="514" customFormat="false" ht="15" hidden="false" customHeight="true" outlineLevel="0" collapsed="false">
      <c r="A514" s="220"/>
      <c r="B514" s="221"/>
      <c r="C514" s="222"/>
      <c r="D514" s="223"/>
      <c r="E514" s="223"/>
      <c r="F514" s="223"/>
      <c r="G514" s="177"/>
      <c r="H514" s="178"/>
      <c r="I514" s="177"/>
      <c r="J514" s="177"/>
      <c r="K514" s="177"/>
      <c r="L514" s="177"/>
      <c r="M514" s="177"/>
      <c r="N514" s="177"/>
      <c r="O514" s="177"/>
      <c r="P514" s="177"/>
      <c r="Q514" s="177"/>
      <c r="R514" s="177"/>
      <c r="S514" s="177"/>
      <c r="T514" s="177"/>
      <c r="U514" s="177"/>
      <c r="V514" s="177"/>
      <c r="W514" s="177"/>
    </row>
    <row r="515" customFormat="false" ht="15" hidden="false" customHeight="true" outlineLevel="0" collapsed="false">
      <c r="A515" s="220"/>
      <c r="B515" s="221"/>
      <c r="C515" s="222"/>
      <c r="D515" s="223"/>
      <c r="E515" s="223"/>
      <c r="F515" s="223"/>
      <c r="G515" s="177"/>
      <c r="H515" s="178"/>
      <c r="I515" s="177"/>
      <c r="J515" s="177"/>
      <c r="K515" s="177"/>
      <c r="L515" s="177"/>
      <c r="M515" s="177"/>
      <c r="N515" s="177"/>
      <c r="O515" s="177"/>
      <c r="P515" s="177"/>
      <c r="Q515" s="177"/>
      <c r="R515" s="177"/>
      <c r="S515" s="177"/>
      <c r="T515" s="177"/>
      <c r="U515" s="177"/>
      <c r="V515" s="177"/>
      <c r="W515" s="177"/>
    </row>
    <row r="516" customFormat="false" ht="15" hidden="false" customHeight="true" outlineLevel="0" collapsed="false">
      <c r="A516" s="220"/>
      <c r="B516" s="221"/>
      <c r="C516" s="222"/>
      <c r="D516" s="223"/>
      <c r="E516" s="223"/>
      <c r="F516" s="223"/>
      <c r="G516" s="177"/>
      <c r="H516" s="178"/>
      <c r="I516" s="177"/>
      <c r="J516" s="177"/>
      <c r="K516" s="177"/>
      <c r="L516" s="177"/>
      <c r="M516" s="177"/>
      <c r="N516" s="177"/>
      <c r="O516" s="177"/>
      <c r="P516" s="177"/>
      <c r="Q516" s="177"/>
      <c r="R516" s="177"/>
      <c r="S516" s="177"/>
      <c r="T516" s="177"/>
      <c r="U516" s="177"/>
      <c r="V516" s="177"/>
      <c r="W516" s="177"/>
    </row>
    <row r="517" customFormat="false" ht="15" hidden="false" customHeight="true" outlineLevel="0" collapsed="false">
      <c r="A517" s="220"/>
      <c r="B517" s="221"/>
      <c r="C517" s="222"/>
      <c r="D517" s="223"/>
      <c r="E517" s="223"/>
      <c r="F517" s="223"/>
      <c r="G517" s="177"/>
      <c r="H517" s="178"/>
      <c r="I517" s="177"/>
      <c r="J517" s="177"/>
      <c r="K517" s="177"/>
      <c r="L517" s="177"/>
      <c r="M517" s="177"/>
      <c r="N517" s="177"/>
      <c r="O517" s="177"/>
      <c r="P517" s="177"/>
      <c r="Q517" s="177"/>
      <c r="R517" s="177"/>
      <c r="S517" s="177"/>
      <c r="T517" s="177"/>
      <c r="U517" s="177"/>
      <c r="V517" s="177"/>
      <c r="W517" s="177"/>
    </row>
    <row r="518" customFormat="false" ht="15" hidden="false" customHeight="true" outlineLevel="0" collapsed="false">
      <c r="A518" s="220"/>
      <c r="B518" s="221"/>
      <c r="C518" s="222"/>
      <c r="D518" s="223"/>
      <c r="E518" s="223"/>
      <c r="F518" s="223"/>
      <c r="G518" s="177"/>
      <c r="H518" s="178"/>
      <c r="I518" s="177"/>
      <c r="J518" s="177"/>
      <c r="K518" s="177"/>
      <c r="L518" s="177"/>
      <c r="M518" s="177"/>
      <c r="N518" s="177"/>
      <c r="O518" s="177"/>
      <c r="P518" s="177"/>
      <c r="Q518" s="177"/>
      <c r="R518" s="177"/>
      <c r="S518" s="177"/>
      <c r="T518" s="177"/>
      <c r="U518" s="177"/>
      <c r="V518" s="177"/>
      <c r="W518" s="177"/>
    </row>
    <row r="519" customFormat="false" ht="15" hidden="false" customHeight="true" outlineLevel="0" collapsed="false">
      <c r="A519" s="220"/>
      <c r="B519" s="221"/>
      <c r="C519" s="222"/>
      <c r="D519" s="223"/>
      <c r="E519" s="223"/>
      <c r="F519" s="223"/>
      <c r="G519" s="177"/>
      <c r="H519" s="178"/>
      <c r="I519" s="177"/>
      <c r="J519" s="177"/>
      <c r="K519" s="177"/>
      <c r="L519" s="177"/>
      <c r="M519" s="177"/>
      <c r="N519" s="177"/>
      <c r="O519" s="177"/>
      <c r="P519" s="177"/>
      <c r="Q519" s="177"/>
      <c r="R519" s="177"/>
      <c r="S519" s="177"/>
      <c r="T519" s="177"/>
      <c r="U519" s="177"/>
      <c r="V519" s="177"/>
      <c r="W519" s="177"/>
    </row>
    <row r="520" customFormat="false" ht="15" hidden="false" customHeight="true" outlineLevel="0" collapsed="false">
      <c r="A520" s="220"/>
      <c r="B520" s="221"/>
      <c r="C520" s="222"/>
      <c r="D520" s="223"/>
      <c r="E520" s="223"/>
      <c r="F520" s="223"/>
      <c r="G520" s="177"/>
      <c r="H520" s="178"/>
      <c r="I520" s="177"/>
      <c r="J520" s="177"/>
      <c r="K520" s="177"/>
      <c r="L520" s="177"/>
      <c r="M520" s="177"/>
      <c r="N520" s="177"/>
      <c r="O520" s="177"/>
      <c r="P520" s="177"/>
      <c r="Q520" s="177"/>
      <c r="R520" s="177"/>
      <c r="S520" s="177"/>
      <c r="T520" s="177"/>
      <c r="U520" s="177"/>
      <c r="V520" s="177"/>
      <c r="W520" s="177"/>
    </row>
    <row r="521" customFormat="false" ht="15" hidden="false" customHeight="true" outlineLevel="0" collapsed="false">
      <c r="A521" s="220"/>
      <c r="B521" s="221"/>
      <c r="C521" s="222"/>
      <c r="D521" s="223"/>
      <c r="E521" s="223"/>
      <c r="F521" s="223"/>
      <c r="G521" s="177"/>
      <c r="H521" s="178"/>
      <c r="I521" s="177"/>
      <c r="J521" s="177"/>
      <c r="K521" s="177"/>
      <c r="L521" s="177"/>
      <c r="M521" s="177"/>
      <c r="N521" s="177"/>
      <c r="O521" s="177"/>
      <c r="P521" s="177"/>
      <c r="Q521" s="177"/>
      <c r="R521" s="177"/>
      <c r="S521" s="177"/>
      <c r="T521" s="177"/>
      <c r="U521" s="177"/>
      <c r="V521" s="177"/>
      <c r="W521" s="177"/>
    </row>
    <row r="522" customFormat="false" ht="15" hidden="false" customHeight="true" outlineLevel="0" collapsed="false">
      <c r="A522" s="220"/>
      <c r="B522" s="221"/>
      <c r="C522" s="222"/>
      <c r="D522" s="223"/>
      <c r="E522" s="223"/>
      <c r="F522" s="223"/>
      <c r="G522" s="177"/>
      <c r="H522" s="178"/>
      <c r="I522" s="177"/>
      <c r="J522" s="177"/>
      <c r="K522" s="177"/>
      <c r="L522" s="177"/>
      <c r="M522" s="177"/>
      <c r="N522" s="177"/>
      <c r="O522" s="177"/>
      <c r="P522" s="177"/>
      <c r="Q522" s="177"/>
      <c r="R522" s="177"/>
      <c r="S522" s="177"/>
      <c r="T522" s="177"/>
      <c r="U522" s="177"/>
      <c r="V522" s="177"/>
      <c r="W522" s="177"/>
    </row>
    <row r="523" customFormat="false" ht="15" hidden="false" customHeight="true" outlineLevel="0" collapsed="false">
      <c r="A523" s="220"/>
      <c r="B523" s="221"/>
      <c r="C523" s="222"/>
      <c r="D523" s="223"/>
      <c r="E523" s="223"/>
      <c r="F523" s="223"/>
      <c r="G523" s="177"/>
      <c r="H523" s="178"/>
      <c r="I523" s="177"/>
      <c r="J523" s="177"/>
      <c r="K523" s="177"/>
      <c r="L523" s="177"/>
      <c r="M523" s="177"/>
      <c r="N523" s="177"/>
      <c r="O523" s="177"/>
      <c r="P523" s="177"/>
      <c r="Q523" s="177"/>
      <c r="R523" s="177"/>
      <c r="S523" s="177"/>
      <c r="T523" s="177"/>
      <c r="U523" s="177"/>
      <c r="V523" s="177"/>
      <c r="W523" s="177"/>
    </row>
    <row r="524" customFormat="false" ht="15" hidden="false" customHeight="true" outlineLevel="0" collapsed="false">
      <c r="A524" s="220"/>
      <c r="B524" s="221"/>
      <c r="C524" s="222"/>
      <c r="D524" s="223"/>
      <c r="E524" s="223"/>
      <c r="F524" s="223"/>
      <c r="G524" s="177"/>
      <c r="H524" s="178"/>
      <c r="I524" s="177"/>
      <c r="J524" s="177"/>
      <c r="K524" s="177"/>
      <c r="L524" s="177"/>
      <c r="M524" s="177"/>
      <c r="N524" s="177"/>
      <c r="O524" s="177"/>
      <c r="P524" s="177"/>
      <c r="Q524" s="177"/>
      <c r="R524" s="177"/>
      <c r="S524" s="177"/>
      <c r="T524" s="177"/>
      <c r="U524" s="177"/>
      <c r="V524" s="177"/>
      <c r="W524" s="177"/>
    </row>
    <row r="525" customFormat="false" ht="15" hidden="false" customHeight="true" outlineLevel="0" collapsed="false">
      <c r="A525" s="220"/>
      <c r="B525" s="221"/>
      <c r="C525" s="222"/>
      <c r="D525" s="223"/>
      <c r="E525" s="223"/>
      <c r="F525" s="223"/>
      <c r="G525" s="177"/>
      <c r="H525" s="178"/>
      <c r="I525" s="177"/>
      <c r="J525" s="177"/>
      <c r="K525" s="177"/>
      <c r="L525" s="177"/>
      <c r="M525" s="177"/>
      <c r="N525" s="177"/>
      <c r="O525" s="177"/>
      <c r="P525" s="177"/>
      <c r="Q525" s="177"/>
      <c r="R525" s="177"/>
      <c r="S525" s="177"/>
      <c r="T525" s="177"/>
      <c r="U525" s="177"/>
      <c r="V525" s="177"/>
      <c r="W525" s="177"/>
    </row>
    <row r="526" customFormat="false" ht="15" hidden="false" customHeight="true" outlineLevel="0" collapsed="false">
      <c r="A526" s="220"/>
      <c r="B526" s="221"/>
      <c r="C526" s="222"/>
      <c r="D526" s="223"/>
      <c r="E526" s="223"/>
      <c r="F526" s="223"/>
      <c r="G526" s="177"/>
      <c r="H526" s="178"/>
      <c r="I526" s="177"/>
      <c r="J526" s="177"/>
      <c r="K526" s="177"/>
      <c r="L526" s="177"/>
      <c r="M526" s="177"/>
      <c r="N526" s="177"/>
      <c r="O526" s="177"/>
      <c r="P526" s="177"/>
      <c r="Q526" s="177"/>
      <c r="R526" s="177"/>
      <c r="S526" s="177"/>
      <c r="T526" s="177"/>
      <c r="U526" s="177"/>
      <c r="V526" s="177"/>
      <c r="W526" s="177"/>
    </row>
    <row r="527" customFormat="false" ht="15" hidden="false" customHeight="true" outlineLevel="0" collapsed="false">
      <c r="A527" s="220"/>
      <c r="B527" s="221"/>
      <c r="C527" s="222"/>
      <c r="D527" s="223"/>
      <c r="E527" s="223"/>
      <c r="F527" s="223"/>
      <c r="G527" s="177"/>
      <c r="H527" s="178"/>
      <c r="I527" s="177"/>
      <c r="J527" s="177"/>
      <c r="K527" s="177"/>
      <c r="L527" s="177"/>
      <c r="M527" s="177"/>
      <c r="N527" s="177"/>
      <c r="O527" s="177"/>
      <c r="P527" s="177"/>
      <c r="Q527" s="177"/>
      <c r="R527" s="177"/>
      <c r="S527" s="177"/>
      <c r="T527" s="177"/>
      <c r="U527" s="177"/>
      <c r="V527" s="177"/>
      <c r="W527" s="177"/>
    </row>
    <row r="528" customFormat="false" ht="15" hidden="false" customHeight="true" outlineLevel="0" collapsed="false">
      <c r="A528" s="220"/>
      <c r="B528" s="221"/>
      <c r="C528" s="222"/>
      <c r="D528" s="223"/>
      <c r="E528" s="223"/>
      <c r="F528" s="223"/>
      <c r="G528" s="177"/>
      <c r="H528" s="178"/>
      <c r="I528" s="177"/>
      <c r="J528" s="177"/>
      <c r="K528" s="177"/>
      <c r="L528" s="177"/>
      <c r="M528" s="177"/>
      <c r="N528" s="177"/>
      <c r="O528" s="177"/>
      <c r="P528" s="177"/>
      <c r="Q528" s="177"/>
      <c r="R528" s="177"/>
      <c r="S528" s="177"/>
      <c r="T528" s="177"/>
      <c r="U528" s="177"/>
      <c r="V528" s="177"/>
      <c r="W528" s="177"/>
    </row>
    <row r="529" customFormat="false" ht="15" hidden="false" customHeight="true" outlineLevel="0" collapsed="false">
      <c r="A529" s="220"/>
      <c r="B529" s="221"/>
      <c r="C529" s="222"/>
      <c r="D529" s="223"/>
      <c r="E529" s="223"/>
      <c r="F529" s="223"/>
      <c r="G529" s="177"/>
      <c r="H529" s="178"/>
      <c r="I529" s="177"/>
      <c r="J529" s="177"/>
      <c r="K529" s="177"/>
      <c r="L529" s="177"/>
      <c r="M529" s="177"/>
      <c r="N529" s="177"/>
      <c r="O529" s="177"/>
      <c r="P529" s="177"/>
      <c r="Q529" s="177"/>
      <c r="R529" s="177"/>
      <c r="S529" s="177"/>
      <c r="T529" s="177"/>
      <c r="U529" s="177"/>
      <c r="V529" s="177"/>
      <c r="W529" s="177"/>
    </row>
    <row r="530" customFormat="false" ht="15" hidden="false" customHeight="true" outlineLevel="0" collapsed="false">
      <c r="A530" s="220"/>
      <c r="B530" s="221"/>
      <c r="C530" s="222"/>
      <c r="D530" s="223"/>
      <c r="E530" s="223"/>
      <c r="F530" s="223"/>
      <c r="G530" s="177"/>
      <c r="H530" s="178"/>
      <c r="I530" s="177"/>
      <c r="J530" s="177"/>
      <c r="K530" s="177"/>
      <c r="L530" s="177"/>
      <c r="M530" s="177"/>
      <c r="N530" s="177"/>
      <c r="O530" s="177"/>
      <c r="P530" s="177"/>
      <c r="Q530" s="177"/>
      <c r="R530" s="177"/>
      <c r="S530" s="177"/>
      <c r="T530" s="177"/>
      <c r="U530" s="177"/>
      <c r="V530" s="177"/>
      <c r="W530" s="177"/>
    </row>
    <row r="531" customFormat="false" ht="15" hidden="false" customHeight="true" outlineLevel="0" collapsed="false">
      <c r="A531" s="220"/>
      <c r="B531" s="221"/>
      <c r="C531" s="222"/>
      <c r="D531" s="223"/>
      <c r="E531" s="223"/>
      <c r="F531" s="223"/>
      <c r="G531" s="177"/>
      <c r="H531" s="178"/>
      <c r="I531" s="177"/>
      <c r="J531" s="177"/>
      <c r="K531" s="177"/>
      <c r="L531" s="177"/>
      <c r="M531" s="177"/>
      <c r="N531" s="177"/>
      <c r="O531" s="177"/>
      <c r="P531" s="177"/>
      <c r="Q531" s="177"/>
      <c r="R531" s="177"/>
      <c r="S531" s="177"/>
      <c r="T531" s="177"/>
      <c r="U531" s="177"/>
      <c r="V531" s="177"/>
      <c r="W531" s="177"/>
    </row>
    <row r="532" customFormat="false" ht="15" hidden="false" customHeight="true" outlineLevel="0" collapsed="false">
      <c r="A532" s="220"/>
      <c r="B532" s="221"/>
      <c r="C532" s="222"/>
      <c r="D532" s="223"/>
      <c r="E532" s="223"/>
      <c r="F532" s="223"/>
      <c r="G532" s="177"/>
      <c r="H532" s="178"/>
      <c r="I532" s="177"/>
      <c r="J532" s="177"/>
      <c r="K532" s="177"/>
      <c r="L532" s="177"/>
      <c r="M532" s="177"/>
      <c r="N532" s="177"/>
      <c r="O532" s="177"/>
      <c r="P532" s="177"/>
      <c r="Q532" s="177"/>
      <c r="R532" s="177"/>
      <c r="S532" s="177"/>
      <c r="T532" s="177"/>
      <c r="U532" s="177"/>
      <c r="V532" s="177"/>
      <c r="W532" s="177"/>
    </row>
    <row r="533" customFormat="false" ht="15" hidden="false" customHeight="true" outlineLevel="0" collapsed="false">
      <c r="A533" s="220"/>
      <c r="B533" s="221"/>
      <c r="C533" s="222"/>
      <c r="D533" s="223"/>
      <c r="E533" s="223"/>
      <c r="F533" s="223"/>
      <c r="G533" s="177"/>
      <c r="H533" s="178"/>
      <c r="I533" s="177"/>
      <c r="J533" s="177"/>
      <c r="K533" s="177"/>
      <c r="L533" s="177"/>
      <c r="M533" s="177"/>
      <c r="N533" s="177"/>
      <c r="O533" s="177"/>
      <c r="P533" s="177"/>
      <c r="Q533" s="177"/>
      <c r="R533" s="177"/>
      <c r="S533" s="177"/>
      <c r="T533" s="177"/>
      <c r="U533" s="177"/>
      <c r="V533" s="177"/>
      <c r="W533" s="177"/>
    </row>
    <row r="534" customFormat="false" ht="15" hidden="false" customHeight="true" outlineLevel="0" collapsed="false">
      <c r="A534" s="220"/>
      <c r="B534" s="221"/>
      <c r="C534" s="222"/>
      <c r="D534" s="223"/>
      <c r="E534" s="223"/>
      <c r="F534" s="223"/>
      <c r="G534" s="177"/>
      <c r="H534" s="178"/>
      <c r="I534" s="177"/>
      <c r="J534" s="177"/>
      <c r="K534" s="177"/>
      <c r="L534" s="177"/>
      <c r="M534" s="177"/>
      <c r="N534" s="177"/>
      <c r="O534" s="177"/>
      <c r="P534" s="177"/>
      <c r="Q534" s="177"/>
      <c r="R534" s="177"/>
      <c r="S534" s="177"/>
      <c r="T534" s="177"/>
      <c r="U534" s="177"/>
      <c r="V534" s="177"/>
      <c r="W534" s="177"/>
    </row>
    <row r="535" customFormat="false" ht="15" hidden="false" customHeight="true" outlineLevel="0" collapsed="false">
      <c r="A535" s="220"/>
      <c r="B535" s="221"/>
      <c r="C535" s="222"/>
      <c r="D535" s="223"/>
      <c r="E535" s="223"/>
      <c r="F535" s="223"/>
      <c r="G535" s="177"/>
      <c r="H535" s="178"/>
      <c r="I535" s="177"/>
      <c r="J535" s="177"/>
      <c r="K535" s="177"/>
      <c r="L535" s="177"/>
      <c r="M535" s="177"/>
      <c r="N535" s="177"/>
      <c r="O535" s="177"/>
      <c r="P535" s="177"/>
      <c r="Q535" s="177"/>
      <c r="R535" s="177"/>
      <c r="S535" s="177"/>
      <c r="T535" s="177"/>
      <c r="U535" s="177"/>
      <c r="V535" s="177"/>
      <c r="W535" s="177"/>
    </row>
    <row r="536" customFormat="false" ht="15" hidden="false" customHeight="true" outlineLevel="0" collapsed="false">
      <c r="A536" s="220"/>
      <c r="B536" s="221"/>
      <c r="C536" s="222"/>
      <c r="D536" s="223"/>
      <c r="E536" s="223"/>
      <c r="F536" s="223"/>
      <c r="G536" s="177"/>
      <c r="H536" s="178"/>
      <c r="I536" s="177"/>
      <c r="J536" s="177"/>
      <c r="K536" s="177"/>
      <c r="L536" s="177"/>
      <c r="M536" s="177"/>
      <c r="N536" s="177"/>
      <c r="O536" s="177"/>
      <c r="P536" s="177"/>
      <c r="Q536" s="177"/>
      <c r="R536" s="177"/>
      <c r="S536" s="177"/>
      <c r="T536" s="177"/>
      <c r="U536" s="177"/>
      <c r="V536" s="177"/>
      <c r="W536" s="177"/>
    </row>
    <row r="537" customFormat="false" ht="15" hidden="false" customHeight="true" outlineLevel="0" collapsed="false">
      <c r="A537" s="220"/>
      <c r="B537" s="221"/>
      <c r="C537" s="222"/>
      <c r="D537" s="223"/>
      <c r="E537" s="223"/>
      <c r="F537" s="223"/>
      <c r="G537" s="177"/>
      <c r="H537" s="178"/>
      <c r="I537" s="177"/>
      <c r="J537" s="177"/>
      <c r="K537" s="177"/>
      <c r="L537" s="177"/>
      <c r="M537" s="177"/>
      <c r="N537" s="177"/>
      <c r="O537" s="177"/>
      <c r="P537" s="177"/>
      <c r="Q537" s="177"/>
      <c r="R537" s="177"/>
      <c r="S537" s="177"/>
      <c r="T537" s="177"/>
      <c r="U537" s="177"/>
      <c r="V537" s="177"/>
      <c r="W537" s="177"/>
    </row>
    <row r="538" customFormat="false" ht="15" hidden="false" customHeight="true" outlineLevel="0" collapsed="false">
      <c r="A538" s="220"/>
      <c r="B538" s="221"/>
      <c r="C538" s="222"/>
      <c r="D538" s="223"/>
      <c r="E538" s="223"/>
      <c r="F538" s="223"/>
      <c r="G538" s="177"/>
      <c r="H538" s="178"/>
      <c r="I538" s="177"/>
      <c r="J538" s="177"/>
      <c r="K538" s="177"/>
      <c r="L538" s="177"/>
      <c r="M538" s="177"/>
      <c r="N538" s="177"/>
      <c r="O538" s="177"/>
      <c r="P538" s="177"/>
      <c r="Q538" s="177"/>
      <c r="R538" s="177"/>
      <c r="S538" s="177"/>
      <c r="T538" s="177"/>
      <c r="U538" s="177"/>
      <c r="V538" s="177"/>
      <c r="W538" s="177"/>
    </row>
    <row r="539" customFormat="false" ht="15" hidden="false" customHeight="true" outlineLevel="0" collapsed="false">
      <c r="A539" s="220"/>
      <c r="B539" s="221"/>
      <c r="C539" s="222"/>
      <c r="D539" s="223"/>
      <c r="E539" s="223"/>
      <c r="F539" s="223"/>
      <c r="G539" s="177"/>
      <c r="H539" s="178"/>
      <c r="I539" s="177"/>
      <c r="J539" s="177"/>
      <c r="K539" s="177"/>
      <c r="L539" s="177"/>
      <c r="M539" s="177"/>
      <c r="N539" s="177"/>
      <c r="O539" s="177"/>
      <c r="P539" s="177"/>
      <c r="Q539" s="177"/>
      <c r="R539" s="177"/>
      <c r="S539" s="177"/>
      <c r="T539" s="177"/>
      <c r="U539" s="177"/>
      <c r="V539" s="177"/>
      <c r="W539" s="177"/>
    </row>
    <row r="540" customFormat="false" ht="15" hidden="false" customHeight="true" outlineLevel="0" collapsed="false">
      <c r="A540" s="220"/>
      <c r="B540" s="221"/>
      <c r="C540" s="222"/>
      <c r="D540" s="223"/>
      <c r="E540" s="223"/>
      <c r="F540" s="223"/>
      <c r="G540" s="177"/>
      <c r="H540" s="178"/>
      <c r="I540" s="177"/>
      <c r="J540" s="177"/>
      <c r="K540" s="177"/>
      <c r="L540" s="177"/>
      <c r="M540" s="177"/>
      <c r="N540" s="177"/>
      <c r="O540" s="177"/>
      <c r="P540" s="177"/>
      <c r="Q540" s="177"/>
      <c r="R540" s="177"/>
      <c r="S540" s="177"/>
      <c r="T540" s="177"/>
      <c r="U540" s="177"/>
      <c r="V540" s="177"/>
      <c r="W540" s="177"/>
    </row>
    <row r="541" customFormat="false" ht="15" hidden="false" customHeight="true" outlineLevel="0" collapsed="false">
      <c r="A541" s="220"/>
      <c r="B541" s="221"/>
      <c r="C541" s="222"/>
      <c r="D541" s="223"/>
      <c r="E541" s="223"/>
      <c r="F541" s="223"/>
      <c r="G541" s="177"/>
      <c r="H541" s="178"/>
      <c r="I541" s="177"/>
      <c r="J541" s="177"/>
      <c r="K541" s="177"/>
      <c r="L541" s="177"/>
      <c r="M541" s="177"/>
      <c r="N541" s="177"/>
      <c r="O541" s="177"/>
      <c r="P541" s="177"/>
      <c r="Q541" s="177"/>
      <c r="R541" s="177"/>
      <c r="S541" s="177"/>
      <c r="T541" s="177"/>
      <c r="U541" s="177"/>
      <c r="V541" s="177"/>
      <c r="W541" s="177"/>
    </row>
    <row r="542" customFormat="false" ht="15" hidden="false" customHeight="true" outlineLevel="0" collapsed="false">
      <c r="A542" s="220"/>
      <c r="B542" s="221"/>
      <c r="C542" s="222"/>
      <c r="D542" s="223"/>
      <c r="E542" s="223"/>
      <c r="F542" s="223"/>
      <c r="G542" s="177"/>
      <c r="H542" s="178"/>
      <c r="I542" s="177"/>
      <c r="J542" s="177"/>
      <c r="K542" s="177"/>
      <c r="L542" s="177"/>
      <c r="M542" s="177"/>
      <c r="N542" s="177"/>
      <c r="O542" s="177"/>
      <c r="P542" s="177"/>
      <c r="Q542" s="177"/>
      <c r="R542" s="177"/>
      <c r="S542" s="177"/>
      <c r="T542" s="177"/>
      <c r="U542" s="177"/>
      <c r="V542" s="177"/>
      <c r="W542" s="177"/>
    </row>
    <row r="543" customFormat="false" ht="15" hidden="false" customHeight="true" outlineLevel="0" collapsed="false">
      <c r="A543" s="220"/>
      <c r="B543" s="221"/>
      <c r="C543" s="222"/>
      <c r="D543" s="223"/>
      <c r="E543" s="223"/>
      <c r="F543" s="223"/>
      <c r="G543" s="177"/>
      <c r="H543" s="178"/>
      <c r="I543" s="177"/>
      <c r="J543" s="177"/>
      <c r="K543" s="177"/>
      <c r="L543" s="177"/>
      <c r="M543" s="177"/>
      <c r="N543" s="177"/>
      <c r="O543" s="177"/>
      <c r="P543" s="177"/>
      <c r="Q543" s="177"/>
      <c r="R543" s="177"/>
      <c r="S543" s="177"/>
      <c r="T543" s="177"/>
      <c r="U543" s="177"/>
      <c r="V543" s="177"/>
      <c r="W543" s="177"/>
    </row>
    <row r="544" customFormat="false" ht="15" hidden="false" customHeight="true" outlineLevel="0" collapsed="false">
      <c r="A544" s="220"/>
      <c r="B544" s="221"/>
      <c r="C544" s="222"/>
      <c r="D544" s="223"/>
      <c r="E544" s="223"/>
      <c r="F544" s="223"/>
      <c r="G544" s="177"/>
      <c r="H544" s="178"/>
      <c r="I544" s="177"/>
      <c r="J544" s="177"/>
      <c r="K544" s="177"/>
      <c r="L544" s="177"/>
      <c r="M544" s="177"/>
      <c r="N544" s="177"/>
      <c r="O544" s="177"/>
      <c r="P544" s="177"/>
      <c r="Q544" s="177"/>
      <c r="R544" s="177"/>
      <c r="S544" s="177"/>
      <c r="T544" s="177"/>
      <c r="U544" s="177"/>
      <c r="V544" s="177"/>
      <c r="W544" s="177"/>
    </row>
    <row r="545" customFormat="false" ht="15" hidden="false" customHeight="true" outlineLevel="0" collapsed="false">
      <c r="A545" s="220"/>
      <c r="B545" s="221"/>
      <c r="C545" s="222"/>
      <c r="D545" s="223"/>
      <c r="E545" s="223"/>
      <c r="F545" s="223"/>
      <c r="G545" s="177"/>
      <c r="H545" s="178"/>
      <c r="I545" s="177"/>
      <c r="J545" s="177"/>
      <c r="K545" s="177"/>
      <c r="L545" s="177"/>
      <c r="M545" s="177"/>
      <c r="N545" s="177"/>
      <c r="O545" s="177"/>
      <c r="P545" s="177"/>
      <c r="Q545" s="177"/>
      <c r="R545" s="177"/>
      <c r="S545" s="177"/>
      <c r="T545" s="177"/>
      <c r="U545" s="177"/>
      <c r="V545" s="177"/>
      <c r="W545" s="177"/>
    </row>
    <row r="546" customFormat="false" ht="15" hidden="false" customHeight="true" outlineLevel="0" collapsed="false">
      <c r="A546" s="220"/>
      <c r="B546" s="221"/>
      <c r="C546" s="222"/>
      <c r="D546" s="223"/>
      <c r="E546" s="223"/>
      <c r="F546" s="223"/>
      <c r="G546" s="177"/>
      <c r="H546" s="178"/>
      <c r="I546" s="177"/>
      <c r="J546" s="177"/>
      <c r="K546" s="177"/>
      <c r="L546" s="177"/>
      <c r="M546" s="177"/>
      <c r="N546" s="177"/>
      <c r="O546" s="177"/>
      <c r="P546" s="177"/>
      <c r="Q546" s="177"/>
      <c r="R546" s="177"/>
      <c r="S546" s="177"/>
      <c r="T546" s="177"/>
      <c r="U546" s="177"/>
      <c r="V546" s="177"/>
      <c r="W546" s="177"/>
    </row>
    <row r="547" customFormat="false" ht="15" hidden="false" customHeight="true" outlineLevel="0" collapsed="false">
      <c r="A547" s="220"/>
      <c r="B547" s="221"/>
      <c r="C547" s="222"/>
      <c r="D547" s="223"/>
      <c r="E547" s="223"/>
      <c r="F547" s="223"/>
      <c r="G547" s="177"/>
      <c r="H547" s="178"/>
      <c r="I547" s="177"/>
      <c r="J547" s="177"/>
      <c r="K547" s="177"/>
      <c r="L547" s="177"/>
      <c r="M547" s="177"/>
      <c r="N547" s="177"/>
      <c r="O547" s="177"/>
      <c r="P547" s="177"/>
      <c r="Q547" s="177"/>
      <c r="R547" s="177"/>
      <c r="S547" s="177"/>
      <c r="T547" s="177"/>
      <c r="U547" s="177"/>
      <c r="V547" s="177"/>
      <c r="W547" s="177"/>
    </row>
    <row r="548" customFormat="false" ht="15" hidden="false" customHeight="true" outlineLevel="0" collapsed="false">
      <c r="A548" s="220"/>
      <c r="B548" s="221"/>
      <c r="C548" s="222"/>
      <c r="D548" s="223"/>
      <c r="E548" s="223"/>
      <c r="F548" s="223"/>
      <c r="G548" s="177"/>
      <c r="H548" s="178"/>
      <c r="I548" s="177"/>
      <c r="J548" s="177"/>
      <c r="K548" s="177"/>
      <c r="L548" s="177"/>
      <c r="M548" s="177"/>
      <c r="N548" s="177"/>
      <c r="O548" s="177"/>
      <c r="P548" s="177"/>
      <c r="Q548" s="177"/>
      <c r="R548" s="177"/>
      <c r="S548" s="177"/>
      <c r="T548" s="177"/>
      <c r="U548" s="177"/>
      <c r="V548" s="177"/>
      <c r="W548" s="177"/>
    </row>
    <row r="549" customFormat="false" ht="15" hidden="false" customHeight="true" outlineLevel="0" collapsed="false">
      <c r="A549" s="220"/>
      <c r="B549" s="221"/>
      <c r="C549" s="222"/>
      <c r="D549" s="223"/>
      <c r="E549" s="223"/>
      <c r="F549" s="223"/>
      <c r="G549" s="177"/>
      <c r="H549" s="178"/>
      <c r="I549" s="177"/>
      <c r="J549" s="177"/>
      <c r="K549" s="177"/>
      <c r="L549" s="177"/>
      <c r="M549" s="177"/>
      <c r="N549" s="177"/>
      <c r="O549" s="177"/>
      <c r="P549" s="177"/>
      <c r="Q549" s="177"/>
      <c r="R549" s="177"/>
      <c r="S549" s="177"/>
      <c r="T549" s="177"/>
      <c r="U549" s="177"/>
      <c r="V549" s="177"/>
      <c r="W549" s="177"/>
    </row>
    <row r="550" customFormat="false" ht="15" hidden="false" customHeight="true" outlineLevel="0" collapsed="false">
      <c r="A550" s="220"/>
      <c r="B550" s="221"/>
      <c r="C550" s="222"/>
      <c r="D550" s="223"/>
      <c r="E550" s="223"/>
      <c r="F550" s="223"/>
      <c r="G550" s="177"/>
      <c r="H550" s="178"/>
      <c r="I550" s="177"/>
      <c r="J550" s="177"/>
      <c r="K550" s="177"/>
      <c r="L550" s="177"/>
      <c r="M550" s="177"/>
      <c r="N550" s="177"/>
      <c r="O550" s="177"/>
      <c r="P550" s="177"/>
      <c r="Q550" s="177"/>
      <c r="R550" s="177"/>
      <c r="S550" s="177"/>
      <c r="T550" s="177"/>
      <c r="U550" s="177"/>
      <c r="V550" s="177"/>
      <c r="W550" s="177"/>
    </row>
    <row r="551" customFormat="false" ht="15" hidden="false" customHeight="true" outlineLevel="0" collapsed="false">
      <c r="A551" s="220"/>
      <c r="B551" s="221"/>
      <c r="C551" s="222"/>
      <c r="D551" s="223"/>
      <c r="E551" s="223"/>
      <c r="F551" s="223"/>
      <c r="G551" s="177"/>
      <c r="H551" s="178"/>
      <c r="I551" s="177"/>
      <c r="J551" s="177"/>
      <c r="K551" s="177"/>
      <c r="L551" s="177"/>
      <c r="M551" s="177"/>
      <c r="N551" s="177"/>
      <c r="O551" s="177"/>
      <c r="P551" s="177"/>
      <c r="Q551" s="177"/>
      <c r="R551" s="177"/>
      <c r="S551" s="177"/>
      <c r="T551" s="177"/>
      <c r="U551" s="177"/>
      <c r="V551" s="177"/>
      <c r="W551" s="177"/>
    </row>
    <row r="552" customFormat="false" ht="15" hidden="false" customHeight="true" outlineLevel="0" collapsed="false">
      <c r="A552" s="220"/>
      <c r="B552" s="221"/>
      <c r="C552" s="222"/>
      <c r="D552" s="223"/>
      <c r="E552" s="223"/>
      <c r="F552" s="223"/>
      <c r="G552" s="177"/>
      <c r="H552" s="178"/>
      <c r="I552" s="177"/>
      <c r="J552" s="177"/>
      <c r="K552" s="177"/>
      <c r="L552" s="177"/>
      <c r="M552" s="177"/>
      <c r="N552" s="177"/>
      <c r="O552" s="177"/>
      <c r="P552" s="177"/>
      <c r="Q552" s="177"/>
      <c r="R552" s="177"/>
      <c r="S552" s="177"/>
      <c r="T552" s="177"/>
      <c r="U552" s="177"/>
      <c r="V552" s="177"/>
      <c r="W552" s="177"/>
    </row>
    <row r="553" customFormat="false" ht="15" hidden="false" customHeight="true" outlineLevel="0" collapsed="false">
      <c r="A553" s="220"/>
      <c r="B553" s="221"/>
      <c r="C553" s="222"/>
      <c r="D553" s="223"/>
      <c r="E553" s="223"/>
      <c r="F553" s="223"/>
      <c r="G553" s="177"/>
      <c r="H553" s="178"/>
      <c r="I553" s="177"/>
      <c r="J553" s="177"/>
      <c r="K553" s="177"/>
      <c r="L553" s="177"/>
      <c r="M553" s="177"/>
      <c r="N553" s="177"/>
      <c r="O553" s="177"/>
      <c r="P553" s="177"/>
      <c r="Q553" s="177"/>
      <c r="R553" s="177"/>
      <c r="S553" s="177"/>
      <c r="T553" s="177"/>
      <c r="U553" s="177"/>
      <c r="V553" s="177"/>
      <c r="W553" s="177"/>
    </row>
    <row r="554" customFormat="false" ht="15" hidden="false" customHeight="true" outlineLevel="0" collapsed="false">
      <c r="A554" s="220"/>
      <c r="B554" s="221"/>
      <c r="C554" s="222"/>
      <c r="D554" s="223"/>
      <c r="E554" s="223"/>
      <c r="F554" s="223"/>
      <c r="G554" s="177"/>
      <c r="H554" s="178"/>
      <c r="I554" s="177"/>
      <c r="J554" s="177"/>
      <c r="K554" s="177"/>
      <c r="L554" s="177"/>
      <c r="M554" s="177"/>
      <c r="N554" s="177"/>
      <c r="O554" s="177"/>
      <c r="P554" s="177"/>
      <c r="Q554" s="177"/>
      <c r="R554" s="177"/>
      <c r="S554" s="177"/>
      <c r="T554" s="177"/>
      <c r="U554" s="177"/>
      <c r="V554" s="177"/>
      <c r="W554" s="177"/>
    </row>
    <row r="555" customFormat="false" ht="15" hidden="false" customHeight="true" outlineLevel="0" collapsed="false">
      <c r="A555" s="220"/>
      <c r="B555" s="221"/>
      <c r="C555" s="222"/>
      <c r="D555" s="223"/>
      <c r="E555" s="223"/>
      <c r="F555" s="223"/>
      <c r="G555" s="177"/>
      <c r="H555" s="178"/>
      <c r="I555" s="177"/>
      <c r="J555" s="177"/>
      <c r="K555" s="177"/>
      <c r="L555" s="177"/>
      <c r="M555" s="177"/>
      <c r="N555" s="177"/>
      <c r="O555" s="177"/>
      <c r="P555" s="177"/>
      <c r="Q555" s="177"/>
      <c r="R555" s="177"/>
      <c r="S555" s="177"/>
      <c r="T555" s="177"/>
      <c r="U555" s="177"/>
      <c r="V555" s="177"/>
      <c r="W555" s="177"/>
    </row>
    <row r="556" customFormat="false" ht="15" hidden="false" customHeight="true" outlineLevel="0" collapsed="false">
      <c r="A556" s="220"/>
      <c r="B556" s="221"/>
      <c r="C556" s="222"/>
      <c r="D556" s="223"/>
      <c r="E556" s="223"/>
      <c r="F556" s="223"/>
      <c r="G556" s="177"/>
      <c r="H556" s="178"/>
      <c r="I556" s="177"/>
      <c r="J556" s="177"/>
      <c r="K556" s="177"/>
      <c r="L556" s="177"/>
      <c r="M556" s="177"/>
      <c r="N556" s="177"/>
      <c r="O556" s="177"/>
      <c r="P556" s="177"/>
      <c r="Q556" s="177"/>
      <c r="R556" s="177"/>
      <c r="S556" s="177"/>
      <c r="T556" s="177"/>
      <c r="U556" s="177"/>
      <c r="V556" s="177"/>
      <c r="W556" s="177"/>
    </row>
    <row r="557" customFormat="false" ht="15" hidden="false" customHeight="true" outlineLevel="0" collapsed="false">
      <c r="A557" s="220"/>
      <c r="B557" s="221"/>
      <c r="C557" s="222"/>
      <c r="D557" s="223"/>
      <c r="E557" s="223"/>
      <c r="F557" s="223"/>
      <c r="G557" s="177"/>
      <c r="H557" s="178"/>
      <c r="I557" s="177"/>
      <c r="J557" s="177"/>
      <c r="K557" s="177"/>
      <c r="L557" s="177"/>
      <c r="M557" s="177"/>
      <c r="N557" s="177"/>
      <c r="O557" s="177"/>
      <c r="P557" s="177"/>
      <c r="Q557" s="177"/>
      <c r="R557" s="177"/>
      <c r="S557" s="177"/>
      <c r="T557" s="177"/>
      <c r="U557" s="177"/>
      <c r="V557" s="177"/>
      <c r="W557" s="177"/>
    </row>
    <row r="558" customFormat="false" ht="15" hidden="false" customHeight="true" outlineLevel="0" collapsed="false">
      <c r="A558" s="220"/>
      <c r="B558" s="221"/>
      <c r="C558" s="222"/>
      <c r="D558" s="223"/>
      <c r="E558" s="223"/>
      <c r="F558" s="223"/>
      <c r="G558" s="177"/>
      <c r="H558" s="178"/>
      <c r="I558" s="177"/>
      <c r="J558" s="177"/>
      <c r="K558" s="177"/>
      <c r="L558" s="177"/>
      <c r="M558" s="177"/>
      <c r="N558" s="177"/>
      <c r="O558" s="177"/>
      <c r="P558" s="177"/>
      <c r="Q558" s="177"/>
      <c r="R558" s="177"/>
      <c r="S558" s="177"/>
      <c r="T558" s="177"/>
      <c r="U558" s="177"/>
      <c r="V558" s="177"/>
      <c r="W558" s="177"/>
    </row>
    <row r="559" customFormat="false" ht="15" hidden="false" customHeight="true" outlineLevel="0" collapsed="false">
      <c r="A559" s="220"/>
      <c r="B559" s="221"/>
      <c r="C559" s="222"/>
      <c r="D559" s="223"/>
      <c r="E559" s="223"/>
      <c r="F559" s="223"/>
      <c r="G559" s="177"/>
      <c r="H559" s="178"/>
      <c r="I559" s="177"/>
      <c r="J559" s="177"/>
      <c r="K559" s="177"/>
      <c r="L559" s="177"/>
      <c r="M559" s="177"/>
      <c r="N559" s="177"/>
      <c r="O559" s="177"/>
      <c r="P559" s="177"/>
      <c r="Q559" s="177"/>
      <c r="R559" s="177"/>
      <c r="S559" s="177"/>
      <c r="T559" s="177"/>
      <c r="U559" s="177"/>
      <c r="V559" s="177"/>
      <c r="W559" s="177"/>
    </row>
    <row r="560" customFormat="false" ht="15" hidden="false" customHeight="true" outlineLevel="0" collapsed="false">
      <c r="A560" s="220"/>
      <c r="B560" s="221"/>
      <c r="C560" s="222"/>
      <c r="D560" s="223"/>
      <c r="E560" s="223"/>
      <c r="F560" s="223"/>
      <c r="G560" s="177"/>
      <c r="H560" s="178"/>
      <c r="I560" s="177"/>
      <c r="J560" s="177"/>
      <c r="K560" s="177"/>
      <c r="L560" s="177"/>
      <c r="M560" s="177"/>
      <c r="N560" s="177"/>
      <c r="O560" s="177"/>
      <c r="P560" s="177"/>
      <c r="Q560" s="177"/>
      <c r="R560" s="177"/>
      <c r="S560" s="177"/>
      <c r="T560" s="177"/>
      <c r="U560" s="177"/>
      <c r="V560" s="177"/>
      <c r="W560" s="177"/>
    </row>
    <row r="561" customFormat="false" ht="15" hidden="false" customHeight="true" outlineLevel="0" collapsed="false">
      <c r="A561" s="220"/>
      <c r="B561" s="221"/>
      <c r="C561" s="222"/>
      <c r="D561" s="223"/>
      <c r="E561" s="223"/>
      <c r="F561" s="223"/>
      <c r="G561" s="177"/>
      <c r="H561" s="178"/>
      <c r="I561" s="177"/>
      <c r="J561" s="177"/>
      <c r="K561" s="177"/>
      <c r="L561" s="177"/>
      <c r="M561" s="177"/>
      <c r="N561" s="177"/>
      <c r="O561" s="177"/>
      <c r="P561" s="177"/>
      <c r="Q561" s="177"/>
      <c r="R561" s="177"/>
      <c r="S561" s="177"/>
      <c r="T561" s="177"/>
      <c r="U561" s="177"/>
      <c r="V561" s="177"/>
      <c r="W561" s="177"/>
    </row>
    <row r="562" customFormat="false" ht="15" hidden="false" customHeight="true" outlineLevel="0" collapsed="false">
      <c r="A562" s="220"/>
      <c r="B562" s="221"/>
      <c r="C562" s="222"/>
      <c r="D562" s="223"/>
      <c r="E562" s="223"/>
      <c r="F562" s="223"/>
      <c r="G562" s="177"/>
      <c r="H562" s="178"/>
      <c r="I562" s="177"/>
      <c r="J562" s="177"/>
      <c r="K562" s="177"/>
      <c r="L562" s="177"/>
      <c r="M562" s="177"/>
      <c r="N562" s="177"/>
      <c r="O562" s="177"/>
      <c r="P562" s="177"/>
      <c r="Q562" s="177"/>
      <c r="R562" s="177"/>
      <c r="S562" s="177"/>
      <c r="T562" s="177"/>
      <c r="U562" s="177"/>
      <c r="V562" s="177"/>
      <c r="W562" s="177"/>
    </row>
    <row r="563" customFormat="false" ht="15" hidden="false" customHeight="true" outlineLevel="0" collapsed="false">
      <c r="A563" s="220"/>
      <c r="B563" s="221"/>
      <c r="C563" s="222"/>
      <c r="D563" s="223"/>
      <c r="E563" s="223"/>
      <c r="F563" s="223"/>
      <c r="G563" s="177"/>
      <c r="H563" s="178"/>
      <c r="I563" s="177"/>
      <c r="J563" s="177"/>
      <c r="K563" s="177"/>
      <c r="L563" s="177"/>
      <c r="M563" s="177"/>
      <c r="N563" s="177"/>
      <c r="O563" s="177"/>
      <c r="P563" s="177"/>
      <c r="Q563" s="177"/>
      <c r="R563" s="177"/>
      <c r="S563" s="177"/>
      <c r="T563" s="177"/>
      <c r="U563" s="177"/>
      <c r="V563" s="177"/>
      <c r="W563" s="177"/>
    </row>
    <row r="564" customFormat="false" ht="15" hidden="false" customHeight="true" outlineLevel="0" collapsed="false">
      <c r="A564" s="220"/>
      <c r="B564" s="221"/>
      <c r="C564" s="222"/>
      <c r="D564" s="223"/>
      <c r="E564" s="223"/>
      <c r="F564" s="223"/>
      <c r="G564" s="177"/>
      <c r="H564" s="178"/>
      <c r="I564" s="177"/>
      <c r="J564" s="177"/>
      <c r="K564" s="177"/>
      <c r="L564" s="177"/>
      <c r="M564" s="177"/>
      <c r="N564" s="177"/>
      <c r="O564" s="177"/>
      <c r="P564" s="177"/>
      <c r="Q564" s="177"/>
      <c r="R564" s="177"/>
      <c r="S564" s="177"/>
      <c r="T564" s="177"/>
      <c r="U564" s="177"/>
      <c r="V564" s="177"/>
      <c r="W564" s="177"/>
    </row>
    <row r="565" customFormat="false" ht="15" hidden="false" customHeight="true" outlineLevel="0" collapsed="false">
      <c r="A565" s="220"/>
      <c r="B565" s="221"/>
      <c r="C565" s="222"/>
      <c r="D565" s="223"/>
      <c r="E565" s="223"/>
      <c r="F565" s="223"/>
      <c r="G565" s="177"/>
      <c r="H565" s="178"/>
      <c r="I565" s="177"/>
      <c r="J565" s="177"/>
      <c r="K565" s="177"/>
      <c r="L565" s="177"/>
      <c r="M565" s="177"/>
      <c r="N565" s="177"/>
      <c r="O565" s="177"/>
      <c r="P565" s="177"/>
      <c r="Q565" s="177"/>
      <c r="R565" s="177"/>
      <c r="S565" s="177"/>
      <c r="T565" s="177"/>
      <c r="U565" s="177"/>
      <c r="V565" s="177"/>
      <c r="W565" s="177"/>
    </row>
    <row r="566" customFormat="false" ht="15" hidden="false" customHeight="true" outlineLevel="0" collapsed="false">
      <c r="A566" s="220"/>
      <c r="B566" s="221"/>
      <c r="C566" s="222"/>
      <c r="D566" s="223"/>
      <c r="E566" s="223"/>
      <c r="F566" s="223"/>
      <c r="G566" s="177"/>
      <c r="H566" s="178"/>
      <c r="I566" s="177"/>
      <c r="J566" s="177"/>
      <c r="K566" s="177"/>
      <c r="L566" s="177"/>
      <c r="M566" s="177"/>
      <c r="N566" s="177"/>
      <c r="O566" s="177"/>
      <c r="P566" s="177"/>
      <c r="Q566" s="177"/>
      <c r="R566" s="177"/>
      <c r="S566" s="177"/>
      <c r="T566" s="177"/>
      <c r="U566" s="177"/>
      <c r="V566" s="177"/>
      <c r="W566" s="177"/>
    </row>
    <row r="567" customFormat="false" ht="15" hidden="false" customHeight="true" outlineLevel="0" collapsed="false">
      <c r="A567" s="220"/>
      <c r="B567" s="221"/>
      <c r="C567" s="222"/>
      <c r="D567" s="223"/>
      <c r="E567" s="223"/>
      <c r="F567" s="223"/>
      <c r="G567" s="177"/>
      <c r="H567" s="178"/>
      <c r="I567" s="177"/>
      <c r="J567" s="177"/>
      <c r="K567" s="177"/>
      <c r="L567" s="177"/>
      <c r="M567" s="177"/>
      <c r="N567" s="177"/>
      <c r="O567" s="177"/>
      <c r="P567" s="177"/>
      <c r="Q567" s="177"/>
      <c r="R567" s="177"/>
      <c r="S567" s="177"/>
      <c r="T567" s="177"/>
      <c r="U567" s="177"/>
      <c r="V567" s="177"/>
      <c r="W567" s="177"/>
    </row>
    <row r="568" customFormat="false" ht="15" hidden="false" customHeight="true" outlineLevel="0" collapsed="false">
      <c r="A568" s="220"/>
      <c r="B568" s="221"/>
      <c r="C568" s="222"/>
      <c r="D568" s="223"/>
      <c r="E568" s="223"/>
      <c r="F568" s="223"/>
      <c r="G568" s="177"/>
      <c r="H568" s="178"/>
      <c r="I568" s="177"/>
      <c r="J568" s="177"/>
      <c r="K568" s="177"/>
      <c r="L568" s="177"/>
      <c r="M568" s="177"/>
      <c r="N568" s="177"/>
      <c r="O568" s="177"/>
      <c r="P568" s="177"/>
      <c r="Q568" s="177"/>
      <c r="R568" s="177"/>
      <c r="S568" s="177"/>
      <c r="T568" s="177"/>
      <c r="U568" s="177"/>
      <c r="V568" s="177"/>
      <c r="W568" s="177"/>
    </row>
    <row r="569" customFormat="false" ht="15" hidden="false" customHeight="true" outlineLevel="0" collapsed="false">
      <c r="A569" s="220"/>
      <c r="B569" s="221"/>
      <c r="C569" s="222"/>
      <c r="D569" s="223"/>
      <c r="E569" s="223"/>
      <c r="F569" s="223"/>
      <c r="G569" s="177"/>
      <c r="H569" s="178"/>
      <c r="I569" s="177"/>
      <c r="J569" s="177"/>
      <c r="K569" s="177"/>
      <c r="L569" s="177"/>
      <c r="M569" s="177"/>
      <c r="N569" s="177"/>
      <c r="O569" s="177"/>
      <c r="P569" s="177"/>
      <c r="Q569" s="177"/>
      <c r="R569" s="177"/>
      <c r="S569" s="177"/>
      <c r="T569" s="177"/>
      <c r="U569" s="177"/>
      <c r="V569" s="177"/>
      <c r="W569" s="177"/>
    </row>
    <row r="570" customFormat="false" ht="15" hidden="false" customHeight="true" outlineLevel="0" collapsed="false">
      <c r="A570" s="220"/>
      <c r="B570" s="221"/>
      <c r="C570" s="222"/>
      <c r="D570" s="223"/>
      <c r="E570" s="223"/>
      <c r="F570" s="223"/>
      <c r="G570" s="177"/>
      <c r="H570" s="178"/>
      <c r="I570" s="177"/>
      <c r="J570" s="177"/>
      <c r="K570" s="177"/>
      <c r="L570" s="177"/>
      <c r="M570" s="177"/>
      <c r="N570" s="177"/>
      <c r="O570" s="177"/>
      <c r="P570" s="177"/>
      <c r="Q570" s="177"/>
      <c r="R570" s="177"/>
      <c r="S570" s="177"/>
      <c r="T570" s="177"/>
      <c r="U570" s="177"/>
      <c r="V570" s="177"/>
      <c r="W570" s="177"/>
    </row>
    <row r="571" customFormat="false" ht="15" hidden="false" customHeight="true" outlineLevel="0" collapsed="false">
      <c r="A571" s="220"/>
      <c r="B571" s="221"/>
      <c r="C571" s="222"/>
      <c r="D571" s="223"/>
      <c r="E571" s="223"/>
      <c r="F571" s="223"/>
      <c r="G571" s="177"/>
      <c r="H571" s="178"/>
      <c r="I571" s="177"/>
      <c r="J571" s="177"/>
      <c r="K571" s="177"/>
      <c r="L571" s="177"/>
      <c r="M571" s="177"/>
      <c r="N571" s="177"/>
      <c r="O571" s="177"/>
      <c r="P571" s="177"/>
      <c r="Q571" s="177"/>
      <c r="R571" s="177"/>
      <c r="S571" s="177"/>
      <c r="T571" s="177"/>
      <c r="U571" s="177"/>
      <c r="V571" s="177"/>
      <c r="W571" s="177"/>
    </row>
    <row r="572" customFormat="false" ht="15" hidden="false" customHeight="true" outlineLevel="0" collapsed="false">
      <c r="A572" s="220"/>
      <c r="B572" s="221"/>
      <c r="C572" s="222"/>
      <c r="D572" s="223"/>
      <c r="E572" s="223"/>
      <c r="F572" s="223"/>
      <c r="G572" s="177"/>
      <c r="H572" s="178"/>
      <c r="I572" s="177"/>
      <c r="J572" s="177"/>
      <c r="K572" s="177"/>
      <c r="L572" s="177"/>
      <c r="M572" s="177"/>
      <c r="N572" s="177"/>
      <c r="O572" s="177"/>
      <c r="P572" s="177"/>
      <c r="Q572" s="177"/>
      <c r="R572" s="177"/>
      <c r="S572" s="177"/>
      <c r="T572" s="177"/>
      <c r="U572" s="177"/>
      <c r="V572" s="177"/>
      <c r="W572" s="177"/>
    </row>
    <row r="573" customFormat="false" ht="15" hidden="false" customHeight="true" outlineLevel="0" collapsed="false">
      <c r="A573" s="220"/>
      <c r="B573" s="221"/>
      <c r="C573" s="222"/>
      <c r="D573" s="223"/>
      <c r="E573" s="223"/>
      <c r="F573" s="223"/>
      <c r="G573" s="177"/>
      <c r="H573" s="178"/>
      <c r="I573" s="177"/>
      <c r="J573" s="177"/>
      <c r="K573" s="177"/>
      <c r="L573" s="177"/>
      <c r="M573" s="177"/>
      <c r="N573" s="177"/>
      <c r="O573" s="177"/>
      <c r="P573" s="177"/>
      <c r="Q573" s="177"/>
      <c r="R573" s="177"/>
      <c r="S573" s="177"/>
      <c r="T573" s="177"/>
      <c r="U573" s="177"/>
      <c r="V573" s="177"/>
      <c r="W573" s="177"/>
    </row>
    <row r="574" customFormat="false" ht="15" hidden="false" customHeight="true" outlineLevel="0" collapsed="false">
      <c r="A574" s="220"/>
      <c r="B574" s="221"/>
      <c r="C574" s="222"/>
      <c r="D574" s="223"/>
      <c r="E574" s="223"/>
      <c r="F574" s="223"/>
      <c r="G574" s="177"/>
      <c r="H574" s="178"/>
      <c r="I574" s="177"/>
      <c r="J574" s="177"/>
      <c r="K574" s="177"/>
      <c r="L574" s="177"/>
      <c r="M574" s="177"/>
      <c r="N574" s="177"/>
      <c r="O574" s="177"/>
      <c r="P574" s="177"/>
      <c r="Q574" s="177"/>
      <c r="R574" s="177"/>
      <c r="S574" s="177"/>
      <c r="T574" s="177"/>
      <c r="U574" s="177"/>
      <c r="V574" s="177"/>
      <c r="W574" s="177"/>
    </row>
    <row r="575" customFormat="false" ht="15" hidden="false" customHeight="true" outlineLevel="0" collapsed="false">
      <c r="A575" s="220"/>
      <c r="B575" s="221"/>
      <c r="C575" s="222"/>
      <c r="D575" s="223"/>
      <c r="E575" s="223"/>
      <c r="F575" s="223"/>
      <c r="G575" s="177"/>
      <c r="H575" s="178"/>
      <c r="I575" s="177"/>
      <c r="J575" s="177"/>
      <c r="K575" s="177"/>
      <c r="L575" s="177"/>
      <c r="M575" s="177"/>
      <c r="N575" s="177"/>
      <c r="O575" s="177"/>
      <c r="P575" s="177"/>
      <c r="Q575" s="177"/>
      <c r="R575" s="177"/>
      <c r="S575" s="177"/>
      <c r="T575" s="177"/>
      <c r="U575" s="177"/>
      <c r="V575" s="177"/>
      <c r="W575" s="177"/>
    </row>
    <row r="576" customFormat="false" ht="15" hidden="false" customHeight="true" outlineLevel="0" collapsed="false">
      <c r="A576" s="220"/>
      <c r="B576" s="221"/>
      <c r="C576" s="222"/>
      <c r="D576" s="223"/>
      <c r="E576" s="223"/>
      <c r="F576" s="223"/>
      <c r="G576" s="177"/>
      <c r="H576" s="178"/>
      <c r="I576" s="177"/>
      <c r="J576" s="177"/>
      <c r="K576" s="177"/>
      <c r="L576" s="177"/>
      <c r="M576" s="177"/>
      <c r="N576" s="177"/>
      <c r="O576" s="177"/>
      <c r="P576" s="177"/>
      <c r="Q576" s="177"/>
      <c r="R576" s="177"/>
      <c r="S576" s="177"/>
      <c r="T576" s="177"/>
      <c r="U576" s="177"/>
      <c r="V576" s="177"/>
      <c r="W576" s="177"/>
    </row>
    <row r="577" customFormat="false" ht="15" hidden="false" customHeight="true" outlineLevel="0" collapsed="false">
      <c r="A577" s="220"/>
      <c r="B577" s="221"/>
      <c r="C577" s="222"/>
      <c r="D577" s="223"/>
      <c r="E577" s="223"/>
      <c r="F577" s="223"/>
      <c r="G577" s="177"/>
      <c r="H577" s="178"/>
      <c r="I577" s="177"/>
      <c r="J577" s="177"/>
      <c r="K577" s="177"/>
      <c r="L577" s="177"/>
      <c r="M577" s="177"/>
      <c r="N577" s="177"/>
      <c r="O577" s="177"/>
      <c r="P577" s="177"/>
      <c r="Q577" s="177"/>
      <c r="R577" s="177"/>
      <c r="S577" s="177"/>
      <c r="T577" s="177"/>
      <c r="U577" s="177"/>
      <c r="V577" s="177"/>
      <c r="W577" s="177"/>
    </row>
    <row r="578" customFormat="false" ht="15" hidden="false" customHeight="true" outlineLevel="0" collapsed="false">
      <c r="A578" s="220"/>
      <c r="B578" s="221"/>
      <c r="C578" s="222"/>
      <c r="D578" s="223"/>
      <c r="E578" s="223"/>
      <c r="F578" s="223"/>
      <c r="G578" s="177"/>
      <c r="H578" s="178"/>
      <c r="I578" s="177"/>
      <c r="J578" s="177"/>
      <c r="K578" s="177"/>
      <c r="L578" s="177"/>
      <c r="M578" s="177"/>
      <c r="N578" s="177"/>
      <c r="O578" s="177"/>
      <c r="P578" s="177"/>
      <c r="Q578" s="177"/>
      <c r="R578" s="177"/>
      <c r="S578" s="177"/>
      <c r="T578" s="177"/>
      <c r="U578" s="177"/>
      <c r="V578" s="177"/>
      <c r="W578" s="177"/>
    </row>
    <row r="579" customFormat="false" ht="15" hidden="false" customHeight="true" outlineLevel="0" collapsed="false">
      <c r="A579" s="220"/>
      <c r="B579" s="221"/>
      <c r="C579" s="222"/>
      <c r="D579" s="223"/>
      <c r="E579" s="223"/>
      <c r="F579" s="223"/>
      <c r="G579" s="177"/>
      <c r="H579" s="178"/>
      <c r="I579" s="177"/>
      <c r="J579" s="177"/>
      <c r="K579" s="177"/>
      <c r="L579" s="177"/>
      <c r="M579" s="177"/>
      <c r="N579" s="177"/>
      <c r="O579" s="177"/>
      <c r="P579" s="177"/>
      <c r="Q579" s="177"/>
      <c r="R579" s="177"/>
      <c r="S579" s="177"/>
      <c r="T579" s="177"/>
      <c r="U579" s="177"/>
      <c r="V579" s="177"/>
      <c r="W579" s="177"/>
    </row>
    <row r="580" customFormat="false" ht="15" hidden="false" customHeight="true" outlineLevel="0" collapsed="false">
      <c r="A580" s="220"/>
      <c r="B580" s="221"/>
      <c r="C580" s="222"/>
      <c r="D580" s="223"/>
      <c r="E580" s="223"/>
      <c r="F580" s="223"/>
      <c r="G580" s="177"/>
      <c r="H580" s="178"/>
      <c r="I580" s="177"/>
      <c r="J580" s="177"/>
      <c r="K580" s="177"/>
      <c r="L580" s="177"/>
      <c r="M580" s="177"/>
      <c r="N580" s="177"/>
      <c r="O580" s="177"/>
      <c r="P580" s="177"/>
      <c r="Q580" s="177"/>
      <c r="R580" s="177"/>
      <c r="S580" s="177"/>
      <c r="T580" s="177"/>
      <c r="U580" s="177"/>
      <c r="V580" s="177"/>
      <c r="W580" s="177"/>
    </row>
    <row r="581" customFormat="false" ht="15" hidden="false" customHeight="true" outlineLevel="0" collapsed="false">
      <c r="A581" s="220"/>
      <c r="B581" s="221"/>
      <c r="C581" s="222"/>
      <c r="D581" s="223"/>
      <c r="E581" s="223"/>
      <c r="F581" s="223"/>
      <c r="G581" s="177"/>
      <c r="H581" s="178"/>
      <c r="I581" s="177"/>
      <c r="J581" s="177"/>
      <c r="K581" s="177"/>
      <c r="L581" s="177"/>
      <c r="M581" s="177"/>
      <c r="N581" s="177"/>
      <c r="O581" s="177"/>
      <c r="P581" s="177"/>
      <c r="Q581" s="177"/>
      <c r="R581" s="177"/>
      <c r="S581" s="177"/>
      <c r="T581" s="177"/>
      <c r="U581" s="177"/>
      <c r="V581" s="177"/>
      <c r="W581" s="177"/>
    </row>
    <row r="582" customFormat="false" ht="15" hidden="false" customHeight="true" outlineLevel="0" collapsed="false">
      <c r="A582" s="220"/>
      <c r="B582" s="221"/>
      <c r="C582" s="222"/>
      <c r="D582" s="223"/>
      <c r="E582" s="223"/>
      <c r="F582" s="223"/>
      <c r="G582" s="177"/>
      <c r="H582" s="178"/>
      <c r="I582" s="177"/>
      <c r="J582" s="177"/>
      <c r="K582" s="177"/>
      <c r="L582" s="177"/>
      <c r="M582" s="177"/>
      <c r="N582" s="177"/>
      <c r="O582" s="177"/>
      <c r="P582" s="177"/>
      <c r="Q582" s="177"/>
      <c r="R582" s="177"/>
      <c r="S582" s="177"/>
      <c r="T582" s="177"/>
      <c r="U582" s="177"/>
      <c r="V582" s="177"/>
      <c r="W582" s="177"/>
    </row>
    <row r="583" customFormat="false" ht="15" hidden="false" customHeight="true" outlineLevel="0" collapsed="false">
      <c r="A583" s="220"/>
      <c r="B583" s="221"/>
      <c r="C583" s="222"/>
      <c r="D583" s="223"/>
      <c r="E583" s="223"/>
      <c r="F583" s="223"/>
      <c r="G583" s="177"/>
      <c r="H583" s="178"/>
      <c r="I583" s="177"/>
      <c r="J583" s="177"/>
      <c r="K583" s="177"/>
      <c r="L583" s="177"/>
      <c r="M583" s="177"/>
      <c r="N583" s="177"/>
      <c r="O583" s="177"/>
      <c r="P583" s="177"/>
      <c r="Q583" s="177"/>
      <c r="R583" s="177"/>
      <c r="S583" s="177"/>
      <c r="T583" s="177"/>
      <c r="U583" s="177"/>
      <c r="V583" s="177"/>
      <c r="W583" s="177"/>
    </row>
    <row r="584" customFormat="false" ht="15" hidden="false" customHeight="true" outlineLevel="0" collapsed="false">
      <c r="A584" s="220"/>
      <c r="B584" s="221"/>
      <c r="C584" s="222"/>
      <c r="D584" s="223"/>
      <c r="E584" s="223"/>
      <c r="F584" s="223"/>
      <c r="G584" s="177"/>
      <c r="H584" s="178"/>
      <c r="I584" s="177"/>
      <c r="J584" s="177"/>
      <c r="K584" s="177"/>
      <c r="L584" s="177"/>
      <c r="M584" s="177"/>
      <c r="N584" s="177"/>
      <c r="O584" s="177"/>
      <c r="P584" s="177"/>
      <c r="Q584" s="177"/>
      <c r="R584" s="177"/>
      <c r="S584" s="177"/>
      <c r="T584" s="177"/>
      <c r="U584" s="177"/>
      <c r="V584" s="177"/>
      <c r="W584" s="177"/>
    </row>
    <row r="585" customFormat="false" ht="15" hidden="false" customHeight="true" outlineLevel="0" collapsed="false">
      <c r="A585" s="220"/>
      <c r="B585" s="221"/>
      <c r="C585" s="222"/>
      <c r="D585" s="223"/>
      <c r="E585" s="223"/>
      <c r="F585" s="223"/>
      <c r="G585" s="177"/>
      <c r="H585" s="178"/>
      <c r="I585" s="177"/>
      <c r="J585" s="177"/>
      <c r="K585" s="177"/>
      <c r="L585" s="177"/>
      <c r="M585" s="177"/>
      <c r="N585" s="177"/>
      <c r="O585" s="177"/>
      <c r="P585" s="177"/>
      <c r="Q585" s="177"/>
      <c r="R585" s="177"/>
      <c r="S585" s="177"/>
      <c r="T585" s="177"/>
      <c r="U585" s="177"/>
      <c r="V585" s="177"/>
      <c r="W585" s="177"/>
    </row>
    <row r="586" customFormat="false" ht="15" hidden="false" customHeight="true" outlineLevel="0" collapsed="false">
      <c r="A586" s="220"/>
      <c r="B586" s="221"/>
      <c r="C586" s="222"/>
      <c r="D586" s="223"/>
      <c r="E586" s="223"/>
      <c r="F586" s="223"/>
      <c r="G586" s="177"/>
      <c r="H586" s="178"/>
      <c r="I586" s="177"/>
      <c r="J586" s="177"/>
      <c r="K586" s="177"/>
      <c r="L586" s="177"/>
      <c r="M586" s="177"/>
      <c r="N586" s="177"/>
      <c r="O586" s="177"/>
      <c r="P586" s="177"/>
      <c r="Q586" s="177"/>
      <c r="R586" s="177"/>
      <c r="S586" s="177"/>
      <c r="T586" s="177"/>
      <c r="U586" s="177"/>
      <c r="V586" s="177"/>
      <c r="W586" s="177"/>
    </row>
    <row r="587" customFormat="false" ht="15.75" hidden="false" customHeight="true" outlineLevel="0" collapsed="false">
      <c r="C587" s="224"/>
    </row>
    <row r="588" customFormat="false" ht="15.75" hidden="false" customHeight="true" outlineLevel="0" collapsed="false">
      <c r="C588" s="224"/>
    </row>
    <row r="589" customFormat="false" ht="15.75" hidden="false" customHeight="true" outlineLevel="0" collapsed="false">
      <c r="C589" s="224"/>
    </row>
    <row r="590" customFormat="false" ht="15.75" hidden="false" customHeight="true" outlineLevel="0" collapsed="false">
      <c r="C590" s="224"/>
    </row>
    <row r="591" customFormat="false" ht="15.75" hidden="false" customHeight="true" outlineLevel="0" collapsed="false">
      <c r="C591" s="224"/>
    </row>
    <row r="592" customFormat="false" ht="15.75" hidden="false" customHeight="true" outlineLevel="0" collapsed="false">
      <c r="C592" s="224"/>
    </row>
    <row r="593" customFormat="false" ht="15.75" hidden="false" customHeight="true" outlineLevel="0" collapsed="false">
      <c r="C593" s="224"/>
    </row>
    <row r="594" customFormat="false" ht="15.75" hidden="false" customHeight="true" outlineLevel="0" collapsed="false">
      <c r="C594" s="224"/>
    </row>
    <row r="595" customFormat="false" ht="15.75" hidden="false" customHeight="true" outlineLevel="0" collapsed="false">
      <c r="C595" s="224"/>
    </row>
    <row r="596" customFormat="false" ht="15.75" hidden="false" customHeight="true" outlineLevel="0" collapsed="false">
      <c r="C596" s="224"/>
    </row>
    <row r="597" customFormat="false" ht="15.75" hidden="false" customHeight="true" outlineLevel="0" collapsed="false">
      <c r="C597" s="224"/>
    </row>
    <row r="598" customFormat="false" ht="15.75" hidden="false" customHeight="true" outlineLevel="0" collapsed="false">
      <c r="C598" s="224"/>
    </row>
    <row r="599" customFormat="false" ht="15.75" hidden="false" customHeight="true" outlineLevel="0" collapsed="false">
      <c r="C599" s="224"/>
    </row>
    <row r="600" customFormat="false" ht="15.75" hidden="false" customHeight="true" outlineLevel="0" collapsed="false">
      <c r="C600" s="224"/>
    </row>
    <row r="601" customFormat="false" ht="15.75" hidden="false" customHeight="true" outlineLevel="0" collapsed="false">
      <c r="C601" s="224"/>
    </row>
    <row r="602" customFormat="false" ht="15.75" hidden="false" customHeight="true" outlineLevel="0" collapsed="false">
      <c r="C602" s="224"/>
    </row>
    <row r="603" customFormat="false" ht="15.75" hidden="false" customHeight="true" outlineLevel="0" collapsed="false">
      <c r="C603" s="224"/>
    </row>
    <row r="604" customFormat="false" ht="15.75" hidden="false" customHeight="true" outlineLevel="0" collapsed="false">
      <c r="C604" s="224"/>
    </row>
    <row r="605" customFormat="false" ht="15.75" hidden="false" customHeight="true" outlineLevel="0" collapsed="false">
      <c r="C605" s="224"/>
    </row>
    <row r="606" customFormat="false" ht="15.75" hidden="false" customHeight="true" outlineLevel="0" collapsed="false">
      <c r="C606" s="224"/>
    </row>
    <row r="607" customFormat="false" ht="15.75" hidden="false" customHeight="true" outlineLevel="0" collapsed="false">
      <c r="C607" s="224"/>
    </row>
    <row r="608" customFormat="false" ht="15.75" hidden="false" customHeight="true" outlineLevel="0" collapsed="false">
      <c r="C608" s="224"/>
    </row>
    <row r="609" customFormat="false" ht="15.75" hidden="false" customHeight="true" outlineLevel="0" collapsed="false">
      <c r="C609" s="224"/>
    </row>
    <row r="610" customFormat="false" ht="15.75" hidden="false" customHeight="true" outlineLevel="0" collapsed="false">
      <c r="C610" s="224"/>
    </row>
    <row r="611" customFormat="false" ht="15.75" hidden="false" customHeight="true" outlineLevel="0" collapsed="false">
      <c r="C611" s="224"/>
    </row>
    <row r="612" customFormat="false" ht="15.75" hidden="false" customHeight="true" outlineLevel="0" collapsed="false">
      <c r="C612" s="224"/>
    </row>
    <row r="613" customFormat="false" ht="15.75" hidden="false" customHeight="true" outlineLevel="0" collapsed="false">
      <c r="C613" s="224"/>
    </row>
    <row r="614" customFormat="false" ht="15.75" hidden="false" customHeight="true" outlineLevel="0" collapsed="false">
      <c r="C614" s="224"/>
    </row>
    <row r="615" customFormat="false" ht="15.75" hidden="false" customHeight="true" outlineLevel="0" collapsed="false">
      <c r="C615" s="224"/>
    </row>
    <row r="616" customFormat="false" ht="15.75" hidden="false" customHeight="true" outlineLevel="0" collapsed="false">
      <c r="C616" s="224"/>
    </row>
    <row r="617" customFormat="false" ht="15.75" hidden="false" customHeight="true" outlineLevel="0" collapsed="false">
      <c r="C617" s="224"/>
    </row>
    <row r="618" customFormat="false" ht="15.75" hidden="false" customHeight="true" outlineLevel="0" collapsed="false">
      <c r="C618" s="224"/>
    </row>
    <row r="619" customFormat="false" ht="15.75" hidden="false" customHeight="true" outlineLevel="0" collapsed="false">
      <c r="C619" s="224"/>
    </row>
    <row r="620" customFormat="false" ht="15.75" hidden="false" customHeight="true" outlineLevel="0" collapsed="false">
      <c r="C620" s="224"/>
    </row>
    <row r="621" customFormat="false" ht="15.75" hidden="false" customHeight="true" outlineLevel="0" collapsed="false">
      <c r="C621" s="224"/>
    </row>
    <row r="622" customFormat="false" ht="15.75" hidden="false" customHeight="true" outlineLevel="0" collapsed="false">
      <c r="C622" s="224"/>
    </row>
    <row r="623" customFormat="false" ht="15.75" hidden="false" customHeight="true" outlineLevel="0" collapsed="false">
      <c r="C623" s="224"/>
    </row>
    <row r="624" customFormat="false" ht="15.75" hidden="false" customHeight="true" outlineLevel="0" collapsed="false">
      <c r="C624" s="224"/>
    </row>
    <row r="625" customFormat="false" ht="15.75" hidden="false" customHeight="true" outlineLevel="0" collapsed="false">
      <c r="C625" s="224"/>
    </row>
    <row r="626" customFormat="false" ht="15.75" hidden="false" customHeight="true" outlineLevel="0" collapsed="false">
      <c r="C626" s="224"/>
    </row>
    <row r="627" customFormat="false" ht="15.75" hidden="false" customHeight="true" outlineLevel="0" collapsed="false">
      <c r="C627" s="224"/>
    </row>
    <row r="628" customFormat="false" ht="15.75" hidden="false" customHeight="true" outlineLevel="0" collapsed="false">
      <c r="C628" s="224"/>
    </row>
    <row r="629" customFormat="false" ht="15.75" hidden="false" customHeight="true" outlineLevel="0" collapsed="false">
      <c r="C629" s="224"/>
    </row>
    <row r="630" customFormat="false" ht="15.75" hidden="false" customHeight="true" outlineLevel="0" collapsed="false">
      <c r="C630" s="224"/>
    </row>
    <row r="631" customFormat="false" ht="15.75" hidden="false" customHeight="true" outlineLevel="0" collapsed="false">
      <c r="C631" s="224"/>
    </row>
    <row r="632" customFormat="false" ht="15.75" hidden="false" customHeight="true" outlineLevel="0" collapsed="false">
      <c r="C632" s="224"/>
    </row>
    <row r="633" customFormat="false" ht="15.75" hidden="false" customHeight="true" outlineLevel="0" collapsed="false">
      <c r="C633" s="224"/>
    </row>
    <row r="634" customFormat="false" ht="15.75" hidden="false" customHeight="true" outlineLevel="0" collapsed="false">
      <c r="C634" s="224"/>
    </row>
    <row r="635" customFormat="false" ht="15.75" hidden="false" customHeight="true" outlineLevel="0" collapsed="false">
      <c r="C635" s="224"/>
    </row>
    <row r="636" customFormat="false" ht="15.75" hidden="false" customHeight="true" outlineLevel="0" collapsed="false">
      <c r="C636" s="224"/>
    </row>
    <row r="637" customFormat="false" ht="15.75" hidden="false" customHeight="true" outlineLevel="0" collapsed="false">
      <c r="C637" s="224"/>
    </row>
    <row r="638" customFormat="false" ht="15.75" hidden="false" customHeight="true" outlineLevel="0" collapsed="false">
      <c r="C638" s="224"/>
    </row>
    <row r="639" customFormat="false" ht="15.75" hidden="false" customHeight="true" outlineLevel="0" collapsed="false">
      <c r="C639" s="224"/>
    </row>
    <row r="640" customFormat="false" ht="15.75" hidden="false" customHeight="true" outlineLevel="0" collapsed="false">
      <c r="C640" s="224"/>
    </row>
    <row r="641" customFormat="false" ht="15.75" hidden="false" customHeight="true" outlineLevel="0" collapsed="false">
      <c r="C641" s="224"/>
    </row>
    <row r="642" customFormat="false" ht="15.75" hidden="false" customHeight="true" outlineLevel="0" collapsed="false">
      <c r="C642" s="224"/>
    </row>
    <row r="643" customFormat="false" ht="15.75" hidden="false" customHeight="true" outlineLevel="0" collapsed="false">
      <c r="C643" s="224"/>
    </row>
    <row r="644" customFormat="false" ht="15.75" hidden="false" customHeight="true" outlineLevel="0" collapsed="false">
      <c r="C644" s="224"/>
    </row>
    <row r="645" customFormat="false" ht="15.75" hidden="false" customHeight="true" outlineLevel="0" collapsed="false">
      <c r="C645" s="224"/>
    </row>
    <row r="646" customFormat="false" ht="15.75" hidden="false" customHeight="true" outlineLevel="0" collapsed="false">
      <c r="C646" s="224"/>
    </row>
    <row r="647" customFormat="false" ht="15.75" hidden="false" customHeight="true" outlineLevel="0" collapsed="false">
      <c r="C647" s="224"/>
    </row>
    <row r="648" customFormat="false" ht="15.75" hidden="false" customHeight="true" outlineLevel="0" collapsed="false">
      <c r="C648" s="224"/>
    </row>
    <row r="649" customFormat="false" ht="15.75" hidden="false" customHeight="true" outlineLevel="0" collapsed="false">
      <c r="C649" s="224"/>
    </row>
    <row r="650" customFormat="false" ht="15.75" hidden="false" customHeight="true" outlineLevel="0" collapsed="false">
      <c r="C650" s="224"/>
    </row>
    <row r="651" customFormat="false" ht="15.75" hidden="false" customHeight="true" outlineLevel="0" collapsed="false">
      <c r="C651" s="224"/>
    </row>
    <row r="652" customFormat="false" ht="15.75" hidden="false" customHeight="true" outlineLevel="0" collapsed="false">
      <c r="C652" s="224"/>
    </row>
    <row r="653" customFormat="false" ht="15.75" hidden="false" customHeight="true" outlineLevel="0" collapsed="false">
      <c r="C653" s="224"/>
    </row>
    <row r="654" customFormat="false" ht="15.75" hidden="false" customHeight="true" outlineLevel="0" collapsed="false">
      <c r="C654" s="224"/>
    </row>
    <row r="655" customFormat="false" ht="15.75" hidden="false" customHeight="true" outlineLevel="0" collapsed="false">
      <c r="C655" s="224"/>
    </row>
    <row r="656" customFormat="false" ht="15.75" hidden="false" customHeight="true" outlineLevel="0" collapsed="false">
      <c r="C656" s="224"/>
    </row>
    <row r="657" customFormat="false" ht="15.75" hidden="false" customHeight="true" outlineLevel="0" collapsed="false">
      <c r="C657" s="224"/>
    </row>
    <row r="658" customFormat="false" ht="15.75" hidden="false" customHeight="true" outlineLevel="0" collapsed="false">
      <c r="C658" s="224"/>
    </row>
    <row r="659" customFormat="false" ht="15.75" hidden="false" customHeight="true" outlineLevel="0" collapsed="false">
      <c r="C659" s="224"/>
    </row>
    <row r="660" customFormat="false" ht="15.75" hidden="false" customHeight="true" outlineLevel="0" collapsed="false">
      <c r="C660" s="224"/>
    </row>
    <row r="661" customFormat="false" ht="15.75" hidden="false" customHeight="true" outlineLevel="0" collapsed="false">
      <c r="C661" s="224"/>
    </row>
    <row r="662" customFormat="false" ht="15.75" hidden="false" customHeight="true" outlineLevel="0" collapsed="false">
      <c r="C662" s="224"/>
    </row>
    <row r="663" customFormat="false" ht="15.75" hidden="false" customHeight="true" outlineLevel="0" collapsed="false">
      <c r="C663" s="224"/>
    </row>
    <row r="664" customFormat="false" ht="15.75" hidden="false" customHeight="true" outlineLevel="0" collapsed="false">
      <c r="C664" s="224"/>
    </row>
    <row r="665" customFormat="false" ht="15.75" hidden="false" customHeight="true" outlineLevel="0" collapsed="false">
      <c r="C665" s="224"/>
    </row>
    <row r="666" customFormat="false" ht="15.75" hidden="false" customHeight="true" outlineLevel="0" collapsed="false">
      <c r="C666" s="224"/>
    </row>
    <row r="667" customFormat="false" ht="15.75" hidden="false" customHeight="true" outlineLevel="0" collapsed="false">
      <c r="C667" s="224"/>
    </row>
    <row r="668" customFormat="false" ht="15.75" hidden="false" customHeight="true" outlineLevel="0" collapsed="false">
      <c r="C668" s="224"/>
    </row>
    <row r="669" customFormat="false" ht="15.75" hidden="false" customHeight="true" outlineLevel="0" collapsed="false">
      <c r="C669" s="224"/>
    </row>
    <row r="670" customFormat="false" ht="15.75" hidden="false" customHeight="true" outlineLevel="0" collapsed="false">
      <c r="C670" s="224"/>
    </row>
    <row r="671" customFormat="false" ht="15.75" hidden="false" customHeight="true" outlineLevel="0" collapsed="false">
      <c r="C671" s="224"/>
    </row>
    <row r="672" customFormat="false" ht="15.75" hidden="false" customHeight="true" outlineLevel="0" collapsed="false">
      <c r="C672" s="224"/>
    </row>
    <row r="673" customFormat="false" ht="15.75" hidden="false" customHeight="true" outlineLevel="0" collapsed="false">
      <c r="C673" s="224"/>
    </row>
    <row r="674" customFormat="false" ht="15.75" hidden="false" customHeight="true" outlineLevel="0" collapsed="false">
      <c r="C674" s="224"/>
    </row>
    <row r="675" customFormat="false" ht="15.75" hidden="false" customHeight="true" outlineLevel="0" collapsed="false">
      <c r="C675" s="224"/>
    </row>
    <row r="676" customFormat="false" ht="15.75" hidden="false" customHeight="true" outlineLevel="0" collapsed="false">
      <c r="C676" s="224"/>
    </row>
    <row r="677" customFormat="false" ht="15.75" hidden="false" customHeight="true" outlineLevel="0" collapsed="false">
      <c r="C677" s="224"/>
    </row>
    <row r="678" customFormat="false" ht="15.75" hidden="false" customHeight="true" outlineLevel="0" collapsed="false">
      <c r="C678" s="224"/>
    </row>
    <row r="679" customFormat="false" ht="15.75" hidden="false" customHeight="true" outlineLevel="0" collapsed="false">
      <c r="C679" s="224"/>
    </row>
    <row r="680" customFormat="false" ht="15.75" hidden="false" customHeight="true" outlineLevel="0" collapsed="false">
      <c r="C680" s="224"/>
    </row>
    <row r="681" customFormat="false" ht="15.75" hidden="false" customHeight="true" outlineLevel="0" collapsed="false">
      <c r="C681" s="224"/>
    </row>
    <row r="682" customFormat="false" ht="15.75" hidden="false" customHeight="true" outlineLevel="0" collapsed="false">
      <c r="C682" s="224"/>
    </row>
    <row r="683" customFormat="false" ht="15.75" hidden="false" customHeight="true" outlineLevel="0" collapsed="false">
      <c r="C683" s="224"/>
    </row>
    <row r="684" customFormat="false" ht="15.75" hidden="false" customHeight="true" outlineLevel="0" collapsed="false">
      <c r="C684" s="224"/>
    </row>
    <row r="685" customFormat="false" ht="15.75" hidden="false" customHeight="true" outlineLevel="0" collapsed="false">
      <c r="C685" s="224"/>
    </row>
    <row r="686" customFormat="false" ht="15.75" hidden="false" customHeight="true" outlineLevel="0" collapsed="false">
      <c r="C686" s="224"/>
    </row>
    <row r="687" customFormat="false" ht="15.75" hidden="false" customHeight="true" outlineLevel="0" collapsed="false">
      <c r="C687" s="224"/>
    </row>
    <row r="688" customFormat="false" ht="15.75" hidden="false" customHeight="true" outlineLevel="0" collapsed="false">
      <c r="C688" s="224"/>
    </row>
    <row r="689" customFormat="false" ht="15.75" hidden="false" customHeight="true" outlineLevel="0" collapsed="false">
      <c r="C689" s="224"/>
    </row>
    <row r="690" customFormat="false" ht="15.75" hidden="false" customHeight="true" outlineLevel="0" collapsed="false">
      <c r="C690" s="224"/>
    </row>
    <row r="691" customFormat="false" ht="15.75" hidden="false" customHeight="true" outlineLevel="0" collapsed="false">
      <c r="C691" s="224"/>
    </row>
    <row r="692" customFormat="false" ht="15.75" hidden="false" customHeight="true" outlineLevel="0" collapsed="false">
      <c r="C692" s="224"/>
    </row>
    <row r="693" customFormat="false" ht="15.75" hidden="false" customHeight="true" outlineLevel="0" collapsed="false">
      <c r="C693" s="224"/>
    </row>
    <row r="694" customFormat="false" ht="15.75" hidden="false" customHeight="true" outlineLevel="0" collapsed="false">
      <c r="C694" s="224"/>
    </row>
    <row r="695" customFormat="false" ht="15.75" hidden="false" customHeight="true" outlineLevel="0" collapsed="false">
      <c r="C695" s="224"/>
    </row>
    <row r="696" customFormat="false" ht="15.75" hidden="false" customHeight="true" outlineLevel="0" collapsed="false">
      <c r="C696" s="224"/>
    </row>
    <row r="697" customFormat="false" ht="15.75" hidden="false" customHeight="true" outlineLevel="0" collapsed="false">
      <c r="C697" s="224"/>
    </row>
    <row r="698" customFormat="false" ht="15.75" hidden="false" customHeight="true" outlineLevel="0" collapsed="false">
      <c r="C698" s="224"/>
    </row>
    <row r="699" customFormat="false" ht="15.75" hidden="false" customHeight="true" outlineLevel="0" collapsed="false">
      <c r="C699" s="224"/>
    </row>
    <row r="700" customFormat="false" ht="15.75" hidden="false" customHeight="true" outlineLevel="0" collapsed="false">
      <c r="C700" s="224"/>
    </row>
    <row r="701" customFormat="false" ht="15.75" hidden="false" customHeight="true" outlineLevel="0" collapsed="false">
      <c r="C701" s="224"/>
    </row>
    <row r="702" customFormat="false" ht="15.75" hidden="false" customHeight="true" outlineLevel="0" collapsed="false">
      <c r="C702" s="224"/>
    </row>
    <row r="703" customFormat="false" ht="15.75" hidden="false" customHeight="true" outlineLevel="0" collapsed="false">
      <c r="C703" s="224"/>
    </row>
    <row r="704" customFormat="false" ht="15.75" hidden="false" customHeight="true" outlineLevel="0" collapsed="false">
      <c r="C704" s="224"/>
    </row>
    <row r="705" customFormat="false" ht="15.75" hidden="false" customHeight="true" outlineLevel="0" collapsed="false">
      <c r="C705" s="224"/>
    </row>
    <row r="706" customFormat="false" ht="15.75" hidden="false" customHeight="true" outlineLevel="0" collapsed="false">
      <c r="C706" s="224"/>
    </row>
    <row r="707" customFormat="false" ht="15.75" hidden="false" customHeight="true" outlineLevel="0" collapsed="false">
      <c r="C707" s="224"/>
    </row>
    <row r="708" customFormat="false" ht="15.75" hidden="false" customHeight="true" outlineLevel="0" collapsed="false">
      <c r="C708" s="224"/>
    </row>
    <row r="709" customFormat="false" ht="15.75" hidden="false" customHeight="true" outlineLevel="0" collapsed="false">
      <c r="C709" s="224"/>
    </row>
    <row r="710" customFormat="false" ht="15.75" hidden="false" customHeight="true" outlineLevel="0" collapsed="false">
      <c r="C710" s="224"/>
    </row>
    <row r="711" customFormat="false" ht="15.75" hidden="false" customHeight="true" outlineLevel="0" collapsed="false">
      <c r="C711" s="224"/>
    </row>
    <row r="712" customFormat="false" ht="15.75" hidden="false" customHeight="true" outlineLevel="0" collapsed="false">
      <c r="C712" s="224"/>
    </row>
    <row r="713" customFormat="false" ht="15.75" hidden="false" customHeight="true" outlineLevel="0" collapsed="false">
      <c r="C713" s="224"/>
    </row>
    <row r="714" customFormat="false" ht="15.75" hidden="false" customHeight="true" outlineLevel="0" collapsed="false">
      <c r="C714" s="224"/>
    </row>
    <row r="715" customFormat="false" ht="15.75" hidden="false" customHeight="true" outlineLevel="0" collapsed="false">
      <c r="C715" s="224"/>
    </row>
    <row r="716" customFormat="false" ht="15.75" hidden="false" customHeight="true" outlineLevel="0" collapsed="false">
      <c r="C716" s="224"/>
    </row>
    <row r="717" customFormat="false" ht="15.75" hidden="false" customHeight="true" outlineLevel="0" collapsed="false">
      <c r="C717" s="224"/>
    </row>
    <row r="718" customFormat="false" ht="15.75" hidden="false" customHeight="true" outlineLevel="0" collapsed="false">
      <c r="C718" s="224"/>
    </row>
    <row r="719" customFormat="false" ht="15.75" hidden="false" customHeight="true" outlineLevel="0" collapsed="false">
      <c r="C719" s="224"/>
    </row>
    <row r="720" customFormat="false" ht="15.75" hidden="false" customHeight="true" outlineLevel="0" collapsed="false">
      <c r="C720" s="224"/>
    </row>
    <row r="721" customFormat="false" ht="15.75" hidden="false" customHeight="true" outlineLevel="0" collapsed="false">
      <c r="C721" s="224"/>
    </row>
    <row r="722" customFormat="false" ht="15.75" hidden="false" customHeight="true" outlineLevel="0" collapsed="false">
      <c r="C722" s="224"/>
    </row>
    <row r="723" customFormat="false" ht="15.75" hidden="false" customHeight="true" outlineLevel="0" collapsed="false">
      <c r="C723" s="224"/>
    </row>
    <row r="724" customFormat="false" ht="15.75" hidden="false" customHeight="true" outlineLevel="0" collapsed="false">
      <c r="C724" s="224"/>
    </row>
    <row r="725" customFormat="false" ht="15.75" hidden="false" customHeight="true" outlineLevel="0" collapsed="false">
      <c r="C725" s="224"/>
    </row>
    <row r="726" customFormat="false" ht="15.75" hidden="false" customHeight="true" outlineLevel="0" collapsed="false">
      <c r="C726" s="224"/>
    </row>
    <row r="727" customFormat="false" ht="15.75" hidden="false" customHeight="true" outlineLevel="0" collapsed="false">
      <c r="C727" s="224"/>
    </row>
    <row r="728" customFormat="false" ht="15.75" hidden="false" customHeight="true" outlineLevel="0" collapsed="false">
      <c r="C728" s="224"/>
    </row>
    <row r="729" customFormat="false" ht="15.75" hidden="false" customHeight="true" outlineLevel="0" collapsed="false">
      <c r="C729" s="224"/>
    </row>
    <row r="730" customFormat="false" ht="15.75" hidden="false" customHeight="true" outlineLevel="0" collapsed="false">
      <c r="C730" s="224"/>
    </row>
    <row r="731" customFormat="false" ht="15.75" hidden="false" customHeight="true" outlineLevel="0" collapsed="false">
      <c r="C731" s="224"/>
    </row>
    <row r="732" customFormat="false" ht="15.75" hidden="false" customHeight="true" outlineLevel="0" collapsed="false">
      <c r="C732" s="224"/>
    </row>
    <row r="733" customFormat="false" ht="15.75" hidden="false" customHeight="true" outlineLevel="0" collapsed="false">
      <c r="C733" s="224"/>
    </row>
    <row r="734" customFormat="false" ht="15.75" hidden="false" customHeight="true" outlineLevel="0" collapsed="false">
      <c r="C734" s="224"/>
    </row>
    <row r="735" customFormat="false" ht="15.75" hidden="false" customHeight="true" outlineLevel="0" collapsed="false">
      <c r="C735" s="224"/>
    </row>
    <row r="736" customFormat="false" ht="15.75" hidden="false" customHeight="true" outlineLevel="0" collapsed="false">
      <c r="C736" s="224"/>
    </row>
    <row r="737" customFormat="false" ht="15.75" hidden="false" customHeight="true" outlineLevel="0" collapsed="false">
      <c r="C737" s="224"/>
    </row>
    <row r="738" customFormat="false" ht="15.75" hidden="false" customHeight="true" outlineLevel="0" collapsed="false">
      <c r="C738" s="224"/>
    </row>
    <row r="739" customFormat="false" ht="15.75" hidden="false" customHeight="true" outlineLevel="0" collapsed="false">
      <c r="C739" s="224"/>
    </row>
    <row r="740" customFormat="false" ht="15.75" hidden="false" customHeight="true" outlineLevel="0" collapsed="false">
      <c r="C740" s="224"/>
    </row>
    <row r="741" customFormat="false" ht="15.75" hidden="false" customHeight="true" outlineLevel="0" collapsed="false">
      <c r="C741" s="224"/>
    </row>
    <row r="742" customFormat="false" ht="15.75" hidden="false" customHeight="true" outlineLevel="0" collapsed="false">
      <c r="C742" s="224"/>
    </row>
    <row r="743" customFormat="false" ht="15.75" hidden="false" customHeight="true" outlineLevel="0" collapsed="false">
      <c r="C743" s="224"/>
    </row>
    <row r="744" customFormat="false" ht="15.75" hidden="false" customHeight="true" outlineLevel="0" collapsed="false">
      <c r="C744" s="224"/>
    </row>
    <row r="745" customFormat="false" ht="15.75" hidden="false" customHeight="true" outlineLevel="0" collapsed="false">
      <c r="C745" s="224"/>
    </row>
    <row r="746" customFormat="false" ht="15.75" hidden="false" customHeight="true" outlineLevel="0" collapsed="false">
      <c r="C746" s="224"/>
    </row>
    <row r="747" customFormat="false" ht="15.75" hidden="false" customHeight="true" outlineLevel="0" collapsed="false">
      <c r="C747" s="224"/>
    </row>
    <row r="748" customFormat="false" ht="15.75" hidden="false" customHeight="true" outlineLevel="0" collapsed="false">
      <c r="C748" s="224"/>
    </row>
    <row r="749" customFormat="false" ht="15.75" hidden="false" customHeight="true" outlineLevel="0" collapsed="false">
      <c r="C749" s="224"/>
    </row>
    <row r="750" customFormat="false" ht="15.75" hidden="false" customHeight="true" outlineLevel="0" collapsed="false">
      <c r="C750" s="224"/>
    </row>
    <row r="751" customFormat="false" ht="15.75" hidden="false" customHeight="true" outlineLevel="0" collapsed="false">
      <c r="C751" s="224"/>
    </row>
    <row r="752" customFormat="false" ht="15.75" hidden="false" customHeight="true" outlineLevel="0" collapsed="false">
      <c r="C752" s="224"/>
    </row>
    <row r="753" customFormat="false" ht="15.75" hidden="false" customHeight="true" outlineLevel="0" collapsed="false">
      <c r="C753" s="224"/>
    </row>
    <row r="754" customFormat="false" ht="15.75" hidden="false" customHeight="true" outlineLevel="0" collapsed="false">
      <c r="C754" s="224"/>
    </row>
    <row r="755" customFormat="false" ht="15.75" hidden="false" customHeight="true" outlineLevel="0" collapsed="false">
      <c r="C755" s="224"/>
    </row>
    <row r="756" customFormat="false" ht="15.75" hidden="false" customHeight="true" outlineLevel="0" collapsed="false">
      <c r="C756" s="224"/>
    </row>
    <row r="757" customFormat="false" ht="15.75" hidden="false" customHeight="true" outlineLevel="0" collapsed="false">
      <c r="C757" s="224"/>
    </row>
    <row r="758" customFormat="false" ht="15.75" hidden="false" customHeight="true" outlineLevel="0" collapsed="false">
      <c r="C758" s="224"/>
    </row>
    <row r="759" customFormat="false" ht="15.75" hidden="false" customHeight="true" outlineLevel="0" collapsed="false">
      <c r="C759" s="224"/>
    </row>
    <row r="760" customFormat="false" ht="15.75" hidden="false" customHeight="true" outlineLevel="0" collapsed="false">
      <c r="C760" s="224"/>
    </row>
    <row r="761" customFormat="false" ht="15.75" hidden="false" customHeight="true" outlineLevel="0" collapsed="false">
      <c r="C761" s="224"/>
    </row>
    <row r="762" customFormat="false" ht="15.75" hidden="false" customHeight="true" outlineLevel="0" collapsed="false">
      <c r="C762" s="224"/>
    </row>
    <row r="763" customFormat="false" ht="15.75" hidden="false" customHeight="true" outlineLevel="0" collapsed="false">
      <c r="C763" s="224"/>
    </row>
    <row r="764" customFormat="false" ht="15.75" hidden="false" customHeight="true" outlineLevel="0" collapsed="false">
      <c r="C764" s="224"/>
    </row>
    <row r="765" customFormat="false" ht="15.75" hidden="false" customHeight="true" outlineLevel="0" collapsed="false">
      <c r="C765" s="224"/>
    </row>
    <row r="766" customFormat="false" ht="15.75" hidden="false" customHeight="true" outlineLevel="0" collapsed="false">
      <c r="C766" s="224"/>
    </row>
    <row r="767" customFormat="false" ht="15.75" hidden="false" customHeight="true" outlineLevel="0" collapsed="false">
      <c r="C767" s="224"/>
    </row>
    <row r="768" customFormat="false" ht="15.75" hidden="false" customHeight="true" outlineLevel="0" collapsed="false">
      <c r="C768" s="224"/>
    </row>
    <row r="769" customFormat="false" ht="15.75" hidden="false" customHeight="true" outlineLevel="0" collapsed="false">
      <c r="C769" s="224"/>
    </row>
    <row r="770" customFormat="false" ht="15.75" hidden="false" customHeight="true" outlineLevel="0" collapsed="false">
      <c r="C770" s="224"/>
    </row>
    <row r="771" customFormat="false" ht="15.75" hidden="false" customHeight="true" outlineLevel="0" collapsed="false">
      <c r="C771" s="224"/>
    </row>
    <row r="772" customFormat="false" ht="15.75" hidden="false" customHeight="true" outlineLevel="0" collapsed="false">
      <c r="C772" s="224"/>
    </row>
    <row r="773" customFormat="false" ht="15.75" hidden="false" customHeight="true" outlineLevel="0" collapsed="false">
      <c r="C773" s="224"/>
    </row>
    <row r="774" customFormat="false" ht="15.75" hidden="false" customHeight="true" outlineLevel="0" collapsed="false">
      <c r="C774" s="224"/>
    </row>
    <row r="775" customFormat="false" ht="15.75" hidden="false" customHeight="true" outlineLevel="0" collapsed="false">
      <c r="C775" s="224"/>
    </row>
    <row r="776" customFormat="false" ht="15.75" hidden="false" customHeight="true" outlineLevel="0" collapsed="false">
      <c r="C776" s="224"/>
    </row>
    <row r="777" customFormat="false" ht="15.75" hidden="false" customHeight="true" outlineLevel="0" collapsed="false">
      <c r="C777" s="224"/>
    </row>
    <row r="778" customFormat="false" ht="15.75" hidden="false" customHeight="true" outlineLevel="0" collapsed="false">
      <c r="C778" s="224"/>
    </row>
    <row r="779" customFormat="false" ht="15.75" hidden="false" customHeight="true" outlineLevel="0" collapsed="false">
      <c r="C779" s="224"/>
    </row>
    <row r="780" customFormat="false" ht="15.75" hidden="false" customHeight="true" outlineLevel="0" collapsed="false">
      <c r="C780" s="224"/>
    </row>
    <row r="781" customFormat="false" ht="15.75" hidden="false" customHeight="true" outlineLevel="0" collapsed="false">
      <c r="C781" s="224"/>
    </row>
    <row r="782" customFormat="false" ht="15.75" hidden="false" customHeight="true" outlineLevel="0" collapsed="false">
      <c r="C782" s="224"/>
    </row>
    <row r="783" customFormat="false" ht="15.75" hidden="false" customHeight="true" outlineLevel="0" collapsed="false">
      <c r="C783" s="224"/>
    </row>
    <row r="784" customFormat="false" ht="15.75" hidden="false" customHeight="true" outlineLevel="0" collapsed="false">
      <c r="C784" s="224"/>
    </row>
    <row r="785" customFormat="false" ht="15.75" hidden="false" customHeight="true" outlineLevel="0" collapsed="false">
      <c r="C785" s="224"/>
    </row>
    <row r="786" customFormat="false" ht="15.75" hidden="false" customHeight="true" outlineLevel="0" collapsed="false">
      <c r="C786" s="224"/>
    </row>
    <row r="787" customFormat="false" ht="15.75" hidden="false" customHeight="true" outlineLevel="0" collapsed="false">
      <c r="C787" s="224"/>
    </row>
    <row r="788" customFormat="false" ht="15.75" hidden="false" customHeight="true" outlineLevel="0" collapsed="false">
      <c r="C788" s="224"/>
    </row>
    <row r="789" customFormat="false" ht="15.75" hidden="false" customHeight="true" outlineLevel="0" collapsed="false">
      <c r="C789" s="224"/>
    </row>
    <row r="790" customFormat="false" ht="15.75" hidden="false" customHeight="true" outlineLevel="0" collapsed="false">
      <c r="C790" s="224"/>
    </row>
    <row r="791" customFormat="false" ht="15.75" hidden="false" customHeight="true" outlineLevel="0" collapsed="false">
      <c r="C791" s="224"/>
    </row>
    <row r="792" customFormat="false" ht="15.75" hidden="false" customHeight="true" outlineLevel="0" collapsed="false">
      <c r="C792" s="224"/>
    </row>
    <row r="793" customFormat="false" ht="15.75" hidden="false" customHeight="true" outlineLevel="0" collapsed="false">
      <c r="C793" s="224"/>
    </row>
    <row r="794" customFormat="false" ht="15.75" hidden="false" customHeight="true" outlineLevel="0" collapsed="false">
      <c r="C794" s="224"/>
    </row>
    <row r="795" customFormat="false" ht="15.75" hidden="false" customHeight="true" outlineLevel="0" collapsed="false">
      <c r="C795" s="224"/>
    </row>
    <row r="796" customFormat="false" ht="15.75" hidden="false" customHeight="true" outlineLevel="0" collapsed="false">
      <c r="C796" s="224"/>
    </row>
    <row r="797" customFormat="false" ht="15.75" hidden="false" customHeight="true" outlineLevel="0" collapsed="false">
      <c r="C797" s="224"/>
    </row>
    <row r="798" customFormat="false" ht="15.75" hidden="false" customHeight="true" outlineLevel="0" collapsed="false">
      <c r="C798" s="224"/>
    </row>
    <row r="799" customFormat="false" ht="15.75" hidden="false" customHeight="true" outlineLevel="0" collapsed="false">
      <c r="C799" s="224"/>
    </row>
    <row r="800" customFormat="false" ht="15.75" hidden="false" customHeight="true" outlineLevel="0" collapsed="false">
      <c r="C800" s="224"/>
    </row>
    <row r="801" customFormat="false" ht="15.75" hidden="false" customHeight="true" outlineLevel="0" collapsed="false">
      <c r="C801" s="224"/>
    </row>
    <row r="802" customFormat="false" ht="15.75" hidden="false" customHeight="true" outlineLevel="0" collapsed="false">
      <c r="C802" s="224"/>
    </row>
    <row r="803" customFormat="false" ht="15.75" hidden="false" customHeight="true" outlineLevel="0" collapsed="false">
      <c r="C803" s="224"/>
    </row>
    <row r="804" customFormat="false" ht="15.75" hidden="false" customHeight="true" outlineLevel="0" collapsed="false">
      <c r="C804" s="224"/>
    </row>
    <row r="805" customFormat="false" ht="15.75" hidden="false" customHeight="true" outlineLevel="0" collapsed="false">
      <c r="C805" s="224"/>
    </row>
    <row r="806" customFormat="false" ht="15.75" hidden="false" customHeight="true" outlineLevel="0" collapsed="false">
      <c r="C806" s="224"/>
    </row>
    <row r="807" customFormat="false" ht="15.75" hidden="false" customHeight="true" outlineLevel="0" collapsed="false">
      <c r="C807" s="224"/>
    </row>
    <row r="808" customFormat="false" ht="15.75" hidden="false" customHeight="true" outlineLevel="0" collapsed="false">
      <c r="C808" s="224"/>
    </row>
    <row r="809" customFormat="false" ht="15.75" hidden="false" customHeight="true" outlineLevel="0" collapsed="false">
      <c r="C809" s="224"/>
    </row>
    <row r="810" customFormat="false" ht="15.75" hidden="false" customHeight="true" outlineLevel="0" collapsed="false">
      <c r="C810" s="224"/>
    </row>
    <row r="811" customFormat="false" ht="15.75" hidden="false" customHeight="true" outlineLevel="0" collapsed="false">
      <c r="C811" s="224"/>
    </row>
    <row r="812" customFormat="false" ht="15.75" hidden="false" customHeight="true" outlineLevel="0" collapsed="false">
      <c r="C812" s="224"/>
    </row>
    <row r="813" customFormat="false" ht="15.75" hidden="false" customHeight="true" outlineLevel="0" collapsed="false">
      <c r="C813" s="224"/>
    </row>
    <row r="814" customFormat="false" ht="15.75" hidden="false" customHeight="true" outlineLevel="0" collapsed="false">
      <c r="C814" s="224"/>
    </row>
    <row r="815" customFormat="false" ht="15.75" hidden="false" customHeight="true" outlineLevel="0" collapsed="false">
      <c r="C815" s="224"/>
    </row>
    <row r="816" customFormat="false" ht="15.75" hidden="false" customHeight="true" outlineLevel="0" collapsed="false">
      <c r="C816" s="224"/>
    </row>
    <row r="817" customFormat="false" ht="15.75" hidden="false" customHeight="true" outlineLevel="0" collapsed="false">
      <c r="C817" s="224"/>
    </row>
    <row r="818" customFormat="false" ht="15.75" hidden="false" customHeight="true" outlineLevel="0" collapsed="false">
      <c r="C818" s="224"/>
    </row>
    <row r="819" customFormat="false" ht="15.75" hidden="false" customHeight="true" outlineLevel="0" collapsed="false">
      <c r="C819" s="224"/>
    </row>
    <row r="820" customFormat="false" ht="15.75" hidden="false" customHeight="true" outlineLevel="0" collapsed="false">
      <c r="C820" s="224"/>
    </row>
    <row r="821" customFormat="false" ht="15.75" hidden="false" customHeight="true" outlineLevel="0" collapsed="false">
      <c r="C821" s="224"/>
    </row>
    <row r="822" customFormat="false" ht="15.75" hidden="false" customHeight="true" outlineLevel="0" collapsed="false">
      <c r="C822" s="224"/>
    </row>
    <row r="823" customFormat="false" ht="15.75" hidden="false" customHeight="true" outlineLevel="0" collapsed="false">
      <c r="C823" s="224"/>
    </row>
    <row r="824" customFormat="false" ht="15.75" hidden="false" customHeight="true" outlineLevel="0" collapsed="false">
      <c r="C824" s="224"/>
    </row>
    <row r="825" customFormat="false" ht="15.75" hidden="false" customHeight="true" outlineLevel="0" collapsed="false">
      <c r="C825" s="224"/>
    </row>
    <row r="826" customFormat="false" ht="15.75" hidden="false" customHeight="true" outlineLevel="0" collapsed="false">
      <c r="C826" s="224"/>
    </row>
    <row r="827" customFormat="false" ht="15.75" hidden="false" customHeight="true" outlineLevel="0" collapsed="false">
      <c r="C827" s="224"/>
    </row>
    <row r="828" customFormat="false" ht="15.75" hidden="false" customHeight="true" outlineLevel="0" collapsed="false">
      <c r="C828" s="224"/>
    </row>
    <row r="829" customFormat="false" ht="15.75" hidden="false" customHeight="true" outlineLevel="0" collapsed="false">
      <c r="C829" s="224"/>
    </row>
    <row r="830" customFormat="false" ht="15.75" hidden="false" customHeight="true" outlineLevel="0" collapsed="false">
      <c r="C830" s="224"/>
    </row>
    <row r="831" customFormat="false" ht="15.75" hidden="false" customHeight="true" outlineLevel="0" collapsed="false">
      <c r="C831" s="224"/>
    </row>
    <row r="832" customFormat="false" ht="15.75" hidden="false" customHeight="true" outlineLevel="0" collapsed="false">
      <c r="C832" s="224"/>
    </row>
    <row r="833" customFormat="false" ht="15.75" hidden="false" customHeight="true" outlineLevel="0" collapsed="false">
      <c r="C833" s="224"/>
    </row>
    <row r="834" customFormat="false" ht="15.75" hidden="false" customHeight="true" outlineLevel="0" collapsed="false">
      <c r="C834" s="224"/>
    </row>
    <row r="835" customFormat="false" ht="15.75" hidden="false" customHeight="true" outlineLevel="0" collapsed="false">
      <c r="C835" s="224"/>
    </row>
    <row r="836" customFormat="false" ht="15.75" hidden="false" customHeight="true" outlineLevel="0" collapsed="false">
      <c r="C836" s="224"/>
    </row>
    <row r="837" customFormat="false" ht="15.75" hidden="false" customHeight="true" outlineLevel="0" collapsed="false">
      <c r="C837" s="224"/>
    </row>
    <row r="838" customFormat="false" ht="15.75" hidden="false" customHeight="true" outlineLevel="0" collapsed="false">
      <c r="C838" s="224"/>
    </row>
    <row r="839" customFormat="false" ht="15.75" hidden="false" customHeight="true" outlineLevel="0" collapsed="false">
      <c r="C839" s="224"/>
    </row>
    <row r="840" customFormat="false" ht="15.75" hidden="false" customHeight="true" outlineLevel="0" collapsed="false">
      <c r="C840" s="224"/>
    </row>
    <row r="841" customFormat="false" ht="15.75" hidden="false" customHeight="true" outlineLevel="0" collapsed="false">
      <c r="C841" s="224"/>
    </row>
    <row r="842" customFormat="false" ht="15.75" hidden="false" customHeight="true" outlineLevel="0" collapsed="false">
      <c r="C842" s="224"/>
    </row>
    <row r="843" customFormat="false" ht="15.75" hidden="false" customHeight="true" outlineLevel="0" collapsed="false">
      <c r="C843" s="224"/>
    </row>
    <row r="844" customFormat="false" ht="15.75" hidden="false" customHeight="true" outlineLevel="0" collapsed="false">
      <c r="C844" s="224"/>
    </row>
    <row r="845" customFormat="false" ht="15.75" hidden="false" customHeight="true" outlineLevel="0" collapsed="false">
      <c r="C845" s="224"/>
    </row>
    <row r="846" customFormat="false" ht="15.75" hidden="false" customHeight="true" outlineLevel="0" collapsed="false">
      <c r="C846" s="224"/>
    </row>
    <row r="847" customFormat="false" ht="15.75" hidden="false" customHeight="true" outlineLevel="0" collapsed="false">
      <c r="C847" s="224"/>
    </row>
    <row r="848" customFormat="false" ht="15.75" hidden="false" customHeight="true" outlineLevel="0" collapsed="false">
      <c r="C848" s="224"/>
    </row>
    <row r="849" customFormat="false" ht="15.75" hidden="false" customHeight="true" outlineLevel="0" collapsed="false">
      <c r="C849" s="224"/>
    </row>
    <row r="850" customFormat="false" ht="15.75" hidden="false" customHeight="true" outlineLevel="0" collapsed="false">
      <c r="C850" s="224"/>
    </row>
    <row r="851" customFormat="false" ht="15.75" hidden="false" customHeight="true" outlineLevel="0" collapsed="false">
      <c r="C851" s="224"/>
    </row>
    <row r="852" customFormat="false" ht="15.75" hidden="false" customHeight="true" outlineLevel="0" collapsed="false">
      <c r="C852" s="224"/>
    </row>
    <row r="853" customFormat="false" ht="15.75" hidden="false" customHeight="true" outlineLevel="0" collapsed="false">
      <c r="C853" s="224"/>
    </row>
    <row r="854" customFormat="false" ht="15.75" hidden="false" customHeight="true" outlineLevel="0" collapsed="false">
      <c r="C854" s="224"/>
    </row>
    <row r="855" customFormat="false" ht="15.75" hidden="false" customHeight="true" outlineLevel="0" collapsed="false">
      <c r="C855" s="224"/>
    </row>
    <row r="856" customFormat="false" ht="15.75" hidden="false" customHeight="true" outlineLevel="0" collapsed="false">
      <c r="C856" s="224"/>
    </row>
    <row r="857" customFormat="false" ht="15.75" hidden="false" customHeight="true" outlineLevel="0" collapsed="false">
      <c r="C857" s="224"/>
    </row>
    <row r="858" customFormat="false" ht="15.75" hidden="false" customHeight="true" outlineLevel="0" collapsed="false">
      <c r="C858" s="224"/>
    </row>
    <row r="859" customFormat="false" ht="15.75" hidden="false" customHeight="true" outlineLevel="0" collapsed="false">
      <c r="C859" s="224"/>
    </row>
    <row r="860" customFormat="false" ht="15.75" hidden="false" customHeight="true" outlineLevel="0" collapsed="false">
      <c r="C860" s="224"/>
    </row>
    <row r="861" customFormat="false" ht="15.75" hidden="false" customHeight="true" outlineLevel="0" collapsed="false">
      <c r="C861" s="224"/>
    </row>
    <row r="862" customFormat="false" ht="15.75" hidden="false" customHeight="true" outlineLevel="0" collapsed="false">
      <c r="C862" s="224"/>
    </row>
    <row r="863" customFormat="false" ht="15.75" hidden="false" customHeight="true" outlineLevel="0" collapsed="false">
      <c r="C863" s="224"/>
    </row>
    <row r="864" customFormat="false" ht="15.75" hidden="false" customHeight="true" outlineLevel="0" collapsed="false">
      <c r="C864" s="224"/>
    </row>
    <row r="865" customFormat="false" ht="15.75" hidden="false" customHeight="true" outlineLevel="0" collapsed="false">
      <c r="C865" s="224"/>
    </row>
    <row r="866" customFormat="false" ht="15.75" hidden="false" customHeight="true" outlineLevel="0" collapsed="false">
      <c r="C866" s="224"/>
    </row>
    <row r="867" customFormat="false" ht="15.75" hidden="false" customHeight="true" outlineLevel="0" collapsed="false">
      <c r="C867" s="224"/>
    </row>
    <row r="868" customFormat="false" ht="15.75" hidden="false" customHeight="true" outlineLevel="0" collapsed="false">
      <c r="C868" s="224"/>
    </row>
    <row r="869" customFormat="false" ht="15.75" hidden="false" customHeight="true" outlineLevel="0" collapsed="false">
      <c r="C869" s="224"/>
    </row>
    <row r="870" customFormat="false" ht="15.75" hidden="false" customHeight="true" outlineLevel="0" collapsed="false">
      <c r="C870" s="224"/>
    </row>
    <row r="871" customFormat="false" ht="15.75" hidden="false" customHeight="true" outlineLevel="0" collapsed="false">
      <c r="C871" s="224"/>
    </row>
    <row r="872" customFormat="false" ht="15.75" hidden="false" customHeight="true" outlineLevel="0" collapsed="false">
      <c r="C872" s="224"/>
    </row>
    <row r="873" customFormat="false" ht="15.75" hidden="false" customHeight="true" outlineLevel="0" collapsed="false">
      <c r="C873" s="224"/>
    </row>
    <row r="874" customFormat="false" ht="15.75" hidden="false" customHeight="true" outlineLevel="0" collapsed="false">
      <c r="C874" s="224"/>
    </row>
    <row r="875" customFormat="false" ht="15.75" hidden="false" customHeight="true" outlineLevel="0" collapsed="false">
      <c r="C875" s="224"/>
    </row>
    <row r="876" customFormat="false" ht="15.75" hidden="false" customHeight="true" outlineLevel="0" collapsed="false">
      <c r="C876" s="224"/>
    </row>
    <row r="877" customFormat="false" ht="15.75" hidden="false" customHeight="true" outlineLevel="0" collapsed="false">
      <c r="C877" s="224"/>
    </row>
    <row r="878" customFormat="false" ht="15.75" hidden="false" customHeight="true" outlineLevel="0" collapsed="false">
      <c r="C878" s="224"/>
    </row>
    <row r="879" customFormat="false" ht="15.75" hidden="false" customHeight="true" outlineLevel="0" collapsed="false">
      <c r="C879" s="224"/>
    </row>
    <row r="880" customFormat="false" ht="15.75" hidden="false" customHeight="true" outlineLevel="0" collapsed="false">
      <c r="C880" s="224"/>
    </row>
    <row r="881" customFormat="false" ht="15.75" hidden="false" customHeight="true" outlineLevel="0" collapsed="false">
      <c r="C881" s="224"/>
    </row>
    <row r="882" customFormat="false" ht="15.75" hidden="false" customHeight="true" outlineLevel="0" collapsed="false">
      <c r="C882" s="224"/>
    </row>
    <row r="883" customFormat="false" ht="15.75" hidden="false" customHeight="true" outlineLevel="0" collapsed="false">
      <c r="C883" s="224"/>
    </row>
    <row r="884" customFormat="false" ht="15.75" hidden="false" customHeight="true" outlineLevel="0" collapsed="false">
      <c r="C884" s="224"/>
    </row>
    <row r="885" customFormat="false" ht="15.75" hidden="false" customHeight="true" outlineLevel="0" collapsed="false">
      <c r="C885" s="224"/>
    </row>
    <row r="886" customFormat="false" ht="15.75" hidden="false" customHeight="true" outlineLevel="0" collapsed="false">
      <c r="C886" s="224"/>
    </row>
    <row r="887" customFormat="false" ht="15.75" hidden="false" customHeight="true" outlineLevel="0" collapsed="false">
      <c r="C887" s="224"/>
    </row>
    <row r="888" customFormat="false" ht="15.75" hidden="false" customHeight="true" outlineLevel="0" collapsed="false">
      <c r="C888" s="224"/>
    </row>
    <row r="889" customFormat="false" ht="15.75" hidden="false" customHeight="true" outlineLevel="0" collapsed="false">
      <c r="C889" s="224"/>
    </row>
    <row r="890" customFormat="false" ht="15.75" hidden="false" customHeight="true" outlineLevel="0" collapsed="false">
      <c r="C890" s="224"/>
    </row>
    <row r="891" customFormat="false" ht="15.75" hidden="false" customHeight="true" outlineLevel="0" collapsed="false">
      <c r="C891" s="224"/>
    </row>
    <row r="892" customFormat="false" ht="15.75" hidden="false" customHeight="true" outlineLevel="0" collapsed="false">
      <c r="C892" s="224"/>
    </row>
    <row r="893" customFormat="false" ht="15.75" hidden="false" customHeight="true" outlineLevel="0" collapsed="false">
      <c r="C893" s="224"/>
    </row>
    <row r="894" customFormat="false" ht="15.75" hidden="false" customHeight="true" outlineLevel="0" collapsed="false">
      <c r="C894" s="224"/>
    </row>
    <row r="895" customFormat="false" ht="15.75" hidden="false" customHeight="true" outlineLevel="0" collapsed="false">
      <c r="C895" s="224"/>
    </row>
    <row r="896" customFormat="false" ht="15.75" hidden="false" customHeight="true" outlineLevel="0" collapsed="false">
      <c r="C896" s="224"/>
    </row>
    <row r="897" customFormat="false" ht="15.75" hidden="false" customHeight="true" outlineLevel="0" collapsed="false">
      <c r="C897" s="224"/>
    </row>
    <row r="898" customFormat="false" ht="15.75" hidden="false" customHeight="true" outlineLevel="0" collapsed="false">
      <c r="C898" s="224"/>
    </row>
    <row r="899" customFormat="false" ht="15.75" hidden="false" customHeight="true" outlineLevel="0" collapsed="false">
      <c r="C899" s="224"/>
    </row>
    <row r="900" customFormat="false" ht="15.75" hidden="false" customHeight="true" outlineLevel="0" collapsed="false">
      <c r="C900" s="224"/>
    </row>
    <row r="901" customFormat="false" ht="15.75" hidden="false" customHeight="true" outlineLevel="0" collapsed="false">
      <c r="C901" s="224"/>
    </row>
    <row r="902" customFormat="false" ht="15.75" hidden="false" customHeight="true" outlineLevel="0" collapsed="false">
      <c r="C902" s="224"/>
    </row>
    <row r="903" customFormat="false" ht="15.75" hidden="false" customHeight="true" outlineLevel="0" collapsed="false">
      <c r="C903" s="224"/>
    </row>
    <row r="904" customFormat="false" ht="15.75" hidden="false" customHeight="true" outlineLevel="0" collapsed="false">
      <c r="C904" s="224"/>
    </row>
    <row r="905" customFormat="false" ht="15.75" hidden="false" customHeight="true" outlineLevel="0" collapsed="false">
      <c r="C905" s="224"/>
    </row>
    <row r="906" customFormat="false" ht="15.75" hidden="false" customHeight="true" outlineLevel="0" collapsed="false">
      <c r="C906" s="224"/>
    </row>
    <row r="907" customFormat="false" ht="15.75" hidden="false" customHeight="true" outlineLevel="0" collapsed="false">
      <c r="C907" s="224"/>
    </row>
    <row r="908" customFormat="false" ht="15.75" hidden="false" customHeight="true" outlineLevel="0" collapsed="false">
      <c r="C908" s="224"/>
    </row>
    <row r="909" customFormat="false" ht="15.75" hidden="false" customHeight="true" outlineLevel="0" collapsed="false">
      <c r="C909" s="224"/>
    </row>
    <row r="910" customFormat="false" ht="15.75" hidden="false" customHeight="true" outlineLevel="0" collapsed="false">
      <c r="C910" s="224"/>
    </row>
    <row r="911" customFormat="false" ht="15.75" hidden="false" customHeight="true" outlineLevel="0" collapsed="false">
      <c r="C911" s="224"/>
    </row>
    <row r="912" customFormat="false" ht="15.75" hidden="false" customHeight="true" outlineLevel="0" collapsed="false">
      <c r="C912" s="224"/>
    </row>
    <row r="913" customFormat="false" ht="15.75" hidden="false" customHeight="true" outlineLevel="0" collapsed="false">
      <c r="C913" s="224"/>
    </row>
    <row r="914" customFormat="false" ht="15.75" hidden="false" customHeight="true" outlineLevel="0" collapsed="false">
      <c r="C914" s="224"/>
    </row>
    <row r="915" customFormat="false" ht="15.75" hidden="false" customHeight="true" outlineLevel="0" collapsed="false">
      <c r="C915" s="224"/>
    </row>
    <row r="916" customFormat="false" ht="15.75" hidden="false" customHeight="true" outlineLevel="0" collapsed="false">
      <c r="C916" s="224"/>
    </row>
    <row r="917" customFormat="false" ht="15.75" hidden="false" customHeight="true" outlineLevel="0" collapsed="false">
      <c r="C917" s="224"/>
    </row>
    <row r="918" customFormat="false" ht="15.75" hidden="false" customHeight="true" outlineLevel="0" collapsed="false">
      <c r="C918" s="224"/>
    </row>
    <row r="919" customFormat="false" ht="15.75" hidden="false" customHeight="true" outlineLevel="0" collapsed="false">
      <c r="C919" s="224"/>
    </row>
    <row r="920" customFormat="false" ht="15.75" hidden="false" customHeight="true" outlineLevel="0" collapsed="false">
      <c r="C920" s="224"/>
    </row>
    <row r="921" customFormat="false" ht="15.75" hidden="false" customHeight="true" outlineLevel="0" collapsed="false">
      <c r="C921" s="224"/>
    </row>
    <row r="922" customFormat="false" ht="15.75" hidden="false" customHeight="true" outlineLevel="0" collapsed="false">
      <c r="C922" s="224"/>
    </row>
    <row r="923" customFormat="false" ht="15.75" hidden="false" customHeight="true" outlineLevel="0" collapsed="false">
      <c r="C923" s="224"/>
    </row>
    <row r="924" customFormat="false" ht="15.75" hidden="false" customHeight="true" outlineLevel="0" collapsed="false">
      <c r="C924" s="224"/>
    </row>
    <row r="925" customFormat="false" ht="15.75" hidden="false" customHeight="true" outlineLevel="0" collapsed="false">
      <c r="C925" s="224"/>
    </row>
    <row r="926" customFormat="false" ht="15.75" hidden="false" customHeight="true" outlineLevel="0" collapsed="false">
      <c r="C926" s="224"/>
    </row>
    <row r="927" customFormat="false" ht="15.75" hidden="false" customHeight="true" outlineLevel="0" collapsed="false">
      <c r="C927" s="224"/>
    </row>
    <row r="928" customFormat="false" ht="15.75" hidden="false" customHeight="true" outlineLevel="0" collapsed="false">
      <c r="C928" s="224"/>
    </row>
    <row r="929" customFormat="false" ht="15.75" hidden="false" customHeight="true" outlineLevel="0" collapsed="false">
      <c r="C929" s="224"/>
    </row>
    <row r="930" customFormat="false" ht="15.75" hidden="false" customHeight="true" outlineLevel="0" collapsed="false">
      <c r="C930" s="224"/>
    </row>
    <row r="931" customFormat="false" ht="15.75" hidden="false" customHeight="true" outlineLevel="0" collapsed="false">
      <c r="C931" s="224"/>
    </row>
    <row r="932" customFormat="false" ht="15.75" hidden="false" customHeight="true" outlineLevel="0" collapsed="false">
      <c r="C932" s="224"/>
    </row>
    <row r="933" customFormat="false" ht="15.75" hidden="false" customHeight="true" outlineLevel="0" collapsed="false">
      <c r="C933" s="224"/>
    </row>
    <row r="934" customFormat="false" ht="15.75" hidden="false" customHeight="true" outlineLevel="0" collapsed="false">
      <c r="C934" s="224"/>
    </row>
    <row r="935" customFormat="false" ht="15.75" hidden="false" customHeight="true" outlineLevel="0" collapsed="false">
      <c r="C935" s="224"/>
    </row>
    <row r="936" customFormat="false" ht="15.75" hidden="false" customHeight="true" outlineLevel="0" collapsed="false">
      <c r="C936" s="224"/>
    </row>
    <row r="937" customFormat="false" ht="15.75" hidden="false" customHeight="true" outlineLevel="0" collapsed="false">
      <c r="C937" s="224"/>
    </row>
    <row r="938" customFormat="false" ht="15.75" hidden="false" customHeight="true" outlineLevel="0" collapsed="false">
      <c r="C938" s="224"/>
    </row>
    <row r="939" customFormat="false" ht="15.75" hidden="false" customHeight="true" outlineLevel="0" collapsed="false">
      <c r="C939" s="224"/>
    </row>
    <row r="940" customFormat="false" ht="15.75" hidden="false" customHeight="true" outlineLevel="0" collapsed="false">
      <c r="C940" s="224"/>
    </row>
    <row r="941" customFormat="false" ht="15.75" hidden="false" customHeight="true" outlineLevel="0" collapsed="false">
      <c r="C941" s="224"/>
    </row>
    <row r="942" customFormat="false" ht="15.75" hidden="false" customHeight="true" outlineLevel="0" collapsed="false">
      <c r="C942" s="224"/>
    </row>
    <row r="943" customFormat="false" ht="15.75" hidden="false" customHeight="true" outlineLevel="0" collapsed="false">
      <c r="C943" s="224"/>
    </row>
    <row r="944" customFormat="false" ht="15.75" hidden="false" customHeight="true" outlineLevel="0" collapsed="false">
      <c r="C944" s="224"/>
    </row>
    <row r="945" customFormat="false" ht="15.75" hidden="false" customHeight="true" outlineLevel="0" collapsed="false">
      <c r="C945" s="224"/>
    </row>
    <row r="946" customFormat="false" ht="15.75" hidden="false" customHeight="true" outlineLevel="0" collapsed="false">
      <c r="C946" s="224"/>
    </row>
    <row r="947" customFormat="false" ht="15.75" hidden="false" customHeight="true" outlineLevel="0" collapsed="false">
      <c r="C947" s="224"/>
    </row>
    <row r="948" customFormat="false" ht="15.75" hidden="false" customHeight="true" outlineLevel="0" collapsed="false">
      <c r="C948" s="224"/>
    </row>
    <row r="949" customFormat="false" ht="15.75" hidden="false" customHeight="true" outlineLevel="0" collapsed="false">
      <c r="C949" s="224"/>
    </row>
    <row r="950" customFormat="false" ht="15.75" hidden="false" customHeight="true" outlineLevel="0" collapsed="false">
      <c r="C950" s="224"/>
    </row>
    <row r="951" customFormat="false" ht="15.75" hidden="false" customHeight="true" outlineLevel="0" collapsed="false">
      <c r="C951" s="224"/>
    </row>
    <row r="952" customFormat="false" ht="15.75" hidden="false" customHeight="true" outlineLevel="0" collapsed="false">
      <c r="C952" s="224"/>
    </row>
    <row r="953" customFormat="false" ht="15.75" hidden="false" customHeight="true" outlineLevel="0" collapsed="false">
      <c r="C953" s="224"/>
    </row>
    <row r="954" customFormat="false" ht="15.75" hidden="false" customHeight="true" outlineLevel="0" collapsed="false">
      <c r="C954" s="224"/>
    </row>
    <row r="955" customFormat="false" ht="15.75" hidden="false" customHeight="true" outlineLevel="0" collapsed="false">
      <c r="C955" s="224"/>
    </row>
    <row r="956" customFormat="false" ht="15.75" hidden="false" customHeight="true" outlineLevel="0" collapsed="false">
      <c r="C956" s="224"/>
    </row>
    <row r="957" customFormat="false" ht="15.75" hidden="false" customHeight="true" outlineLevel="0" collapsed="false">
      <c r="C957" s="224"/>
    </row>
    <row r="958" customFormat="false" ht="15.75" hidden="false" customHeight="true" outlineLevel="0" collapsed="false">
      <c r="C958" s="224"/>
    </row>
    <row r="959" customFormat="false" ht="15.75" hidden="false" customHeight="true" outlineLevel="0" collapsed="false">
      <c r="C959" s="224"/>
    </row>
    <row r="960" customFormat="false" ht="15.75" hidden="false" customHeight="true" outlineLevel="0" collapsed="false">
      <c r="C960" s="224"/>
    </row>
    <row r="961" customFormat="false" ht="15.75" hidden="false" customHeight="true" outlineLevel="0" collapsed="false">
      <c r="C961" s="224"/>
    </row>
    <row r="962" customFormat="false" ht="15.75" hidden="false" customHeight="true" outlineLevel="0" collapsed="false">
      <c r="C962" s="224"/>
    </row>
    <row r="963" customFormat="false" ht="15.75" hidden="false" customHeight="true" outlineLevel="0" collapsed="false">
      <c r="C963" s="224"/>
    </row>
    <row r="964" customFormat="false" ht="15.75" hidden="false" customHeight="true" outlineLevel="0" collapsed="false">
      <c r="C964" s="224"/>
    </row>
    <row r="965" customFormat="false" ht="15.75" hidden="false" customHeight="true" outlineLevel="0" collapsed="false">
      <c r="C965" s="224"/>
    </row>
    <row r="966" customFormat="false" ht="15.75" hidden="false" customHeight="true" outlineLevel="0" collapsed="false">
      <c r="C966" s="224"/>
    </row>
    <row r="967" customFormat="false" ht="15.75" hidden="false" customHeight="true" outlineLevel="0" collapsed="false">
      <c r="C967" s="224"/>
    </row>
    <row r="968" customFormat="false" ht="15.75" hidden="false" customHeight="true" outlineLevel="0" collapsed="false">
      <c r="C968" s="224"/>
    </row>
    <row r="969" customFormat="false" ht="15.75" hidden="false" customHeight="true" outlineLevel="0" collapsed="false">
      <c r="C969" s="224"/>
    </row>
    <row r="970" customFormat="false" ht="15.75" hidden="false" customHeight="true" outlineLevel="0" collapsed="false">
      <c r="C970" s="224"/>
    </row>
    <row r="971" customFormat="false" ht="15.75" hidden="false" customHeight="true" outlineLevel="0" collapsed="false">
      <c r="C971" s="224"/>
    </row>
    <row r="972" customFormat="false" ht="15.75" hidden="false" customHeight="true" outlineLevel="0" collapsed="false">
      <c r="C972" s="224"/>
    </row>
    <row r="973" customFormat="false" ht="15.75" hidden="false" customHeight="true" outlineLevel="0" collapsed="false">
      <c r="C973" s="224"/>
    </row>
    <row r="974" customFormat="false" ht="15.75" hidden="false" customHeight="true" outlineLevel="0" collapsed="false">
      <c r="C974" s="224"/>
    </row>
    <row r="975" customFormat="false" ht="15.75" hidden="false" customHeight="true" outlineLevel="0" collapsed="false">
      <c r="C975" s="224"/>
    </row>
    <row r="976" customFormat="false" ht="15.75" hidden="false" customHeight="true" outlineLevel="0" collapsed="false">
      <c r="C976" s="224"/>
    </row>
    <row r="977" customFormat="false" ht="15.75" hidden="false" customHeight="true" outlineLevel="0" collapsed="false">
      <c r="C977" s="224"/>
    </row>
    <row r="978" customFormat="false" ht="15.75" hidden="false" customHeight="true" outlineLevel="0" collapsed="false">
      <c r="C978" s="224"/>
    </row>
    <row r="979" customFormat="false" ht="15.75" hidden="false" customHeight="true" outlineLevel="0" collapsed="false">
      <c r="C979" s="224"/>
    </row>
    <row r="980" customFormat="false" ht="15.75" hidden="false" customHeight="true" outlineLevel="0" collapsed="false">
      <c r="C980" s="224"/>
    </row>
    <row r="981" customFormat="false" ht="15.75" hidden="false" customHeight="true" outlineLevel="0" collapsed="false">
      <c r="C981" s="224"/>
    </row>
    <row r="982" customFormat="false" ht="15.75" hidden="false" customHeight="true" outlineLevel="0" collapsed="false">
      <c r="C982" s="224"/>
    </row>
    <row r="983" customFormat="false" ht="15.75" hidden="false" customHeight="true" outlineLevel="0" collapsed="false">
      <c r="C983" s="224"/>
    </row>
    <row r="984" customFormat="false" ht="15.75" hidden="false" customHeight="true" outlineLevel="0" collapsed="false">
      <c r="C984" s="224"/>
    </row>
    <row r="985" customFormat="false" ht="15.75" hidden="false" customHeight="true" outlineLevel="0" collapsed="false">
      <c r="C985" s="224"/>
    </row>
    <row r="986" customFormat="false" ht="15.75" hidden="false" customHeight="true" outlineLevel="0" collapsed="false">
      <c r="C986" s="224"/>
    </row>
    <row r="987" customFormat="false" ht="15.75" hidden="false" customHeight="true" outlineLevel="0" collapsed="false">
      <c r="C987" s="224"/>
    </row>
    <row r="988" customFormat="false" ht="15.75" hidden="false" customHeight="true" outlineLevel="0" collapsed="false">
      <c r="C988" s="224"/>
    </row>
    <row r="989" customFormat="false" ht="15.75" hidden="false" customHeight="true" outlineLevel="0" collapsed="false">
      <c r="C989" s="224"/>
    </row>
    <row r="990" customFormat="false" ht="15.75" hidden="false" customHeight="true" outlineLevel="0" collapsed="false">
      <c r="C990" s="224"/>
    </row>
    <row r="991" customFormat="false" ht="15.75" hidden="false" customHeight="true" outlineLevel="0" collapsed="false">
      <c r="C991" s="224"/>
    </row>
    <row r="992" customFormat="false" ht="15.75" hidden="false" customHeight="true" outlineLevel="0" collapsed="false">
      <c r="C992" s="224"/>
    </row>
    <row r="993" customFormat="false" ht="15.75" hidden="false" customHeight="true" outlineLevel="0" collapsed="false">
      <c r="C993" s="224"/>
    </row>
    <row r="994" customFormat="false" ht="15.75" hidden="false" customHeight="true" outlineLevel="0" collapsed="false">
      <c r="C994" s="224"/>
    </row>
    <row r="995" customFormat="false" ht="15.75" hidden="false" customHeight="true" outlineLevel="0" collapsed="false">
      <c r="C995" s="224"/>
    </row>
    <row r="996" customFormat="false" ht="15.75" hidden="false" customHeight="true" outlineLevel="0" collapsed="false">
      <c r="C996" s="224"/>
    </row>
    <row r="997" customFormat="false" ht="15.75" hidden="false" customHeight="true" outlineLevel="0" collapsed="false">
      <c r="C997" s="224"/>
    </row>
    <row r="998" customFormat="false" ht="15.75" hidden="false" customHeight="true" outlineLevel="0" collapsed="false">
      <c r="C998" s="224"/>
    </row>
    <row r="999" customFormat="false" ht="15.75" hidden="false" customHeight="true" outlineLevel="0" collapsed="false">
      <c r="C999" s="224"/>
    </row>
    <row r="1000" customFormat="false" ht="15.75" hidden="false" customHeight="true" outlineLevel="0" collapsed="false">
      <c r="C1000" s="224"/>
    </row>
    <row r="1001" customFormat="false" ht="15.75" hidden="false" customHeight="true" outlineLevel="0" collapsed="false">
      <c r="C1001" s="224"/>
    </row>
    <row r="1002" customFormat="false" ht="15.75" hidden="false" customHeight="true" outlineLevel="0" collapsed="false">
      <c r="C1002" s="224"/>
    </row>
    <row r="1003" customFormat="false" ht="15.75" hidden="false" customHeight="true" outlineLevel="0" collapsed="false">
      <c r="C1003" s="224"/>
    </row>
    <row r="1004" customFormat="false" ht="15.75" hidden="false" customHeight="true" outlineLevel="0" collapsed="false">
      <c r="C1004" s="224"/>
    </row>
    <row r="1005" customFormat="false" ht="15.75" hidden="false" customHeight="true" outlineLevel="0" collapsed="false">
      <c r="C1005" s="224"/>
    </row>
    <row r="1006" customFormat="false" ht="15.75" hidden="false" customHeight="true" outlineLevel="0" collapsed="false">
      <c r="C1006" s="224"/>
    </row>
    <row r="1007" customFormat="false" ht="15.75" hidden="false" customHeight="true" outlineLevel="0" collapsed="false">
      <c r="C1007" s="224"/>
    </row>
    <row r="1008" customFormat="false" ht="15.75" hidden="false" customHeight="true" outlineLevel="0" collapsed="false">
      <c r="C1008" s="224"/>
    </row>
    <row r="1009" customFormat="false" ht="15.75" hidden="false" customHeight="true" outlineLevel="0" collapsed="false">
      <c r="C1009" s="224"/>
    </row>
    <row r="1010" customFormat="false" ht="15.75" hidden="false" customHeight="true" outlineLevel="0" collapsed="false">
      <c r="C1010" s="224"/>
    </row>
    <row r="1011" customFormat="false" ht="15.75" hidden="false" customHeight="true" outlineLevel="0" collapsed="false">
      <c r="C1011" s="224"/>
    </row>
    <row r="1012" customFormat="false" ht="15.75" hidden="false" customHeight="true" outlineLevel="0" collapsed="false">
      <c r="C1012" s="224"/>
    </row>
    <row r="1013" customFormat="false" ht="15.75" hidden="false" customHeight="true" outlineLevel="0" collapsed="false">
      <c r="C1013" s="224"/>
    </row>
    <row r="1014" customFormat="false" ht="15.75" hidden="false" customHeight="true" outlineLevel="0" collapsed="false">
      <c r="C1014" s="224"/>
    </row>
    <row r="1015" customFormat="false" ht="15.75" hidden="false" customHeight="true" outlineLevel="0" collapsed="false">
      <c r="C1015" s="224"/>
    </row>
    <row r="1016" customFormat="false" ht="15.75" hidden="false" customHeight="true" outlineLevel="0" collapsed="false">
      <c r="C1016" s="224"/>
    </row>
    <row r="1017" customFormat="false" ht="15.75" hidden="false" customHeight="true" outlineLevel="0" collapsed="false">
      <c r="C1017" s="224"/>
    </row>
    <row r="1018" customFormat="false" ht="15.75" hidden="false" customHeight="true" outlineLevel="0" collapsed="false">
      <c r="C1018" s="224"/>
    </row>
    <row r="1019" customFormat="false" ht="15.75" hidden="false" customHeight="true" outlineLevel="0" collapsed="false">
      <c r="C1019" s="224"/>
    </row>
    <row r="1020" customFormat="false" ht="15.75" hidden="false" customHeight="true" outlineLevel="0" collapsed="false">
      <c r="C1020" s="224"/>
    </row>
    <row r="1021" customFormat="false" ht="15.75" hidden="false" customHeight="true" outlineLevel="0" collapsed="false">
      <c r="C1021" s="224"/>
    </row>
    <row r="1022" customFormat="false" ht="15.75" hidden="false" customHeight="true" outlineLevel="0" collapsed="false">
      <c r="C1022" s="224"/>
    </row>
    <row r="1023" customFormat="false" ht="15.75" hidden="false" customHeight="true" outlineLevel="0" collapsed="false">
      <c r="C1023" s="224"/>
    </row>
    <row r="1024" customFormat="false" ht="15.75" hidden="false" customHeight="true" outlineLevel="0" collapsed="false">
      <c r="C1024" s="224"/>
    </row>
    <row r="1025" customFormat="false" ht="15.75" hidden="false" customHeight="true" outlineLevel="0" collapsed="false">
      <c r="C1025" s="224"/>
    </row>
    <row r="1026" customFormat="false" ht="15.75" hidden="false" customHeight="true" outlineLevel="0" collapsed="false">
      <c r="C1026" s="224"/>
    </row>
    <row r="1027" customFormat="false" ht="15.75" hidden="false" customHeight="true" outlineLevel="0" collapsed="false">
      <c r="C1027" s="224"/>
    </row>
    <row r="1028" customFormat="false" ht="15.75" hidden="false" customHeight="true" outlineLevel="0" collapsed="false">
      <c r="C1028" s="224"/>
    </row>
    <row r="1029" customFormat="false" ht="15.75" hidden="false" customHeight="true" outlineLevel="0" collapsed="false">
      <c r="C1029" s="224"/>
    </row>
    <row r="1030" customFormat="false" ht="15.75" hidden="false" customHeight="true" outlineLevel="0" collapsed="false">
      <c r="C1030" s="224"/>
    </row>
    <row r="1031" customFormat="false" ht="15.75" hidden="false" customHeight="true" outlineLevel="0" collapsed="false">
      <c r="C1031" s="224"/>
    </row>
    <row r="1032" customFormat="false" ht="15.75" hidden="false" customHeight="true" outlineLevel="0" collapsed="false">
      <c r="C1032" s="224"/>
    </row>
    <row r="1033" customFormat="false" ht="15.75" hidden="false" customHeight="true" outlineLevel="0" collapsed="false">
      <c r="C1033" s="224"/>
    </row>
    <row r="1034" customFormat="false" ht="15.75" hidden="false" customHeight="true" outlineLevel="0" collapsed="false">
      <c r="C1034" s="224"/>
    </row>
    <row r="1035" customFormat="false" ht="15.75" hidden="false" customHeight="true" outlineLevel="0" collapsed="false">
      <c r="C1035" s="224"/>
    </row>
    <row r="1036" customFormat="false" ht="15.75" hidden="false" customHeight="true" outlineLevel="0" collapsed="false">
      <c r="C1036" s="224"/>
    </row>
    <row r="1037" customFormat="false" ht="15.75" hidden="false" customHeight="true" outlineLevel="0" collapsed="false">
      <c r="C1037" s="224"/>
    </row>
    <row r="1038" customFormat="false" ht="15.75" hidden="false" customHeight="true" outlineLevel="0" collapsed="false">
      <c r="C1038" s="224"/>
    </row>
    <row r="1039" customFormat="false" ht="15.75" hidden="false" customHeight="true" outlineLevel="0" collapsed="false">
      <c r="C1039" s="224"/>
    </row>
    <row r="1040" customFormat="false" ht="15.75" hidden="false" customHeight="true" outlineLevel="0" collapsed="false">
      <c r="C1040" s="224"/>
    </row>
    <row r="1041" customFormat="false" ht="15.75" hidden="false" customHeight="true" outlineLevel="0" collapsed="false">
      <c r="C1041" s="224"/>
    </row>
    <row r="1042" customFormat="false" ht="15.75" hidden="false" customHeight="true" outlineLevel="0" collapsed="false">
      <c r="C1042" s="224"/>
    </row>
    <row r="1043" customFormat="false" ht="15.75" hidden="false" customHeight="true" outlineLevel="0" collapsed="false">
      <c r="C1043" s="224"/>
    </row>
  </sheetData>
  <sheetProtection algorithmName="SHA-512" hashValue="D1jMqvl2UYBB5djxkU3xKXHB+KNjjvkZ/XqQPY7TbJJVUKIzbVSux/VGoo/Al2GqnHuvBswfQms1LZL9LVm4cw==" saltValue="jHJLT1LVp7AxB7dRh72axg==" spinCount="100000" sheet="true" objects="true" scenarios="true"/>
  <protectedRanges>
    <protectedRange name="Range1_1" algorithmName="SHA-512" hashValue="R8frfBQ/MhInQYm+jLEgMwgPwCkrGPIUaxyIFLRSCn/+fIsUU6bmJDax/r7gTh2PEAEvgODYwg0rRRjqSM/oww==" saltValue="tbZzHO5lCNHCDH5y3XGZag==" spinCount="100000" sqref="G1:AMJ1"/>
    <protectedRange name="Range1_2" algorithmName="SHA-512" hashValue="R8frfBQ/MhInQYm+jLEgMwgPwCkrGPIUaxyIFLRSCn/+fIsUU6bmJDax/r7gTh2PEAEvgODYwg0rRRjqSM/oww==" saltValue="tbZzHO5lCNHCDH5y3XGZag==" spinCount="100000" sqref="F1"/>
    <protectedRange name="Range1" algorithmName="SHA-512" hashValue="R8frfBQ/MhInQYm+jLEgMwgPwCkrGPIUaxyIFLRSCn/+fIsUU6bmJDax/r7gTh2PEAEvgODYwg0rRRjqSM/oww==" saltValue="tbZzHO5lCNHCDH5y3XGZag==" spinCount="100000" sqref="A1:E1"/>
  </protectedRanges>
  <mergeCells count="4">
    <mergeCell ref="A2:F2"/>
    <mergeCell ref="A5:B5"/>
    <mergeCell ref="A174:B174"/>
    <mergeCell ref="A298:B298"/>
  </mergeCells>
  <conditionalFormatting sqref="D6:E173">
    <cfRule type="cellIs" priority="2" operator="lessThan" aboveAverage="0" equalAverage="0" bottom="0" percent="0" rank="0" text="" dxfId="6">
      <formula>0</formula>
    </cfRule>
  </conditionalFormatting>
  <conditionalFormatting sqref="D175:E249">
    <cfRule type="cellIs" priority="3" operator="lessThan" aboveAverage="0" equalAverage="0" bottom="0" percent="0" rank="0" text="" dxfId="7">
      <formula>0</formula>
    </cfRule>
  </conditionalFormatting>
  <conditionalFormatting sqref="D253:E253">
    <cfRule type="cellIs" priority="4" operator="lessThan" aboveAverage="0" equalAverage="0" bottom="0" percent="0" rank="0" text="" dxfId="8">
      <formula>0</formula>
    </cfRule>
  </conditionalFormatting>
  <conditionalFormatting sqref="D255:E297">
    <cfRule type="cellIs" priority="5" operator="lessThan" aboveAverage="0" equalAverage="0" bottom="0" percent="0" rank="0" text="" dxfId="9">
      <formula>0</formula>
    </cfRule>
  </conditionalFormatting>
  <conditionalFormatting sqref="D299:E395">
    <cfRule type="cellIs" priority="6" operator="lessThan" aboveAverage="0" equalAverage="0" bottom="0" percent="0" rank="0" text="" dxfId="10">
      <formula>0</formula>
    </cfRule>
  </conditionalFormatting>
  <conditionalFormatting sqref="D396:E396">
    <cfRule type="cellIs" priority="7" operator="lessThan" aboveAverage="0" equalAverage="0" bottom="0" percent="0" rank="0" text="" dxfId="11">
      <formula>-0.001</formula>
    </cfRule>
  </conditionalFormatting>
  <printOptions headings="false" gridLines="false" gridLinesSet="true" horizontalCentered="false" verticalCentered="false"/>
  <pageMargins left="0.236111111111111" right="0.236111111111111" top="0.747916666666667" bottom="0.709027777777778" header="0.511805555555555" footer="0.315277777777778"/>
  <pageSetup paperSize="9" scale="71" firstPageNumber="0" fitToWidth="1" fitToHeight="1" pageOrder="downThenOver" orientation="portrait" blackAndWhite="false" draft="false" cellComments="none" useFirstPageNumber="false" horizontalDpi="300" verticalDpi="300" copies="1"/>
  <headerFooter differentFirst="false" differentOddEven="false">
    <oddHeader/>
    <oddFooter>&amp;RStranica: &amp;P od &amp;N</oddFooter>
  </headerFooter>
  <rowBreaks count="5" manualBreakCount="5">
    <brk id="68" man="true" max="16383" min="0"/>
    <brk id="126" man="true" max="16383" min="0"/>
    <brk id="173" man="true" max="16383" min="0"/>
    <brk id="297" man="true" max="16383" min="0"/>
    <brk id="348" man="true" max="16383" min="0"/>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Y99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453125" defaultRowHeight="15" zeroHeight="false" outlineLevelRow="0" outlineLevelCol="0"/>
  <cols>
    <col collapsed="false" customWidth="true" hidden="false" outlineLevel="0" max="1" min="1" style="97" width="13.29"/>
    <col collapsed="false" customWidth="true" hidden="false" outlineLevel="0" max="2" min="2" style="225" width="60.71"/>
    <col collapsed="false" customWidth="true" hidden="false" outlineLevel="0" max="3" min="3" style="97" width="12.71"/>
    <col collapsed="false" customWidth="true" hidden="false" outlineLevel="0" max="5" min="4" style="99" width="14.7"/>
    <col collapsed="false" customWidth="true" hidden="false" outlineLevel="0" max="6" min="6" style="100" width="8.71"/>
    <col collapsed="false" customWidth="true" hidden="false" outlineLevel="0" max="25" min="7" style="100" width="8"/>
    <col collapsed="false" customWidth="false" hidden="false" outlineLevel="0" max="1024" min="26" style="100" width="14.43"/>
  </cols>
  <sheetData>
    <row r="1" customFormat="false" ht="44.25" hidden="false" customHeight="true" outlineLevel="0" collapsed="false">
      <c r="A1" s="101" t="s">
        <v>57</v>
      </c>
      <c r="B1" s="102"/>
      <c r="C1" s="101" t="s">
        <v>34</v>
      </c>
      <c r="D1" s="103"/>
      <c r="E1" s="101" t="s">
        <v>58</v>
      </c>
      <c r="F1" s="104"/>
    </row>
    <row r="2" customFormat="false" ht="50.1" hidden="false" customHeight="true" outlineLevel="0" collapsed="false">
      <c r="A2" s="226" t="s">
        <v>2718</v>
      </c>
      <c r="B2" s="226"/>
      <c r="C2" s="226"/>
      <c r="D2" s="226"/>
      <c r="E2" s="226"/>
      <c r="F2" s="226"/>
      <c r="G2" s="195"/>
      <c r="H2" s="195"/>
      <c r="I2" s="195"/>
      <c r="J2" s="195"/>
      <c r="K2" s="195"/>
      <c r="L2" s="195"/>
      <c r="M2" s="195"/>
      <c r="N2" s="195"/>
      <c r="O2" s="195"/>
      <c r="P2" s="195"/>
      <c r="Q2" s="195"/>
      <c r="R2" s="195"/>
      <c r="S2" s="195"/>
      <c r="T2" s="195"/>
      <c r="U2" s="195"/>
      <c r="V2" s="195"/>
      <c r="W2" s="195"/>
      <c r="X2" s="195"/>
      <c r="Y2" s="195"/>
    </row>
    <row r="3" s="105" customFormat="true" ht="48" hidden="false" customHeight="false" outlineLevel="0" collapsed="false">
      <c r="A3" s="227" t="s">
        <v>2719</v>
      </c>
      <c r="B3" s="228" t="s">
        <v>44</v>
      </c>
      <c r="C3" s="108" t="s">
        <v>45</v>
      </c>
      <c r="D3" s="228" t="s">
        <v>46</v>
      </c>
      <c r="E3" s="228" t="s">
        <v>47</v>
      </c>
      <c r="F3" s="109" t="s">
        <v>61</v>
      </c>
    </row>
    <row r="4" s="115" customFormat="true" ht="12" hidden="false" customHeight="true" outlineLevel="0" collapsed="false">
      <c r="A4" s="186" t="n">
        <v>1</v>
      </c>
      <c r="B4" s="187" t="n">
        <v>2</v>
      </c>
      <c r="C4" s="188" t="s">
        <v>62</v>
      </c>
      <c r="D4" s="188" t="n">
        <v>4</v>
      </c>
      <c r="E4" s="189" t="n">
        <v>5</v>
      </c>
      <c r="F4" s="190" t="n">
        <v>6</v>
      </c>
    </row>
    <row r="5" customFormat="false" ht="12.75" hidden="false" customHeight="true" outlineLevel="0" collapsed="false">
      <c r="A5" s="229" t="s">
        <v>2023</v>
      </c>
      <c r="B5" s="230" t="s">
        <v>2720</v>
      </c>
      <c r="C5" s="231" t="s">
        <v>2023</v>
      </c>
      <c r="D5" s="232" t="n">
        <f aca="false">D6+D10+D13+SUM(D17:D21)</f>
        <v>0</v>
      </c>
      <c r="E5" s="232" t="n">
        <f aca="false">E6+E10+E13+SUM(E17:E21)</f>
        <v>0</v>
      </c>
      <c r="F5" s="233" t="str">
        <f aca="false">IF(D5&gt;0,IF(E5/D5&gt;=100,"&gt;&gt;100",E5/D5*100),"-")</f>
        <v>-</v>
      </c>
      <c r="G5" s="195"/>
      <c r="H5" s="195"/>
      <c r="I5" s="195"/>
      <c r="J5" s="195"/>
      <c r="K5" s="195"/>
      <c r="L5" s="195"/>
      <c r="M5" s="195"/>
      <c r="N5" s="195"/>
      <c r="O5" s="195"/>
      <c r="P5" s="195"/>
      <c r="Q5" s="195"/>
      <c r="R5" s="195"/>
      <c r="S5" s="195"/>
      <c r="T5" s="195"/>
      <c r="U5" s="195"/>
      <c r="V5" s="195"/>
      <c r="W5" s="195"/>
      <c r="X5" s="195"/>
      <c r="Y5" s="195"/>
    </row>
    <row r="6" customFormat="false" ht="24" hidden="false" customHeight="false" outlineLevel="0" collapsed="false">
      <c r="A6" s="120" t="s">
        <v>2025</v>
      </c>
      <c r="B6" s="127" t="s">
        <v>2721</v>
      </c>
      <c r="C6" s="234" t="s">
        <v>2025</v>
      </c>
      <c r="D6" s="123" t="n">
        <f aca="false">SUM(D7:D9)</f>
        <v>0</v>
      </c>
      <c r="E6" s="123" t="n">
        <f aca="false">SUM(E7:E9)</f>
        <v>0</v>
      </c>
      <c r="F6" s="124" t="str">
        <f aca="false">IF(D6&gt;0,IF(E6/D6&gt;=100,"&gt;&gt;100",E6/D6*100),"-")</f>
        <v>-</v>
      </c>
      <c r="G6" s="195"/>
      <c r="H6" s="195"/>
      <c r="I6" s="195"/>
      <c r="J6" s="195"/>
      <c r="K6" s="195"/>
      <c r="L6" s="195"/>
      <c r="M6" s="195"/>
      <c r="N6" s="195"/>
      <c r="O6" s="195"/>
      <c r="P6" s="195"/>
      <c r="Q6" s="195"/>
      <c r="R6" s="195"/>
      <c r="S6" s="195"/>
      <c r="T6" s="195"/>
      <c r="U6" s="195"/>
      <c r="V6" s="195"/>
      <c r="W6" s="195"/>
      <c r="X6" s="195"/>
      <c r="Y6" s="195"/>
    </row>
    <row r="7" customFormat="false" ht="12.75" hidden="false" customHeight="true" outlineLevel="0" collapsed="false">
      <c r="A7" s="120" t="s">
        <v>2722</v>
      </c>
      <c r="B7" s="121" t="s">
        <v>2723</v>
      </c>
      <c r="C7" s="234" t="s">
        <v>2722</v>
      </c>
      <c r="D7" s="126"/>
      <c r="E7" s="126"/>
      <c r="F7" s="124" t="str">
        <f aca="false">IF(D7&gt;0,IF(E7/D7&gt;=100,"&gt;&gt;100",E7/D7*100),"-")</f>
        <v>-</v>
      </c>
      <c r="G7" s="195"/>
      <c r="H7" s="195"/>
      <c r="I7" s="195"/>
      <c r="J7" s="195"/>
      <c r="K7" s="195"/>
      <c r="L7" s="195"/>
      <c r="M7" s="195"/>
      <c r="N7" s="195"/>
      <c r="O7" s="195"/>
      <c r="P7" s="195"/>
      <c r="Q7" s="195"/>
      <c r="R7" s="195"/>
      <c r="S7" s="195"/>
      <c r="T7" s="195"/>
      <c r="U7" s="195"/>
      <c r="V7" s="195"/>
      <c r="W7" s="195"/>
      <c r="X7" s="195"/>
      <c r="Y7" s="195"/>
    </row>
    <row r="8" customFormat="false" ht="12.75" hidden="false" customHeight="true" outlineLevel="0" collapsed="false">
      <c r="A8" s="120" t="s">
        <v>2724</v>
      </c>
      <c r="B8" s="121" t="s">
        <v>2725</v>
      </c>
      <c r="C8" s="234" t="s">
        <v>2724</v>
      </c>
      <c r="D8" s="126"/>
      <c r="E8" s="126"/>
      <c r="F8" s="124" t="str">
        <f aca="false">IF(D8&gt;0,IF(E8/D8&gt;=100,"&gt;&gt;100",E8/D8*100),"-")</f>
        <v>-</v>
      </c>
      <c r="G8" s="195"/>
      <c r="H8" s="195"/>
      <c r="I8" s="195"/>
      <c r="J8" s="195"/>
      <c r="K8" s="195"/>
      <c r="L8" s="195"/>
      <c r="M8" s="195"/>
      <c r="N8" s="195"/>
      <c r="O8" s="195"/>
      <c r="P8" s="195"/>
      <c r="Q8" s="195"/>
      <c r="R8" s="195"/>
      <c r="S8" s="195"/>
      <c r="T8" s="195"/>
      <c r="U8" s="195"/>
      <c r="V8" s="195"/>
      <c r="W8" s="195"/>
      <c r="X8" s="195"/>
      <c r="Y8" s="195"/>
    </row>
    <row r="9" customFormat="false" ht="12.75" hidden="false" customHeight="true" outlineLevel="0" collapsed="false">
      <c r="A9" s="120" t="s">
        <v>2726</v>
      </c>
      <c r="B9" s="121" t="s">
        <v>2727</v>
      </c>
      <c r="C9" s="234" t="s">
        <v>2726</v>
      </c>
      <c r="D9" s="126"/>
      <c r="E9" s="126"/>
      <c r="F9" s="124" t="str">
        <f aca="false">IF(D9&gt;0,IF(E9/D9&gt;=100,"&gt;&gt;100",E9/D9*100),"-")</f>
        <v>-</v>
      </c>
      <c r="G9" s="195"/>
      <c r="H9" s="195"/>
      <c r="I9" s="195"/>
      <c r="J9" s="195"/>
      <c r="K9" s="195"/>
      <c r="L9" s="195"/>
      <c r="M9" s="195"/>
      <c r="N9" s="195"/>
      <c r="O9" s="195"/>
      <c r="P9" s="195"/>
      <c r="Q9" s="195"/>
      <c r="R9" s="195"/>
      <c r="S9" s="195"/>
      <c r="T9" s="195"/>
      <c r="U9" s="195"/>
      <c r="V9" s="195"/>
      <c r="W9" s="195"/>
      <c r="X9" s="195"/>
      <c r="Y9" s="195"/>
    </row>
    <row r="10" customFormat="false" ht="12.75" hidden="false" customHeight="true" outlineLevel="0" collapsed="false">
      <c r="A10" s="120" t="s">
        <v>2027</v>
      </c>
      <c r="B10" s="121" t="s">
        <v>2728</v>
      </c>
      <c r="C10" s="234" t="s">
        <v>2027</v>
      </c>
      <c r="D10" s="123" t="n">
        <f aca="false">SUM(D11:D12)</f>
        <v>0</v>
      </c>
      <c r="E10" s="123" t="n">
        <f aca="false">SUM(E11:E12)</f>
        <v>0</v>
      </c>
      <c r="F10" s="124" t="str">
        <f aca="false">IF(D10&gt;0,IF(E10/D10&gt;=100,"&gt;&gt;100",E10/D10*100),"-")</f>
        <v>-</v>
      </c>
      <c r="G10" s="195"/>
      <c r="H10" s="195"/>
      <c r="I10" s="195"/>
      <c r="J10" s="195"/>
      <c r="K10" s="195"/>
      <c r="L10" s="195"/>
      <c r="M10" s="195"/>
      <c r="N10" s="195"/>
      <c r="O10" s="195"/>
      <c r="P10" s="195"/>
      <c r="Q10" s="195"/>
      <c r="R10" s="195"/>
      <c r="S10" s="195"/>
      <c r="T10" s="195"/>
      <c r="U10" s="195"/>
      <c r="V10" s="195"/>
      <c r="W10" s="195"/>
      <c r="X10" s="195"/>
      <c r="Y10" s="195"/>
    </row>
    <row r="11" customFormat="false" ht="12.75" hidden="false" customHeight="true" outlineLevel="0" collapsed="false">
      <c r="A11" s="120" t="s">
        <v>2729</v>
      </c>
      <c r="B11" s="121" t="s">
        <v>2730</v>
      </c>
      <c r="C11" s="234" t="s">
        <v>2729</v>
      </c>
      <c r="D11" s="126"/>
      <c r="E11" s="126"/>
      <c r="F11" s="124" t="str">
        <f aca="false">IF(D11&gt;0,IF(E11/D11&gt;=100,"&gt;&gt;100",E11/D11*100),"-")</f>
        <v>-</v>
      </c>
      <c r="G11" s="195"/>
      <c r="H11" s="195"/>
      <c r="I11" s="195"/>
      <c r="J11" s="195"/>
      <c r="K11" s="195"/>
      <c r="L11" s="195"/>
      <c r="M11" s="195"/>
      <c r="N11" s="195"/>
      <c r="O11" s="195"/>
      <c r="P11" s="195"/>
      <c r="Q11" s="195"/>
      <c r="R11" s="195"/>
      <c r="S11" s="195"/>
      <c r="T11" s="195"/>
      <c r="U11" s="195"/>
      <c r="V11" s="195"/>
      <c r="W11" s="195"/>
      <c r="X11" s="195"/>
      <c r="Y11" s="195"/>
    </row>
    <row r="12" customFormat="false" ht="12.75" hidden="false" customHeight="true" outlineLevel="0" collapsed="false">
      <c r="A12" s="120" t="s">
        <v>2731</v>
      </c>
      <c r="B12" s="121" t="s">
        <v>2732</v>
      </c>
      <c r="C12" s="234" t="s">
        <v>2731</v>
      </c>
      <c r="D12" s="126"/>
      <c r="E12" s="126"/>
      <c r="F12" s="124" t="str">
        <f aca="false">IF(D12&gt;0,IF(E12/D12&gt;=100,"&gt;&gt;100",E12/D12*100),"-")</f>
        <v>-</v>
      </c>
      <c r="G12" s="195"/>
      <c r="H12" s="195"/>
      <c r="I12" s="195"/>
      <c r="J12" s="195"/>
      <c r="K12" s="195"/>
      <c r="L12" s="195"/>
      <c r="M12" s="195"/>
      <c r="N12" s="195"/>
      <c r="O12" s="195"/>
      <c r="P12" s="195"/>
      <c r="Q12" s="195"/>
      <c r="R12" s="195"/>
      <c r="S12" s="195"/>
      <c r="T12" s="195"/>
      <c r="U12" s="195"/>
      <c r="V12" s="195"/>
      <c r="W12" s="195"/>
      <c r="X12" s="195"/>
      <c r="Y12" s="195"/>
    </row>
    <row r="13" customFormat="false" ht="12.75" hidden="false" customHeight="true" outlineLevel="0" collapsed="false">
      <c r="A13" s="120" t="s">
        <v>2733</v>
      </c>
      <c r="B13" s="121" t="s">
        <v>2734</v>
      </c>
      <c r="C13" s="234" t="s">
        <v>2733</v>
      </c>
      <c r="D13" s="123" t="n">
        <f aca="false">SUM(D14:D16)</f>
        <v>0</v>
      </c>
      <c r="E13" s="123" t="n">
        <f aca="false">SUM(E14:E16)</f>
        <v>0</v>
      </c>
      <c r="F13" s="124" t="str">
        <f aca="false">IF(D13&gt;0,IF(E13/D13&gt;=100,"&gt;&gt;100",E13/D13*100),"-")</f>
        <v>-</v>
      </c>
      <c r="G13" s="195"/>
      <c r="H13" s="195"/>
      <c r="I13" s="195"/>
      <c r="J13" s="195"/>
      <c r="K13" s="195"/>
      <c r="L13" s="195"/>
      <c r="M13" s="195"/>
      <c r="N13" s="195"/>
      <c r="O13" s="195"/>
      <c r="P13" s="195"/>
      <c r="Q13" s="195"/>
      <c r="R13" s="195"/>
      <c r="S13" s="195"/>
      <c r="T13" s="195"/>
      <c r="U13" s="195"/>
      <c r="V13" s="195"/>
      <c r="W13" s="195"/>
      <c r="X13" s="195"/>
      <c r="Y13" s="195"/>
    </row>
    <row r="14" customFormat="false" ht="12.75" hidden="false" customHeight="true" outlineLevel="0" collapsed="false">
      <c r="A14" s="120" t="s">
        <v>2735</v>
      </c>
      <c r="B14" s="121" t="s">
        <v>2736</v>
      </c>
      <c r="C14" s="234" t="s">
        <v>2735</v>
      </c>
      <c r="D14" s="126"/>
      <c r="E14" s="126"/>
      <c r="F14" s="124" t="str">
        <f aca="false">IF(D14&gt;0,IF(E14/D14&gt;=100,"&gt;&gt;100",E14/D14*100),"-")</f>
        <v>-</v>
      </c>
      <c r="G14" s="195"/>
      <c r="H14" s="195"/>
      <c r="I14" s="195"/>
      <c r="J14" s="195"/>
      <c r="K14" s="195"/>
      <c r="L14" s="195"/>
      <c r="M14" s="195"/>
      <c r="N14" s="195"/>
      <c r="O14" s="195"/>
      <c r="P14" s="195"/>
      <c r="Q14" s="195"/>
      <c r="R14" s="195"/>
      <c r="S14" s="195"/>
      <c r="T14" s="195"/>
      <c r="U14" s="195"/>
      <c r="V14" s="195"/>
      <c r="W14" s="195"/>
      <c r="X14" s="195"/>
      <c r="Y14" s="195"/>
    </row>
    <row r="15" customFormat="false" ht="12.75" hidden="false" customHeight="true" outlineLevel="0" collapsed="false">
      <c r="A15" s="120" t="s">
        <v>2737</v>
      </c>
      <c r="B15" s="121" t="s">
        <v>2738</v>
      </c>
      <c r="C15" s="234" t="s">
        <v>2737</v>
      </c>
      <c r="D15" s="126"/>
      <c r="E15" s="126"/>
      <c r="F15" s="124" t="str">
        <f aca="false">IF(D15&gt;0,IF(E15/D15&gt;=100,"&gt;&gt;100",E15/D15*100),"-")</f>
        <v>-</v>
      </c>
      <c r="G15" s="195"/>
      <c r="H15" s="195"/>
      <c r="I15" s="195"/>
      <c r="J15" s="195"/>
      <c r="K15" s="195"/>
      <c r="L15" s="195"/>
      <c r="M15" s="195"/>
      <c r="N15" s="195"/>
      <c r="O15" s="195"/>
      <c r="P15" s="195"/>
      <c r="Q15" s="195"/>
      <c r="R15" s="195"/>
      <c r="S15" s="195"/>
      <c r="T15" s="195"/>
      <c r="U15" s="195"/>
      <c r="V15" s="195"/>
      <c r="W15" s="195"/>
      <c r="X15" s="195"/>
      <c r="Y15" s="195"/>
    </row>
    <row r="16" customFormat="false" ht="12.75" hidden="false" customHeight="true" outlineLevel="0" collapsed="false">
      <c r="A16" s="120" t="s">
        <v>2739</v>
      </c>
      <c r="B16" s="121" t="s">
        <v>2740</v>
      </c>
      <c r="C16" s="234" t="s">
        <v>2739</v>
      </c>
      <c r="D16" s="126"/>
      <c r="E16" s="126"/>
      <c r="F16" s="124" t="str">
        <f aca="false">IF(D16&gt;0,IF(E16/D16&gt;=100,"&gt;&gt;100",E16/D16*100),"-")</f>
        <v>-</v>
      </c>
      <c r="G16" s="195"/>
      <c r="H16" s="195"/>
      <c r="I16" s="195"/>
      <c r="J16" s="195"/>
      <c r="K16" s="195"/>
      <c r="L16" s="195"/>
      <c r="M16" s="195"/>
      <c r="N16" s="195"/>
      <c r="O16" s="195"/>
      <c r="P16" s="195"/>
      <c r="Q16" s="195"/>
      <c r="R16" s="195"/>
      <c r="S16" s="195"/>
      <c r="T16" s="195"/>
      <c r="U16" s="195"/>
      <c r="V16" s="195"/>
      <c r="W16" s="195"/>
      <c r="X16" s="195"/>
      <c r="Y16" s="195"/>
    </row>
    <row r="17" customFormat="false" ht="12.75" hidden="false" customHeight="true" outlineLevel="0" collapsed="false">
      <c r="A17" s="120" t="s">
        <v>2741</v>
      </c>
      <c r="B17" s="121" t="s">
        <v>2742</v>
      </c>
      <c r="C17" s="234" t="s">
        <v>2741</v>
      </c>
      <c r="D17" s="126"/>
      <c r="E17" s="126"/>
      <c r="F17" s="124" t="str">
        <f aca="false">IF(D17&gt;0,IF(E17/D17&gt;=100,"&gt;&gt;100",E17/D17*100),"-")</f>
        <v>-</v>
      </c>
      <c r="G17" s="195"/>
      <c r="H17" s="195"/>
      <c r="I17" s="195"/>
      <c r="J17" s="195"/>
      <c r="K17" s="195"/>
      <c r="L17" s="195"/>
      <c r="M17" s="195"/>
      <c r="N17" s="195"/>
      <c r="O17" s="195"/>
      <c r="P17" s="195"/>
      <c r="Q17" s="195"/>
      <c r="R17" s="195"/>
      <c r="S17" s="195"/>
      <c r="T17" s="195"/>
      <c r="U17" s="195"/>
      <c r="V17" s="195"/>
      <c r="W17" s="195"/>
      <c r="X17" s="195"/>
      <c r="Y17" s="195"/>
    </row>
    <row r="18" customFormat="false" ht="12.75" hidden="false" customHeight="true" outlineLevel="0" collapsed="false">
      <c r="A18" s="120" t="s">
        <v>2743</v>
      </c>
      <c r="B18" s="121" t="s">
        <v>2744</v>
      </c>
      <c r="C18" s="234" t="s">
        <v>2743</v>
      </c>
      <c r="D18" s="126"/>
      <c r="E18" s="126"/>
      <c r="F18" s="124" t="str">
        <f aca="false">IF(D18&gt;0,IF(E18/D18&gt;=100,"&gt;&gt;100",E18/D18*100),"-")</f>
        <v>-</v>
      </c>
      <c r="G18" s="195"/>
      <c r="H18" s="195"/>
      <c r="I18" s="195"/>
      <c r="J18" s="195"/>
      <c r="K18" s="195"/>
      <c r="L18" s="195"/>
      <c r="M18" s="195"/>
      <c r="N18" s="195"/>
      <c r="O18" s="195"/>
      <c r="P18" s="195"/>
      <c r="Q18" s="195"/>
      <c r="R18" s="195"/>
      <c r="S18" s="195"/>
      <c r="T18" s="195"/>
      <c r="U18" s="195"/>
      <c r="V18" s="195"/>
      <c r="W18" s="195"/>
      <c r="X18" s="195"/>
      <c r="Y18" s="195"/>
    </row>
    <row r="19" customFormat="false" ht="12.75" hidden="false" customHeight="true" outlineLevel="0" collapsed="false">
      <c r="A19" s="120" t="s">
        <v>2745</v>
      </c>
      <c r="B19" s="121" t="s">
        <v>2746</v>
      </c>
      <c r="C19" s="234" t="s">
        <v>2745</v>
      </c>
      <c r="D19" s="126"/>
      <c r="E19" s="126"/>
      <c r="F19" s="124" t="str">
        <f aca="false">IF(D19&gt;0,IF(E19/D19&gt;=100,"&gt;&gt;100",E19/D19*100),"-")</f>
        <v>-</v>
      </c>
      <c r="G19" s="195"/>
      <c r="H19" s="195"/>
      <c r="I19" s="195"/>
      <c r="J19" s="195"/>
      <c r="K19" s="195"/>
      <c r="L19" s="195"/>
      <c r="M19" s="195"/>
      <c r="N19" s="195"/>
      <c r="O19" s="195"/>
      <c r="P19" s="195"/>
      <c r="Q19" s="195"/>
      <c r="R19" s="195"/>
      <c r="S19" s="195"/>
      <c r="T19" s="195"/>
      <c r="U19" s="195"/>
      <c r="V19" s="195"/>
      <c r="W19" s="195"/>
      <c r="X19" s="195"/>
      <c r="Y19" s="195"/>
    </row>
    <row r="20" customFormat="false" ht="12.75" hidden="false" customHeight="true" outlineLevel="0" collapsed="false">
      <c r="A20" s="120" t="s">
        <v>2747</v>
      </c>
      <c r="B20" s="121" t="s">
        <v>2748</v>
      </c>
      <c r="C20" s="234" t="s">
        <v>2747</v>
      </c>
      <c r="D20" s="126"/>
      <c r="E20" s="126"/>
      <c r="F20" s="124" t="str">
        <f aca="false">IF(D20&gt;0,IF(E20/D20&gt;=100,"&gt;&gt;100",E20/D20*100),"-")</f>
        <v>-</v>
      </c>
      <c r="G20" s="195"/>
      <c r="H20" s="195"/>
      <c r="I20" s="195"/>
      <c r="J20" s="195"/>
      <c r="K20" s="195"/>
      <c r="L20" s="195"/>
      <c r="M20" s="195"/>
      <c r="N20" s="195"/>
      <c r="O20" s="195"/>
      <c r="P20" s="195"/>
      <c r="Q20" s="195"/>
      <c r="R20" s="195"/>
      <c r="S20" s="195"/>
      <c r="T20" s="195"/>
      <c r="U20" s="195"/>
      <c r="V20" s="195"/>
      <c r="W20" s="195"/>
      <c r="X20" s="195"/>
      <c r="Y20" s="195"/>
    </row>
    <row r="21" customFormat="false" ht="12.75" hidden="false" customHeight="true" outlineLevel="0" collapsed="false">
      <c r="A21" s="120" t="s">
        <v>2749</v>
      </c>
      <c r="B21" s="121" t="s">
        <v>2750</v>
      </c>
      <c r="C21" s="234" t="s">
        <v>2749</v>
      </c>
      <c r="D21" s="126"/>
      <c r="E21" s="126"/>
      <c r="F21" s="124" t="str">
        <f aca="false">IF(D21&gt;0,IF(E21/D21&gt;=100,"&gt;&gt;100",E21/D21*100),"-")</f>
        <v>-</v>
      </c>
      <c r="G21" s="195"/>
      <c r="H21" s="195"/>
      <c r="I21" s="195"/>
      <c r="J21" s="195"/>
      <c r="K21" s="195"/>
      <c r="L21" s="195"/>
      <c r="M21" s="195"/>
      <c r="N21" s="195"/>
      <c r="O21" s="195"/>
      <c r="P21" s="195"/>
      <c r="Q21" s="195"/>
      <c r="R21" s="195"/>
      <c r="S21" s="195"/>
      <c r="T21" s="195"/>
      <c r="U21" s="195"/>
      <c r="V21" s="195"/>
      <c r="W21" s="195"/>
      <c r="X21" s="195"/>
      <c r="Y21" s="195"/>
    </row>
    <row r="22" customFormat="false" ht="12.75" hidden="false" customHeight="true" outlineLevel="0" collapsed="false">
      <c r="A22" s="120" t="s">
        <v>2031</v>
      </c>
      <c r="B22" s="121" t="s">
        <v>2751</v>
      </c>
      <c r="C22" s="234" t="s">
        <v>2031</v>
      </c>
      <c r="D22" s="123" t="n">
        <f aca="false">SUM(D23:D27)</f>
        <v>0</v>
      </c>
      <c r="E22" s="123" t="n">
        <f aca="false">SUM(E23:E27)</f>
        <v>0</v>
      </c>
      <c r="F22" s="124" t="str">
        <f aca="false">IF(D22&gt;0,IF(E22/D22&gt;=100,"&gt;&gt;100",E22/D22*100),"-")</f>
        <v>-</v>
      </c>
      <c r="G22" s="195"/>
      <c r="H22" s="195"/>
      <c r="I22" s="195"/>
      <c r="J22" s="195"/>
      <c r="K22" s="195"/>
      <c r="L22" s="195"/>
      <c r="M22" s="195"/>
      <c r="N22" s="195"/>
      <c r="O22" s="195"/>
      <c r="P22" s="195"/>
      <c r="Q22" s="195"/>
      <c r="R22" s="195"/>
      <c r="S22" s="195"/>
      <c r="T22" s="195"/>
      <c r="U22" s="195"/>
      <c r="V22" s="195"/>
      <c r="W22" s="195"/>
      <c r="X22" s="195"/>
      <c r="Y22" s="195"/>
    </row>
    <row r="23" customFormat="false" ht="12.75" hidden="false" customHeight="true" outlineLevel="0" collapsed="false">
      <c r="A23" s="120" t="s">
        <v>2752</v>
      </c>
      <c r="B23" s="121" t="s">
        <v>2753</v>
      </c>
      <c r="C23" s="234" t="s">
        <v>2752</v>
      </c>
      <c r="D23" s="126"/>
      <c r="E23" s="126"/>
      <c r="F23" s="124" t="str">
        <f aca="false">IF(D23&gt;0,IF(E23/D23&gt;=100,"&gt;&gt;100",E23/D23*100),"-")</f>
        <v>-</v>
      </c>
      <c r="G23" s="195"/>
      <c r="H23" s="195"/>
      <c r="I23" s="195"/>
      <c r="J23" s="195"/>
      <c r="K23" s="195"/>
      <c r="L23" s="195"/>
      <c r="M23" s="195"/>
      <c r="N23" s="195"/>
      <c r="O23" s="195"/>
      <c r="P23" s="195"/>
      <c r="Q23" s="195"/>
      <c r="R23" s="195"/>
      <c r="S23" s="195"/>
      <c r="T23" s="195"/>
      <c r="U23" s="195"/>
      <c r="V23" s="195"/>
      <c r="W23" s="195"/>
      <c r="X23" s="195"/>
      <c r="Y23" s="195"/>
    </row>
    <row r="24" customFormat="false" ht="12.75" hidden="false" customHeight="true" outlineLevel="0" collapsed="false">
      <c r="A24" s="120" t="s">
        <v>2754</v>
      </c>
      <c r="B24" s="121" t="s">
        <v>2755</v>
      </c>
      <c r="C24" s="234" t="s">
        <v>2754</v>
      </c>
      <c r="D24" s="126"/>
      <c r="E24" s="126"/>
      <c r="F24" s="124" t="str">
        <f aca="false">IF(D24&gt;0,IF(E24/D24&gt;=100,"&gt;&gt;100",E24/D24*100),"-")</f>
        <v>-</v>
      </c>
      <c r="G24" s="195"/>
      <c r="H24" s="195"/>
      <c r="I24" s="195"/>
      <c r="J24" s="195"/>
      <c r="K24" s="195"/>
      <c r="L24" s="195"/>
      <c r="M24" s="195"/>
      <c r="N24" s="195"/>
      <c r="O24" s="195"/>
      <c r="P24" s="195"/>
      <c r="Q24" s="195"/>
      <c r="R24" s="195"/>
      <c r="S24" s="195"/>
      <c r="T24" s="195"/>
      <c r="U24" s="195"/>
      <c r="V24" s="195"/>
      <c r="W24" s="195"/>
      <c r="X24" s="195"/>
      <c r="Y24" s="195"/>
    </row>
    <row r="25" customFormat="false" ht="12.75" hidden="false" customHeight="true" outlineLevel="0" collapsed="false">
      <c r="A25" s="120" t="s">
        <v>2756</v>
      </c>
      <c r="B25" s="121" t="s">
        <v>2757</v>
      </c>
      <c r="C25" s="234" t="s">
        <v>2756</v>
      </c>
      <c r="D25" s="126"/>
      <c r="E25" s="126"/>
      <c r="F25" s="124" t="str">
        <f aca="false">IF(D25&gt;0,IF(E25/D25&gt;=100,"&gt;&gt;100",E25/D25*100),"-")</f>
        <v>-</v>
      </c>
      <c r="G25" s="195"/>
      <c r="H25" s="195"/>
      <c r="I25" s="195"/>
      <c r="J25" s="195"/>
      <c r="K25" s="195"/>
      <c r="L25" s="195"/>
      <c r="M25" s="195"/>
      <c r="N25" s="195"/>
      <c r="O25" s="195"/>
      <c r="P25" s="195"/>
      <c r="Q25" s="195"/>
      <c r="R25" s="195"/>
      <c r="S25" s="195"/>
      <c r="T25" s="195"/>
      <c r="U25" s="195"/>
      <c r="V25" s="195"/>
      <c r="W25" s="195"/>
      <c r="X25" s="195"/>
      <c r="Y25" s="195"/>
    </row>
    <row r="26" customFormat="false" ht="12.75" hidden="false" customHeight="true" outlineLevel="0" collapsed="false">
      <c r="A26" s="120" t="s">
        <v>2758</v>
      </c>
      <c r="B26" s="121" t="s">
        <v>2759</v>
      </c>
      <c r="C26" s="234" t="s">
        <v>2758</v>
      </c>
      <c r="D26" s="126"/>
      <c r="E26" s="126"/>
      <c r="F26" s="124" t="str">
        <f aca="false">IF(D26&gt;0,IF(E26/D26&gt;=100,"&gt;&gt;100",E26/D26*100),"-")</f>
        <v>-</v>
      </c>
      <c r="G26" s="195"/>
      <c r="H26" s="195"/>
      <c r="I26" s="195"/>
      <c r="J26" s="195"/>
      <c r="K26" s="195"/>
      <c r="L26" s="195"/>
      <c r="M26" s="195"/>
      <c r="N26" s="195"/>
      <c r="O26" s="195"/>
      <c r="P26" s="195"/>
      <c r="Q26" s="195"/>
      <c r="R26" s="195"/>
      <c r="S26" s="195"/>
      <c r="T26" s="195"/>
      <c r="U26" s="195"/>
      <c r="V26" s="195"/>
      <c r="W26" s="195"/>
      <c r="X26" s="195"/>
      <c r="Y26" s="195"/>
    </row>
    <row r="27" customFormat="false" ht="12.75" hidden="false" customHeight="true" outlineLevel="0" collapsed="false">
      <c r="A27" s="120" t="s">
        <v>2760</v>
      </c>
      <c r="B27" s="121" t="s">
        <v>2761</v>
      </c>
      <c r="C27" s="234" t="s">
        <v>2760</v>
      </c>
      <c r="D27" s="126"/>
      <c r="E27" s="126"/>
      <c r="F27" s="124" t="str">
        <f aca="false">IF(D27&gt;0,IF(E27/D27&gt;=100,"&gt;&gt;100",E27/D27*100),"-")</f>
        <v>-</v>
      </c>
      <c r="G27" s="195"/>
      <c r="H27" s="195"/>
      <c r="I27" s="195"/>
      <c r="J27" s="195"/>
      <c r="K27" s="195"/>
      <c r="L27" s="195"/>
      <c r="M27" s="195"/>
      <c r="N27" s="195"/>
      <c r="O27" s="195"/>
      <c r="P27" s="195"/>
      <c r="Q27" s="195"/>
      <c r="R27" s="195"/>
      <c r="S27" s="195"/>
      <c r="T27" s="195"/>
      <c r="U27" s="195"/>
      <c r="V27" s="195"/>
      <c r="W27" s="195"/>
      <c r="X27" s="195"/>
      <c r="Y27" s="195"/>
    </row>
    <row r="28" customFormat="false" ht="12.75" hidden="false" customHeight="true" outlineLevel="0" collapsed="false">
      <c r="A28" s="120" t="s">
        <v>2086</v>
      </c>
      <c r="B28" s="121" t="s">
        <v>2762</v>
      </c>
      <c r="C28" s="234" t="s">
        <v>2086</v>
      </c>
      <c r="D28" s="123" t="n">
        <f aca="false">SUM(D29:D34)</f>
        <v>0</v>
      </c>
      <c r="E28" s="123" t="n">
        <f aca="false">SUM(E29:E34)</f>
        <v>0</v>
      </c>
      <c r="F28" s="124" t="str">
        <f aca="false">IF(D28&gt;0,IF(E28/D28&gt;=100,"&gt;&gt;100",E28/D28*100),"-")</f>
        <v>-</v>
      </c>
      <c r="G28" s="195"/>
      <c r="H28" s="195"/>
      <c r="I28" s="195"/>
      <c r="J28" s="195"/>
      <c r="K28" s="195"/>
      <c r="L28" s="195"/>
      <c r="M28" s="195"/>
      <c r="N28" s="195"/>
      <c r="O28" s="195"/>
      <c r="P28" s="195"/>
      <c r="Q28" s="195"/>
      <c r="R28" s="195"/>
      <c r="S28" s="195"/>
      <c r="T28" s="195"/>
      <c r="U28" s="195"/>
      <c r="V28" s="195"/>
      <c r="W28" s="195"/>
      <c r="X28" s="195"/>
      <c r="Y28" s="195"/>
    </row>
    <row r="29" customFormat="false" ht="12.75" hidden="false" customHeight="true" outlineLevel="0" collapsed="false">
      <c r="A29" s="120" t="s">
        <v>2763</v>
      </c>
      <c r="B29" s="121" t="s">
        <v>2764</v>
      </c>
      <c r="C29" s="234" t="s">
        <v>2763</v>
      </c>
      <c r="D29" s="126"/>
      <c r="E29" s="126"/>
      <c r="F29" s="124" t="str">
        <f aca="false">IF(D29&gt;0,IF(E29/D29&gt;=100,"&gt;&gt;100",E29/D29*100),"-")</f>
        <v>-</v>
      </c>
      <c r="G29" s="195"/>
      <c r="H29" s="195"/>
      <c r="I29" s="195"/>
      <c r="J29" s="195"/>
      <c r="K29" s="195"/>
      <c r="L29" s="195"/>
      <c r="M29" s="195"/>
      <c r="N29" s="195"/>
      <c r="O29" s="195"/>
      <c r="P29" s="195"/>
      <c r="Q29" s="195"/>
      <c r="R29" s="195"/>
      <c r="S29" s="195"/>
      <c r="T29" s="195"/>
      <c r="U29" s="195"/>
      <c r="V29" s="195"/>
      <c r="W29" s="195"/>
      <c r="X29" s="195"/>
      <c r="Y29" s="195"/>
    </row>
    <row r="30" customFormat="false" ht="12.75" hidden="false" customHeight="true" outlineLevel="0" collapsed="false">
      <c r="A30" s="120" t="s">
        <v>2765</v>
      </c>
      <c r="B30" s="121" t="s">
        <v>2766</v>
      </c>
      <c r="C30" s="234" t="s">
        <v>2765</v>
      </c>
      <c r="D30" s="126"/>
      <c r="E30" s="126"/>
      <c r="F30" s="124" t="str">
        <f aca="false">IF(D30&gt;0,IF(E30/D30&gt;=100,"&gt;&gt;100",E30/D30*100),"-")</f>
        <v>-</v>
      </c>
      <c r="G30" s="195"/>
      <c r="H30" s="195"/>
      <c r="I30" s="195"/>
      <c r="J30" s="195"/>
      <c r="K30" s="195"/>
      <c r="L30" s="195"/>
      <c r="M30" s="195"/>
      <c r="N30" s="195"/>
      <c r="O30" s="195"/>
      <c r="P30" s="195"/>
      <c r="Q30" s="195"/>
      <c r="R30" s="195"/>
      <c r="S30" s="195"/>
      <c r="T30" s="195"/>
      <c r="U30" s="195"/>
      <c r="V30" s="195"/>
      <c r="W30" s="195"/>
      <c r="X30" s="195"/>
      <c r="Y30" s="195"/>
    </row>
    <row r="31" customFormat="false" ht="12.75" hidden="false" customHeight="true" outlineLevel="0" collapsed="false">
      <c r="A31" s="120" t="s">
        <v>2767</v>
      </c>
      <c r="B31" s="121" t="s">
        <v>2768</v>
      </c>
      <c r="C31" s="234" t="s">
        <v>2767</v>
      </c>
      <c r="D31" s="126"/>
      <c r="E31" s="126"/>
      <c r="F31" s="124" t="str">
        <f aca="false">IF(D31&gt;0,IF(E31/D31&gt;=100,"&gt;&gt;100",E31/D31*100),"-")</f>
        <v>-</v>
      </c>
      <c r="G31" s="195"/>
      <c r="H31" s="195"/>
      <c r="I31" s="195"/>
      <c r="J31" s="195"/>
      <c r="K31" s="195"/>
      <c r="L31" s="195"/>
      <c r="M31" s="195"/>
      <c r="N31" s="195"/>
      <c r="O31" s="195"/>
      <c r="P31" s="195"/>
      <c r="Q31" s="195"/>
      <c r="R31" s="195"/>
      <c r="S31" s="195"/>
      <c r="T31" s="195"/>
      <c r="U31" s="195"/>
      <c r="V31" s="195"/>
      <c r="W31" s="195"/>
      <c r="X31" s="195"/>
      <c r="Y31" s="195"/>
    </row>
    <row r="32" customFormat="false" ht="12.75" hidden="false" customHeight="true" outlineLevel="0" collapsed="false">
      <c r="A32" s="120" t="s">
        <v>2769</v>
      </c>
      <c r="B32" s="121" t="s">
        <v>2770</v>
      </c>
      <c r="C32" s="234" t="s">
        <v>2769</v>
      </c>
      <c r="D32" s="126"/>
      <c r="E32" s="126"/>
      <c r="F32" s="124" t="str">
        <f aca="false">IF(D32&gt;0,IF(E32/D32&gt;=100,"&gt;&gt;100",E32/D32*100),"-")</f>
        <v>-</v>
      </c>
      <c r="G32" s="195"/>
      <c r="H32" s="195"/>
      <c r="I32" s="195"/>
      <c r="J32" s="195"/>
      <c r="K32" s="195"/>
      <c r="L32" s="195"/>
      <c r="M32" s="195"/>
      <c r="N32" s="195"/>
      <c r="O32" s="195"/>
      <c r="P32" s="195"/>
      <c r="Q32" s="195"/>
      <c r="R32" s="195"/>
      <c r="S32" s="195"/>
      <c r="T32" s="195"/>
      <c r="U32" s="195"/>
      <c r="V32" s="195"/>
      <c r="W32" s="195"/>
      <c r="X32" s="195"/>
      <c r="Y32" s="195"/>
    </row>
    <row r="33" customFormat="false" ht="12.75" hidden="false" customHeight="true" outlineLevel="0" collapsed="false">
      <c r="A33" s="120" t="s">
        <v>2771</v>
      </c>
      <c r="B33" s="121" t="s">
        <v>2772</v>
      </c>
      <c r="C33" s="234" t="s">
        <v>2771</v>
      </c>
      <c r="D33" s="126"/>
      <c r="E33" s="126"/>
      <c r="F33" s="124" t="str">
        <f aca="false">IF(D33&gt;0,IF(E33/D33&gt;=100,"&gt;&gt;100",E33/D33*100),"-")</f>
        <v>-</v>
      </c>
      <c r="G33" s="195"/>
      <c r="H33" s="195"/>
      <c r="I33" s="195"/>
      <c r="J33" s="195"/>
      <c r="K33" s="195"/>
      <c r="L33" s="195"/>
      <c r="M33" s="195"/>
      <c r="N33" s="195"/>
      <c r="O33" s="195"/>
      <c r="P33" s="195"/>
      <c r="Q33" s="195"/>
      <c r="R33" s="195"/>
      <c r="S33" s="195"/>
      <c r="T33" s="195"/>
      <c r="U33" s="195"/>
      <c r="V33" s="195"/>
      <c r="W33" s="195"/>
      <c r="X33" s="195"/>
      <c r="Y33" s="195"/>
    </row>
    <row r="34" customFormat="false" ht="12.75" hidden="false" customHeight="true" outlineLevel="0" collapsed="false">
      <c r="A34" s="120" t="s">
        <v>2773</v>
      </c>
      <c r="B34" s="121" t="s">
        <v>2774</v>
      </c>
      <c r="C34" s="234" t="s">
        <v>2773</v>
      </c>
      <c r="D34" s="126"/>
      <c r="E34" s="126"/>
      <c r="F34" s="124" t="str">
        <f aca="false">IF(D34&gt;0,IF(E34/D34&gt;=100,"&gt;&gt;100",E34/D34*100),"-")</f>
        <v>-</v>
      </c>
      <c r="G34" s="195"/>
      <c r="H34" s="195"/>
      <c r="I34" s="195"/>
      <c r="J34" s="195"/>
      <c r="K34" s="195"/>
      <c r="L34" s="195"/>
      <c r="M34" s="195"/>
      <c r="N34" s="195"/>
      <c r="O34" s="195"/>
      <c r="P34" s="195"/>
      <c r="Q34" s="195"/>
      <c r="R34" s="195"/>
      <c r="S34" s="195"/>
      <c r="T34" s="195"/>
      <c r="U34" s="195"/>
      <c r="V34" s="195"/>
      <c r="W34" s="195"/>
      <c r="X34" s="195"/>
      <c r="Y34" s="195"/>
    </row>
    <row r="35" customFormat="false" ht="12.75" hidden="false" customHeight="true" outlineLevel="0" collapsed="false">
      <c r="A35" s="120" t="s">
        <v>2088</v>
      </c>
      <c r="B35" s="121" t="s">
        <v>2775</v>
      </c>
      <c r="C35" s="234" t="s">
        <v>2088</v>
      </c>
      <c r="D35" s="123" t="n">
        <f aca="false">D36+D39+D43+D50+D54+D60+D61+D66+D74</f>
        <v>0</v>
      </c>
      <c r="E35" s="123" t="n">
        <f aca="false">E36+E39+E43+E50+E54+E60+E61+E66+E74</f>
        <v>0</v>
      </c>
      <c r="F35" s="124" t="str">
        <f aca="false">IF(D35&gt;0,IF(E35/D35&gt;=100,"&gt;&gt;100",E35/D35*100),"-")</f>
        <v>-</v>
      </c>
      <c r="G35" s="195"/>
      <c r="H35" s="195"/>
      <c r="I35" s="195"/>
      <c r="J35" s="195"/>
      <c r="K35" s="195"/>
      <c r="L35" s="195"/>
      <c r="M35" s="195"/>
      <c r="N35" s="195"/>
      <c r="O35" s="195"/>
      <c r="P35" s="195"/>
      <c r="Q35" s="195"/>
      <c r="R35" s="195"/>
      <c r="S35" s="195"/>
      <c r="T35" s="195"/>
      <c r="U35" s="195"/>
      <c r="V35" s="195"/>
      <c r="W35" s="195"/>
      <c r="X35" s="195"/>
      <c r="Y35" s="195"/>
    </row>
    <row r="36" customFormat="false" ht="12.75" hidden="false" customHeight="true" outlineLevel="0" collapsed="false">
      <c r="A36" s="120" t="s">
        <v>2090</v>
      </c>
      <c r="B36" s="121" t="s">
        <v>2776</v>
      </c>
      <c r="C36" s="234" t="s">
        <v>2090</v>
      </c>
      <c r="D36" s="123" t="n">
        <f aca="false">SUM(D37:D38)</f>
        <v>0</v>
      </c>
      <c r="E36" s="123" t="n">
        <f aca="false">SUM(E37:E38)</f>
        <v>0</v>
      </c>
      <c r="F36" s="124" t="str">
        <f aca="false">IF(D36&gt;0,IF(E36/D36&gt;=100,"&gt;&gt;100",E36/D36*100),"-")</f>
        <v>-</v>
      </c>
      <c r="G36" s="195"/>
      <c r="H36" s="195"/>
      <c r="I36" s="195"/>
      <c r="J36" s="195"/>
      <c r="K36" s="195"/>
      <c r="L36" s="195"/>
      <c r="M36" s="195"/>
      <c r="N36" s="195"/>
      <c r="O36" s="195"/>
      <c r="P36" s="195"/>
      <c r="Q36" s="195"/>
      <c r="R36" s="195"/>
      <c r="S36" s="195"/>
      <c r="T36" s="195"/>
      <c r="U36" s="195"/>
      <c r="V36" s="195"/>
      <c r="W36" s="195"/>
      <c r="X36" s="195"/>
      <c r="Y36" s="195"/>
    </row>
    <row r="37" customFormat="false" ht="12.75" hidden="false" customHeight="true" outlineLevel="0" collapsed="false">
      <c r="A37" s="120" t="s">
        <v>2777</v>
      </c>
      <c r="B37" s="121" t="s">
        <v>2778</v>
      </c>
      <c r="C37" s="234" t="s">
        <v>2777</v>
      </c>
      <c r="D37" s="126"/>
      <c r="E37" s="126"/>
      <c r="F37" s="124" t="str">
        <f aca="false">IF(D37&gt;0,IF(E37/D37&gt;=100,"&gt;&gt;100",E37/D37*100),"-")</f>
        <v>-</v>
      </c>
      <c r="G37" s="195"/>
      <c r="H37" s="195"/>
      <c r="I37" s="195"/>
      <c r="J37" s="195"/>
      <c r="K37" s="195"/>
      <c r="L37" s="195"/>
      <c r="M37" s="195"/>
      <c r="N37" s="195"/>
      <c r="O37" s="195"/>
      <c r="P37" s="195"/>
      <c r="Q37" s="195"/>
      <c r="R37" s="195"/>
      <c r="S37" s="195"/>
      <c r="T37" s="195"/>
      <c r="U37" s="195"/>
      <c r="V37" s="195"/>
      <c r="W37" s="195"/>
      <c r="X37" s="195"/>
      <c r="Y37" s="195"/>
    </row>
    <row r="38" customFormat="false" ht="12.75" hidden="false" customHeight="true" outlineLevel="0" collapsed="false">
      <c r="A38" s="120" t="s">
        <v>2779</v>
      </c>
      <c r="B38" s="121" t="s">
        <v>2780</v>
      </c>
      <c r="C38" s="234" t="s">
        <v>2779</v>
      </c>
      <c r="D38" s="126"/>
      <c r="E38" s="126"/>
      <c r="F38" s="124" t="str">
        <f aca="false">IF(D38&gt;0,IF(E38/D38&gt;=100,"&gt;&gt;100",E38/D38*100),"-")</f>
        <v>-</v>
      </c>
      <c r="G38" s="195"/>
      <c r="H38" s="195"/>
      <c r="I38" s="195"/>
      <c r="J38" s="195"/>
      <c r="K38" s="195"/>
      <c r="L38" s="195"/>
      <c r="M38" s="195"/>
      <c r="N38" s="195"/>
      <c r="O38" s="195"/>
      <c r="P38" s="195"/>
      <c r="Q38" s="195"/>
      <c r="R38" s="195"/>
      <c r="S38" s="195"/>
      <c r="T38" s="195"/>
      <c r="U38" s="195"/>
      <c r="V38" s="195"/>
      <c r="W38" s="195"/>
      <c r="X38" s="195"/>
      <c r="Y38" s="195"/>
    </row>
    <row r="39" customFormat="false" ht="12.75" hidden="false" customHeight="true" outlineLevel="0" collapsed="false">
      <c r="A39" s="120" t="s">
        <v>2092</v>
      </c>
      <c r="B39" s="121" t="s">
        <v>2781</v>
      </c>
      <c r="C39" s="234" t="s">
        <v>2092</v>
      </c>
      <c r="D39" s="123" t="n">
        <f aca="false">SUM(D40:D42)</f>
        <v>0</v>
      </c>
      <c r="E39" s="123" t="n">
        <f aca="false">SUM(E40:E42)</f>
        <v>0</v>
      </c>
      <c r="F39" s="124" t="str">
        <f aca="false">IF(D39&gt;0,IF(E39/D39&gt;=100,"&gt;&gt;100",E39/D39*100),"-")</f>
        <v>-</v>
      </c>
      <c r="G39" s="195"/>
      <c r="H39" s="195"/>
      <c r="I39" s="195"/>
      <c r="J39" s="195"/>
      <c r="K39" s="195"/>
      <c r="L39" s="195"/>
      <c r="M39" s="195"/>
      <c r="N39" s="195"/>
      <c r="O39" s="195"/>
      <c r="P39" s="195"/>
      <c r="Q39" s="195"/>
      <c r="R39" s="195"/>
      <c r="S39" s="195"/>
      <c r="T39" s="195"/>
      <c r="U39" s="195"/>
      <c r="V39" s="195"/>
      <c r="W39" s="195"/>
      <c r="X39" s="195"/>
      <c r="Y39" s="195"/>
    </row>
    <row r="40" customFormat="false" ht="12.75" hidden="false" customHeight="true" outlineLevel="0" collapsed="false">
      <c r="A40" s="120" t="s">
        <v>2782</v>
      </c>
      <c r="B40" s="121" t="s">
        <v>2783</v>
      </c>
      <c r="C40" s="234" t="s">
        <v>2782</v>
      </c>
      <c r="D40" s="126"/>
      <c r="E40" s="126"/>
      <c r="F40" s="124" t="str">
        <f aca="false">IF(D40&gt;0,IF(E40/D40&gt;=100,"&gt;&gt;100",E40/D40*100),"-")</f>
        <v>-</v>
      </c>
      <c r="G40" s="195"/>
      <c r="H40" s="195"/>
      <c r="I40" s="195"/>
      <c r="J40" s="195"/>
      <c r="K40" s="195"/>
      <c r="L40" s="195"/>
      <c r="M40" s="195"/>
      <c r="N40" s="195"/>
      <c r="O40" s="195"/>
      <c r="P40" s="195"/>
      <c r="Q40" s="195"/>
      <c r="R40" s="195"/>
      <c r="S40" s="195"/>
      <c r="T40" s="195"/>
      <c r="U40" s="195"/>
      <c r="V40" s="195"/>
      <c r="W40" s="195"/>
      <c r="X40" s="195"/>
      <c r="Y40" s="195"/>
    </row>
    <row r="41" customFormat="false" ht="12.75" hidden="false" customHeight="true" outlineLevel="0" collapsed="false">
      <c r="A41" s="120" t="s">
        <v>2784</v>
      </c>
      <c r="B41" s="121" t="s">
        <v>2785</v>
      </c>
      <c r="C41" s="234" t="s">
        <v>2784</v>
      </c>
      <c r="D41" s="126"/>
      <c r="E41" s="126"/>
      <c r="F41" s="124" t="str">
        <f aca="false">IF(D41&gt;0,IF(E41/D41&gt;=100,"&gt;&gt;100",E41/D41*100),"-")</f>
        <v>-</v>
      </c>
      <c r="G41" s="195"/>
      <c r="H41" s="195"/>
      <c r="I41" s="195"/>
      <c r="J41" s="195"/>
      <c r="K41" s="195"/>
      <c r="L41" s="195"/>
      <c r="M41" s="195"/>
      <c r="N41" s="195"/>
      <c r="O41" s="195"/>
      <c r="P41" s="195"/>
      <c r="Q41" s="195"/>
      <c r="R41" s="195"/>
      <c r="S41" s="195"/>
      <c r="T41" s="195"/>
      <c r="U41" s="195"/>
      <c r="V41" s="195"/>
      <c r="W41" s="195"/>
      <c r="X41" s="195"/>
      <c r="Y41" s="195"/>
    </row>
    <row r="42" customFormat="false" ht="12.75" hidden="false" customHeight="true" outlineLevel="0" collapsed="false">
      <c r="A42" s="120" t="s">
        <v>2786</v>
      </c>
      <c r="B42" s="121" t="s">
        <v>2787</v>
      </c>
      <c r="C42" s="234" t="s">
        <v>2786</v>
      </c>
      <c r="D42" s="126"/>
      <c r="E42" s="126"/>
      <c r="F42" s="124" t="str">
        <f aca="false">IF(D42&gt;0,IF(E42/D42&gt;=100,"&gt;&gt;100",E42/D42*100),"-")</f>
        <v>-</v>
      </c>
      <c r="G42" s="195"/>
      <c r="H42" s="195"/>
      <c r="I42" s="195"/>
      <c r="J42" s="195"/>
      <c r="K42" s="195"/>
      <c r="L42" s="195"/>
      <c r="M42" s="195"/>
      <c r="N42" s="195"/>
      <c r="O42" s="195"/>
      <c r="P42" s="195"/>
      <c r="Q42" s="195"/>
      <c r="R42" s="195"/>
      <c r="S42" s="195"/>
      <c r="T42" s="195"/>
      <c r="U42" s="195"/>
      <c r="V42" s="195"/>
      <c r="W42" s="195"/>
      <c r="X42" s="195"/>
      <c r="Y42" s="195"/>
    </row>
    <row r="43" customFormat="false" ht="12.75" hidden="false" customHeight="true" outlineLevel="0" collapsed="false">
      <c r="A43" s="120" t="s">
        <v>2788</v>
      </c>
      <c r="B43" s="121" t="s">
        <v>2789</v>
      </c>
      <c r="C43" s="234" t="s">
        <v>2788</v>
      </c>
      <c r="D43" s="123" t="n">
        <f aca="false">SUM(D44:D49)</f>
        <v>0</v>
      </c>
      <c r="E43" s="123" t="n">
        <f aca="false">SUM(E44:E49)</f>
        <v>0</v>
      </c>
      <c r="F43" s="124" t="str">
        <f aca="false">IF(D43&gt;0,IF(E43/D43&gt;=100,"&gt;&gt;100",E43/D43*100),"-")</f>
        <v>-</v>
      </c>
      <c r="G43" s="195"/>
      <c r="H43" s="195"/>
      <c r="I43" s="195"/>
      <c r="J43" s="195"/>
      <c r="K43" s="195"/>
      <c r="L43" s="195"/>
      <c r="M43" s="195"/>
      <c r="N43" s="195"/>
      <c r="O43" s="195"/>
      <c r="P43" s="195"/>
      <c r="Q43" s="195"/>
      <c r="R43" s="195"/>
      <c r="S43" s="195"/>
      <c r="T43" s="195"/>
      <c r="U43" s="195"/>
      <c r="V43" s="195"/>
      <c r="W43" s="195"/>
      <c r="X43" s="195"/>
      <c r="Y43" s="195"/>
    </row>
    <row r="44" customFormat="false" ht="12.75" hidden="false" customHeight="true" outlineLevel="0" collapsed="false">
      <c r="A44" s="120" t="s">
        <v>2790</v>
      </c>
      <c r="B44" s="121" t="s">
        <v>2791</v>
      </c>
      <c r="C44" s="234" t="s">
        <v>2790</v>
      </c>
      <c r="D44" s="126"/>
      <c r="E44" s="126"/>
      <c r="F44" s="124" t="str">
        <f aca="false">IF(D44&gt;0,IF(E44/D44&gt;=100,"&gt;&gt;100",E44/D44*100),"-")</f>
        <v>-</v>
      </c>
      <c r="G44" s="195"/>
      <c r="H44" s="195"/>
      <c r="I44" s="195"/>
      <c r="J44" s="195"/>
      <c r="K44" s="195"/>
      <c r="L44" s="195"/>
      <c r="M44" s="195"/>
      <c r="N44" s="195"/>
      <c r="O44" s="195"/>
      <c r="P44" s="195"/>
      <c r="Q44" s="195"/>
      <c r="R44" s="195"/>
      <c r="S44" s="195"/>
      <c r="T44" s="195"/>
      <c r="U44" s="195"/>
      <c r="V44" s="195"/>
      <c r="W44" s="195"/>
      <c r="X44" s="195"/>
      <c r="Y44" s="195"/>
    </row>
    <row r="45" customFormat="false" ht="12.75" hidden="false" customHeight="true" outlineLevel="0" collapsed="false">
      <c r="A45" s="120" t="s">
        <v>2792</v>
      </c>
      <c r="B45" s="121" t="s">
        <v>2793</v>
      </c>
      <c r="C45" s="234" t="s">
        <v>2792</v>
      </c>
      <c r="D45" s="126"/>
      <c r="E45" s="126"/>
      <c r="F45" s="124" t="str">
        <f aca="false">IF(D45&gt;0,IF(E45/D45&gt;=100,"&gt;&gt;100",E45/D45*100),"-")</f>
        <v>-</v>
      </c>
      <c r="G45" s="195"/>
      <c r="H45" s="195"/>
      <c r="I45" s="195"/>
      <c r="J45" s="195"/>
      <c r="K45" s="195"/>
      <c r="L45" s="195"/>
      <c r="M45" s="195"/>
      <c r="N45" s="195"/>
      <c r="O45" s="195"/>
      <c r="P45" s="195"/>
      <c r="Q45" s="195"/>
      <c r="R45" s="195"/>
      <c r="S45" s="195"/>
      <c r="T45" s="195"/>
      <c r="U45" s="195"/>
      <c r="V45" s="195"/>
      <c r="W45" s="195"/>
      <c r="X45" s="195"/>
      <c r="Y45" s="195"/>
    </row>
    <row r="46" customFormat="false" ht="12.75" hidden="false" customHeight="true" outlineLevel="0" collapsed="false">
      <c r="A46" s="120" t="s">
        <v>2794</v>
      </c>
      <c r="B46" s="121" t="s">
        <v>2795</v>
      </c>
      <c r="C46" s="234" t="s">
        <v>2794</v>
      </c>
      <c r="D46" s="126"/>
      <c r="E46" s="126"/>
      <c r="F46" s="124" t="str">
        <f aca="false">IF(D46&gt;0,IF(E46/D46&gt;=100,"&gt;&gt;100",E46/D46*100),"-")</f>
        <v>-</v>
      </c>
      <c r="G46" s="195"/>
      <c r="H46" s="195"/>
      <c r="I46" s="195"/>
      <c r="J46" s="195"/>
      <c r="K46" s="195"/>
      <c r="L46" s="195"/>
      <c r="M46" s="195"/>
      <c r="N46" s="195"/>
      <c r="O46" s="195"/>
      <c r="P46" s="195"/>
      <c r="Q46" s="195"/>
      <c r="R46" s="195"/>
      <c r="S46" s="195"/>
      <c r="T46" s="195"/>
      <c r="U46" s="195"/>
      <c r="V46" s="195"/>
      <c r="W46" s="195"/>
      <c r="X46" s="195"/>
      <c r="Y46" s="195"/>
    </row>
    <row r="47" customFormat="false" ht="12.75" hidden="false" customHeight="true" outlineLevel="0" collapsed="false">
      <c r="A47" s="120" t="s">
        <v>2796</v>
      </c>
      <c r="B47" s="121" t="s">
        <v>2797</v>
      </c>
      <c r="C47" s="234" t="s">
        <v>2796</v>
      </c>
      <c r="D47" s="126"/>
      <c r="E47" s="126"/>
      <c r="F47" s="124" t="str">
        <f aca="false">IF(D47&gt;0,IF(E47/D47&gt;=100,"&gt;&gt;100",E47/D47*100),"-")</f>
        <v>-</v>
      </c>
      <c r="G47" s="195"/>
      <c r="H47" s="195"/>
      <c r="I47" s="195"/>
      <c r="J47" s="195"/>
      <c r="K47" s="195"/>
      <c r="L47" s="195"/>
      <c r="M47" s="195"/>
      <c r="N47" s="195"/>
      <c r="O47" s="195"/>
      <c r="P47" s="195"/>
      <c r="Q47" s="195"/>
      <c r="R47" s="195"/>
      <c r="S47" s="195"/>
      <c r="T47" s="195"/>
      <c r="U47" s="195"/>
      <c r="V47" s="195"/>
      <c r="W47" s="195"/>
      <c r="X47" s="195"/>
      <c r="Y47" s="195"/>
    </row>
    <row r="48" customFormat="false" ht="12.75" hidden="false" customHeight="true" outlineLevel="0" collapsed="false">
      <c r="A48" s="120" t="s">
        <v>2798</v>
      </c>
      <c r="B48" s="121" t="s">
        <v>2799</v>
      </c>
      <c r="C48" s="234" t="s">
        <v>2798</v>
      </c>
      <c r="D48" s="126"/>
      <c r="E48" s="126"/>
      <c r="F48" s="124" t="str">
        <f aca="false">IF(D48&gt;0,IF(E48/D48&gt;=100,"&gt;&gt;100",E48/D48*100),"-")</f>
        <v>-</v>
      </c>
      <c r="G48" s="195"/>
      <c r="H48" s="195"/>
      <c r="I48" s="195"/>
      <c r="J48" s="195"/>
      <c r="K48" s="195"/>
      <c r="L48" s="195"/>
      <c r="M48" s="195"/>
      <c r="N48" s="195"/>
      <c r="O48" s="195"/>
      <c r="P48" s="195"/>
      <c r="Q48" s="195"/>
      <c r="R48" s="195"/>
      <c r="S48" s="195"/>
      <c r="T48" s="195"/>
      <c r="U48" s="195"/>
      <c r="V48" s="195"/>
      <c r="W48" s="195"/>
      <c r="X48" s="195"/>
      <c r="Y48" s="195"/>
    </row>
    <row r="49" customFormat="false" ht="12.75" hidden="false" customHeight="true" outlineLevel="0" collapsed="false">
      <c r="A49" s="120" t="s">
        <v>2800</v>
      </c>
      <c r="B49" s="121" t="s">
        <v>2801</v>
      </c>
      <c r="C49" s="234" t="s">
        <v>2800</v>
      </c>
      <c r="D49" s="126"/>
      <c r="E49" s="126"/>
      <c r="F49" s="124" t="str">
        <f aca="false">IF(D49&gt;0,IF(E49/D49&gt;=100,"&gt;&gt;100",E49/D49*100),"-")</f>
        <v>-</v>
      </c>
      <c r="G49" s="195"/>
      <c r="H49" s="195"/>
      <c r="I49" s="195"/>
      <c r="J49" s="195"/>
      <c r="K49" s="195"/>
      <c r="L49" s="195"/>
      <c r="M49" s="195"/>
      <c r="N49" s="195"/>
      <c r="O49" s="195"/>
      <c r="P49" s="195"/>
      <c r="Q49" s="195"/>
      <c r="R49" s="195"/>
      <c r="S49" s="195"/>
      <c r="T49" s="195"/>
      <c r="U49" s="195"/>
      <c r="V49" s="195"/>
      <c r="W49" s="195"/>
      <c r="X49" s="195"/>
      <c r="Y49" s="195"/>
    </row>
    <row r="50" customFormat="false" ht="12.75" hidden="false" customHeight="true" outlineLevel="0" collapsed="false">
      <c r="A50" s="120" t="s">
        <v>2802</v>
      </c>
      <c r="B50" s="121" t="s">
        <v>2803</v>
      </c>
      <c r="C50" s="234" t="s">
        <v>2802</v>
      </c>
      <c r="D50" s="123" t="n">
        <f aca="false">SUM(D51:D53)</f>
        <v>0</v>
      </c>
      <c r="E50" s="123" t="n">
        <f aca="false">SUM(E51:E53)</f>
        <v>0</v>
      </c>
      <c r="F50" s="124" t="str">
        <f aca="false">IF(D50&gt;0,IF(E50/D50&gt;=100,"&gt;&gt;100",E50/D50*100),"-")</f>
        <v>-</v>
      </c>
      <c r="G50" s="195"/>
      <c r="H50" s="195"/>
      <c r="I50" s="195"/>
      <c r="J50" s="195"/>
      <c r="K50" s="195"/>
      <c r="L50" s="195"/>
      <c r="M50" s="195"/>
      <c r="N50" s="195"/>
      <c r="O50" s="195"/>
      <c r="P50" s="195"/>
      <c r="Q50" s="195"/>
      <c r="R50" s="195"/>
      <c r="S50" s="195"/>
      <c r="T50" s="195"/>
      <c r="U50" s="195"/>
      <c r="V50" s="195"/>
      <c r="W50" s="195"/>
      <c r="X50" s="195"/>
      <c r="Y50" s="195"/>
    </row>
    <row r="51" customFormat="false" ht="12.75" hidden="false" customHeight="true" outlineLevel="0" collapsed="false">
      <c r="A51" s="120" t="s">
        <v>2804</v>
      </c>
      <c r="B51" s="121" t="s">
        <v>2805</v>
      </c>
      <c r="C51" s="234" t="s">
        <v>2804</v>
      </c>
      <c r="D51" s="126"/>
      <c r="E51" s="126"/>
      <c r="F51" s="124" t="str">
        <f aca="false">IF(D51&gt;0,IF(E51/D51&gt;=100,"&gt;&gt;100",E51/D51*100),"-")</f>
        <v>-</v>
      </c>
      <c r="G51" s="195"/>
      <c r="H51" s="195"/>
      <c r="I51" s="195"/>
      <c r="J51" s="195"/>
      <c r="K51" s="195"/>
      <c r="L51" s="195"/>
      <c r="M51" s="195"/>
      <c r="N51" s="195"/>
      <c r="O51" s="195"/>
      <c r="P51" s="195"/>
      <c r="Q51" s="195"/>
      <c r="R51" s="195"/>
      <c r="S51" s="195"/>
      <c r="T51" s="195"/>
      <c r="U51" s="195"/>
      <c r="V51" s="195"/>
      <c r="W51" s="195"/>
      <c r="X51" s="195"/>
      <c r="Y51" s="195"/>
    </row>
    <row r="52" customFormat="false" ht="12.75" hidden="false" customHeight="true" outlineLevel="0" collapsed="false">
      <c r="A52" s="120" t="s">
        <v>2806</v>
      </c>
      <c r="B52" s="121" t="s">
        <v>2807</v>
      </c>
      <c r="C52" s="234" t="s">
        <v>2806</v>
      </c>
      <c r="D52" s="126"/>
      <c r="E52" s="126"/>
      <c r="F52" s="124" t="str">
        <f aca="false">IF(D52&gt;0,IF(E52/D52&gt;=100,"&gt;&gt;100",E52/D52*100),"-")</f>
        <v>-</v>
      </c>
      <c r="G52" s="195"/>
      <c r="H52" s="195"/>
      <c r="I52" s="195"/>
      <c r="J52" s="195"/>
      <c r="K52" s="195"/>
      <c r="L52" s="195"/>
      <c r="M52" s="195"/>
      <c r="N52" s="195"/>
      <c r="O52" s="195"/>
      <c r="P52" s="195"/>
      <c r="Q52" s="195"/>
      <c r="R52" s="195"/>
      <c r="S52" s="195"/>
      <c r="T52" s="195"/>
      <c r="U52" s="195"/>
      <c r="V52" s="195"/>
      <c r="W52" s="195"/>
      <c r="X52" s="195"/>
      <c r="Y52" s="195"/>
    </row>
    <row r="53" customFormat="false" ht="12.75" hidden="false" customHeight="true" outlineLevel="0" collapsed="false">
      <c r="A53" s="120" t="s">
        <v>2808</v>
      </c>
      <c r="B53" s="121" t="s">
        <v>2809</v>
      </c>
      <c r="C53" s="234" t="s">
        <v>2808</v>
      </c>
      <c r="D53" s="126"/>
      <c r="E53" s="126"/>
      <c r="F53" s="124" t="str">
        <f aca="false">IF(D53&gt;0,IF(E53/D53&gt;=100,"&gt;&gt;100",E53/D53*100),"-")</f>
        <v>-</v>
      </c>
      <c r="G53" s="195"/>
      <c r="H53" s="195"/>
      <c r="I53" s="195"/>
      <c r="J53" s="195"/>
      <c r="K53" s="195"/>
      <c r="L53" s="195"/>
      <c r="M53" s="195"/>
      <c r="N53" s="195"/>
      <c r="O53" s="195"/>
      <c r="P53" s="195"/>
      <c r="Q53" s="195"/>
      <c r="R53" s="195"/>
      <c r="S53" s="195"/>
      <c r="T53" s="195"/>
      <c r="U53" s="195"/>
      <c r="V53" s="195"/>
      <c r="W53" s="195"/>
      <c r="X53" s="195"/>
      <c r="Y53" s="195"/>
    </row>
    <row r="54" customFormat="false" ht="12.75" hidden="false" customHeight="true" outlineLevel="0" collapsed="false">
      <c r="A54" s="120" t="s">
        <v>2810</v>
      </c>
      <c r="B54" s="121" t="s">
        <v>2811</v>
      </c>
      <c r="C54" s="234" t="s">
        <v>2810</v>
      </c>
      <c r="D54" s="123" t="n">
        <f aca="false">SUM(D55:D59)</f>
        <v>0</v>
      </c>
      <c r="E54" s="123" t="n">
        <f aca="false">SUM(E55:E59)</f>
        <v>0</v>
      </c>
      <c r="F54" s="124" t="str">
        <f aca="false">IF(D54&gt;0,IF(E54/D54&gt;=100,"&gt;&gt;100",E54/D54*100),"-")</f>
        <v>-</v>
      </c>
      <c r="G54" s="195"/>
      <c r="H54" s="195"/>
      <c r="I54" s="195"/>
      <c r="J54" s="195"/>
      <c r="K54" s="195"/>
      <c r="L54" s="195"/>
      <c r="M54" s="195"/>
      <c r="N54" s="195"/>
      <c r="O54" s="195"/>
      <c r="P54" s="195"/>
      <c r="Q54" s="195"/>
      <c r="R54" s="195"/>
      <c r="S54" s="195"/>
      <c r="T54" s="195"/>
      <c r="U54" s="195"/>
      <c r="V54" s="195"/>
      <c r="W54" s="195"/>
      <c r="X54" s="195"/>
      <c r="Y54" s="195"/>
    </row>
    <row r="55" customFormat="false" ht="12.75" hidden="false" customHeight="true" outlineLevel="0" collapsed="false">
      <c r="A55" s="120" t="s">
        <v>2812</v>
      </c>
      <c r="B55" s="121" t="s">
        <v>2813</v>
      </c>
      <c r="C55" s="234" t="s">
        <v>2812</v>
      </c>
      <c r="D55" s="126"/>
      <c r="E55" s="126"/>
      <c r="F55" s="124" t="str">
        <f aca="false">IF(D55&gt;0,IF(E55/D55&gt;=100,"&gt;&gt;100",E55/D55*100),"-")</f>
        <v>-</v>
      </c>
      <c r="G55" s="195"/>
      <c r="H55" s="195"/>
      <c r="I55" s="195"/>
      <c r="J55" s="195"/>
      <c r="K55" s="195"/>
      <c r="L55" s="195"/>
      <c r="M55" s="195"/>
      <c r="N55" s="195"/>
      <c r="O55" s="195"/>
      <c r="P55" s="195"/>
      <c r="Q55" s="195"/>
      <c r="R55" s="195"/>
      <c r="S55" s="195"/>
      <c r="T55" s="195"/>
      <c r="U55" s="195"/>
      <c r="V55" s="195"/>
      <c r="W55" s="195"/>
      <c r="X55" s="195"/>
      <c r="Y55" s="195"/>
    </row>
    <row r="56" customFormat="false" ht="12.75" hidden="false" customHeight="true" outlineLevel="0" collapsed="false">
      <c r="A56" s="120" t="s">
        <v>2814</v>
      </c>
      <c r="B56" s="121" t="s">
        <v>2815</v>
      </c>
      <c r="C56" s="234" t="s">
        <v>2814</v>
      </c>
      <c r="D56" s="126"/>
      <c r="E56" s="126"/>
      <c r="F56" s="124" t="str">
        <f aca="false">IF(D56&gt;0,IF(E56/D56&gt;=100,"&gt;&gt;100",E56/D56*100),"-")</f>
        <v>-</v>
      </c>
      <c r="G56" s="195"/>
      <c r="H56" s="195"/>
      <c r="I56" s="195"/>
      <c r="J56" s="195"/>
      <c r="K56" s="195"/>
      <c r="L56" s="195"/>
      <c r="M56" s="195"/>
      <c r="N56" s="195"/>
      <c r="O56" s="195"/>
      <c r="P56" s="195"/>
      <c r="Q56" s="195"/>
      <c r="R56" s="195"/>
      <c r="S56" s="195"/>
      <c r="T56" s="195"/>
      <c r="U56" s="195"/>
      <c r="V56" s="195"/>
      <c r="W56" s="195"/>
      <c r="X56" s="195"/>
      <c r="Y56" s="195"/>
    </row>
    <row r="57" customFormat="false" ht="12.75" hidden="false" customHeight="true" outlineLevel="0" collapsed="false">
      <c r="A57" s="120" t="s">
        <v>2816</v>
      </c>
      <c r="B57" s="121" t="s">
        <v>2817</v>
      </c>
      <c r="C57" s="234" t="s">
        <v>2816</v>
      </c>
      <c r="D57" s="126"/>
      <c r="E57" s="126"/>
      <c r="F57" s="124" t="str">
        <f aca="false">IF(D57&gt;0,IF(E57/D57&gt;=100,"&gt;&gt;100",E57/D57*100),"-")</f>
        <v>-</v>
      </c>
      <c r="G57" s="195"/>
      <c r="H57" s="195"/>
      <c r="I57" s="195"/>
      <c r="J57" s="195"/>
      <c r="K57" s="195"/>
      <c r="L57" s="195"/>
      <c r="M57" s="195"/>
      <c r="N57" s="195"/>
      <c r="O57" s="195"/>
      <c r="P57" s="195"/>
      <c r="Q57" s="195"/>
      <c r="R57" s="195"/>
      <c r="S57" s="195"/>
      <c r="T57" s="195"/>
      <c r="U57" s="195"/>
      <c r="V57" s="195"/>
      <c r="W57" s="195"/>
      <c r="X57" s="195"/>
      <c r="Y57" s="195"/>
    </row>
    <row r="58" customFormat="false" ht="12.75" hidden="false" customHeight="true" outlineLevel="0" collapsed="false">
      <c r="A58" s="120" t="s">
        <v>2818</v>
      </c>
      <c r="B58" s="121" t="s">
        <v>2819</v>
      </c>
      <c r="C58" s="234" t="s">
        <v>2818</v>
      </c>
      <c r="D58" s="126"/>
      <c r="E58" s="126"/>
      <c r="F58" s="124" t="str">
        <f aca="false">IF(D58&gt;0,IF(E58/D58&gt;=100,"&gt;&gt;100",E58/D58*100),"-")</f>
        <v>-</v>
      </c>
      <c r="G58" s="195"/>
      <c r="H58" s="195"/>
      <c r="I58" s="195"/>
      <c r="J58" s="195"/>
      <c r="K58" s="195"/>
      <c r="L58" s="195"/>
      <c r="M58" s="195"/>
      <c r="N58" s="195"/>
      <c r="O58" s="195"/>
      <c r="P58" s="195"/>
      <c r="Q58" s="195"/>
      <c r="R58" s="195"/>
      <c r="S58" s="195"/>
      <c r="T58" s="195"/>
      <c r="U58" s="195"/>
      <c r="V58" s="195"/>
      <c r="W58" s="195"/>
      <c r="X58" s="195"/>
      <c r="Y58" s="195"/>
    </row>
    <row r="59" customFormat="false" ht="12.75" hidden="false" customHeight="true" outlineLevel="0" collapsed="false">
      <c r="A59" s="120" t="s">
        <v>2820</v>
      </c>
      <c r="B59" s="121" t="s">
        <v>2821</v>
      </c>
      <c r="C59" s="234" t="s">
        <v>2820</v>
      </c>
      <c r="D59" s="126"/>
      <c r="E59" s="126"/>
      <c r="F59" s="124" t="str">
        <f aca="false">IF(D59&gt;0,IF(E59/D59&gt;=100,"&gt;&gt;100",E59/D59*100),"-")</f>
        <v>-</v>
      </c>
      <c r="G59" s="195"/>
      <c r="H59" s="195"/>
      <c r="I59" s="195"/>
      <c r="J59" s="195"/>
      <c r="K59" s="195"/>
      <c r="L59" s="195"/>
      <c r="M59" s="195"/>
      <c r="N59" s="195"/>
      <c r="O59" s="195"/>
      <c r="P59" s="195"/>
      <c r="Q59" s="195"/>
      <c r="R59" s="195"/>
      <c r="S59" s="195"/>
      <c r="T59" s="195"/>
      <c r="U59" s="195"/>
      <c r="V59" s="195"/>
      <c r="W59" s="195"/>
      <c r="X59" s="195"/>
      <c r="Y59" s="195"/>
    </row>
    <row r="60" customFormat="false" ht="12.75" hidden="false" customHeight="true" outlineLevel="0" collapsed="false">
      <c r="A60" s="120" t="s">
        <v>2822</v>
      </c>
      <c r="B60" s="121" t="s">
        <v>2823</v>
      </c>
      <c r="C60" s="234" t="s">
        <v>2822</v>
      </c>
      <c r="D60" s="126"/>
      <c r="E60" s="126"/>
      <c r="F60" s="124" t="str">
        <f aca="false">IF(D60&gt;0,IF(E60/D60&gt;=100,"&gt;&gt;100",E60/D60*100),"-")</f>
        <v>-</v>
      </c>
      <c r="G60" s="195"/>
      <c r="H60" s="195"/>
      <c r="I60" s="195"/>
      <c r="J60" s="195"/>
      <c r="K60" s="195"/>
      <c r="L60" s="195"/>
      <c r="M60" s="195"/>
      <c r="N60" s="195"/>
      <c r="O60" s="195"/>
      <c r="P60" s="195"/>
      <c r="Q60" s="195"/>
      <c r="R60" s="195"/>
      <c r="S60" s="195"/>
      <c r="T60" s="195"/>
      <c r="U60" s="195"/>
      <c r="V60" s="195"/>
      <c r="W60" s="195"/>
      <c r="X60" s="195"/>
      <c r="Y60" s="195"/>
    </row>
    <row r="61" customFormat="false" ht="12.75" hidden="false" customHeight="true" outlineLevel="0" collapsed="false">
      <c r="A61" s="120" t="s">
        <v>2824</v>
      </c>
      <c r="B61" s="121" t="s">
        <v>2825</v>
      </c>
      <c r="C61" s="234" t="s">
        <v>2824</v>
      </c>
      <c r="D61" s="123" t="n">
        <f aca="false">SUM(D62:D65)</f>
        <v>0</v>
      </c>
      <c r="E61" s="123" t="n">
        <f aca="false">SUM(E62:E65)</f>
        <v>0</v>
      </c>
      <c r="F61" s="124" t="str">
        <f aca="false">IF(D61&gt;0,IF(E61/D61&gt;=100,"&gt;&gt;100",E61/D61*100),"-")</f>
        <v>-</v>
      </c>
      <c r="G61" s="195"/>
      <c r="H61" s="195"/>
      <c r="I61" s="195"/>
      <c r="J61" s="195"/>
      <c r="K61" s="195"/>
      <c r="L61" s="195"/>
      <c r="M61" s="195"/>
      <c r="N61" s="195"/>
      <c r="O61" s="195"/>
      <c r="P61" s="195"/>
      <c r="Q61" s="195"/>
      <c r="R61" s="195"/>
      <c r="S61" s="195"/>
      <c r="T61" s="195"/>
      <c r="U61" s="195"/>
      <c r="V61" s="195"/>
      <c r="W61" s="195"/>
      <c r="X61" s="195"/>
      <c r="Y61" s="195"/>
    </row>
    <row r="62" customFormat="false" ht="12.75" hidden="false" customHeight="true" outlineLevel="0" collapsed="false">
      <c r="A62" s="120" t="s">
        <v>2826</v>
      </c>
      <c r="B62" s="121" t="s">
        <v>2827</v>
      </c>
      <c r="C62" s="234" t="s">
        <v>2826</v>
      </c>
      <c r="D62" s="126"/>
      <c r="E62" s="126"/>
      <c r="F62" s="124" t="str">
        <f aca="false">IF(D62&gt;0,IF(E62/D62&gt;=100,"&gt;&gt;100",E62/D62*100),"-")</f>
        <v>-</v>
      </c>
      <c r="G62" s="195"/>
      <c r="H62" s="195"/>
      <c r="I62" s="195"/>
      <c r="J62" s="195"/>
      <c r="K62" s="195"/>
      <c r="L62" s="195"/>
      <c r="M62" s="195"/>
      <c r="N62" s="195"/>
      <c r="O62" s="195"/>
      <c r="P62" s="195"/>
      <c r="Q62" s="195"/>
      <c r="R62" s="195"/>
      <c r="S62" s="195"/>
      <c r="T62" s="195"/>
      <c r="U62" s="195"/>
      <c r="V62" s="195"/>
      <c r="W62" s="195"/>
      <c r="X62" s="195"/>
      <c r="Y62" s="195"/>
    </row>
    <row r="63" customFormat="false" ht="12.75" hidden="false" customHeight="true" outlineLevel="0" collapsed="false">
      <c r="A63" s="120" t="s">
        <v>2828</v>
      </c>
      <c r="B63" s="121" t="s">
        <v>2829</v>
      </c>
      <c r="C63" s="234" t="s">
        <v>2828</v>
      </c>
      <c r="D63" s="126"/>
      <c r="E63" s="126"/>
      <c r="F63" s="124" t="str">
        <f aca="false">IF(D63&gt;0,IF(E63/D63&gt;=100,"&gt;&gt;100",E63/D63*100),"-")</f>
        <v>-</v>
      </c>
      <c r="G63" s="195"/>
      <c r="H63" s="195"/>
      <c r="I63" s="195"/>
      <c r="J63" s="195"/>
      <c r="K63" s="195"/>
      <c r="L63" s="195"/>
      <c r="M63" s="195"/>
      <c r="N63" s="195"/>
      <c r="O63" s="195"/>
      <c r="P63" s="195"/>
      <c r="Q63" s="195"/>
      <c r="R63" s="195"/>
      <c r="S63" s="195"/>
      <c r="T63" s="195"/>
      <c r="U63" s="195"/>
      <c r="V63" s="195"/>
      <c r="W63" s="195"/>
      <c r="X63" s="195"/>
      <c r="Y63" s="195"/>
    </row>
    <row r="64" customFormat="false" ht="12.75" hidden="false" customHeight="true" outlineLevel="0" collapsed="false">
      <c r="A64" s="120" t="s">
        <v>2830</v>
      </c>
      <c r="B64" s="121" t="s">
        <v>2831</v>
      </c>
      <c r="C64" s="234" t="s">
        <v>2830</v>
      </c>
      <c r="D64" s="126"/>
      <c r="E64" s="126"/>
      <c r="F64" s="124" t="str">
        <f aca="false">IF(D64&gt;0,IF(E64/D64&gt;=100,"&gt;&gt;100",E64/D64*100),"-")</f>
        <v>-</v>
      </c>
      <c r="G64" s="195"/>
      <c r="H64" s="195"/>
      <c r="I64" s="195"/>
      <c r="J64" s="195"/>
      <c r="K64" s="195"/>
      <c r="L64" s="195"/>
      <c r="M64" s="195"/>
      <c r="N64" s="195"/>
      <c r="O64" s="195"/>
      <c r="P64" s="195"/>
      <c r="Q64" s="195"/>
      <c r="R64" s="195"/>
      <c r="S64" s="195"/>
      <c r="T64" s="195"/>
      <c r="U64" s="195"/>
      <c r="V64" s="195"/>
      <c r="W64" s="195"/>
      <c r="X64" s="195"/>
      <c r="Y64" s="195"/>
    </row>
    <row r="65" customFormat="false" ht="12.75" hidden="false" customHeight="true" outlineLevel="0" collapsed="false">
      <c r="A65" s="120" t="s">
        <v>2832</v>
      </c>
      <c r="B65" s="121" t="s">
        <v>2833</v>
      </c>
      <c r="C65" s="234" t="s">
        <v>2832</v>
      </c>
      <c r="D65" s="126"/>
      <c r="E65" s="126"/>
      <c r="F65" s="124" t="str">
        <f aca="false">IF(D65&gt;0,IF(E65/D65&gt;=100,"&gt;&gt;100",E65/D65*100),"-")</f>
        <v>-</v>
      </c>
      <c r="G65" s="195"/>
      <c r="H65" s="195"/>
      <c r="I65" s="195"/>
      <c r="J65" s="195"/>
      <c r="K65" s="195"/>
      <c r="L65" s="195"/>
      <c r="M65" s="195"/>
      <c r="N65" s="195"/>
      <c r="O65" s="195"/>
      <c r="P65" s="195"/>
      <c r="Q65" s="195"/>
      <c r="R65" s="195"/>
      <c r="S65" s="195"/>
      <c r="T65" s="195"/>
      <c r="U65" s="195"/>
      <c r="V65" s="195"/>
      <c r="W65" s="195"/>
      <c r="X65" s="195"/>
      <c r="Y65" s="195"/>
    </row>
    <row r="66" customFormat="false" ht="12.75" hidden="false" customHeight="true" outlineLevel="0" collapsed="false">
      <c r="A66" s="120" t="s">
        <v>2834</v>
      </c>
      <c r="B66" s="121" t="s">
        <v>2835</v>
      </c>
      <c r="C66" s="234" t="s">
        <v>2834</v>
      </c>
      <c r="D66" s="123" t="n">
        <f aca="false">SUM(D67:D73)</f>
        <v>0</v>
      </c>
      <c r="E66" s="123" t="n">
        <f aca="false">SUM(E67:E73)</f>
        <v>0</v>
      </c>
      <c r="F66" s="124" t="str">
        <f aca="false">IF(D66&gt;0,IF(E66/D66&gt;=100,"&gt;&gt;100",E66/D66*100),"-")</f>
        <v>-</v>
      </c>
      <c r="G66" s="195"/>
      <c r="H66" s="195"/>
      <c r="I66" s="195"/>
      <c r="J66" s="195"/>
      <c r="K66" s="195"/>
      <c r="L66" s="195"/>
      <c r="M66" s="195"/>
      <c r="N66" s="195"/>
      <c r="O66" s="195"/>
      <c r="P66" s="195"/>
      <c r="Q66" s="195"/>
      <c r="R66" s="195"/>
      <c r="S66" s="195"/>
      <c r="T66" s="195"/>
      <c r="U66" s="195"/>
      <c r="V66" s="195"/>
      <c r="W66" s="195"/>
      <c r="X66" s="195"/>
      <c r="Y66" s="195"/>
    </row>
    <row r="67" customFormat="false" ht="12.75" hidden="false" customHeight="true" outlineLevel="0" collapsed="false">
      <c r="A67" s="120" t="s">
        <v>2836</v>
      </c>
      <c r="B67" s="121" t="s">
        <v>2837</v>
      </c>
      <c r="C67" s="234" t="s">
        <v>2836</v>
      </c>
      <c r="D67" s="126"/>
      <c r="E67" s="126"/>
      <c r="F67" s="124" t="str">
        <f aca="false">IF(D67&gt;0,IF(E67/D67&gt;=100,"&gt;&gt;100",E67/D67*100),"-")</f>
        <v>-</v>
      </c>
      <c r="G67" s="195"/>
      <c r="H67" s="195"/>
      <c r="I67" s="195"/>
      <c r="J67" s="195"/>
      <c r="K67" s="195"/>
      <c r="L67" s="195"/>
      <c r="M67" s="195"/>
      <c r="N67" s="195"/>
      <c r="O67" s="195"/>
      <c r="P67" s="195"/>
      <c r="Q67" s="195"/>
      <c r="R67" s="195"/>
      <c r="S67" s="195"/>
      <c r="T67" s="195"/>
      <c r="U67" s="195"/>
      <c r="V67" s="195"/>
      <c r="W67" s="195"/>
      <c r="X67" s="195"/>
      <c r="Y67" s="195"/>
    </row>
    <row r="68" customFormat="false" ht="12.75" hidden="false" customHeight="true" outlineLevel="0" collapsed="false">
      <c r="A68" s="120" t="s">
        <v>2838</v>
      </c>
      <c r="B68" s="121" t="s">
        <v>2839</v>
      </c>
      <c r="C68" s="234" t="s">
        <v>2838</v>
      </c>
      <c r="D68" s="126"/>
      <c r="E68" s="126"/>
      <c r="F68" s="124" t="str">
        <f aca="false">IF(D68&gt;0,IF(E68/D68&gt;=100,"&gt;&gt;100",E68/D68*100),"-")</f>
        <v>-</v>
      </c>
      <c r="G68" s="195"/>
      <c r="H68" s="195"/>
      <c r="I68" s="195"/>
      <c r="J68" s="195"/>
      <c r="K68" s="195"/>
      <c r="L68" s="195"/>
      <c r="M68" s="195"/>
      <c r="N68" s="195"/>
      <c r="O68" s="195"/>
      <c r="P68" s="195"/>
      <c r="Q68" s="195"/>
      <c r="R68" s="195"/>
      <c r="S68" s="195"/>
      <c r="T68" s="195"/>
      <c r="U68" s="195"/>
      <c r="V68" s="195"/>
      <c r="W68" s="195"/>
      <c r="X68" s="195"/>
      <c r="Y68" s="195"/>
    </row>
    <row r="69" customFormat="false" ht="12.75" hidden="false" customHeight="true" outlineLevel="0" collapsed="false">
      <c r="A69" s="120" t="s">
        <v>2840</v>
      </c>
      <c r="B69" s="121" t="s">
        <v>2841</v>
      </c>
      <c r="C69" s="234" t="s">
        <v>2840</v>
      </c>
      <c r="D69" s="126"/>
      <c r="E69" s="126"/>
      <c r="F69" s="124" t="str">
        <f aca="false">IF(D69&gt;0,IF(E69/D69&gt;=100,"&gt;&gt;100",E69/D69*100),"-")</f>
        <v>-</v>
      </c>
      <c r="G69" s="195"/>
      <c r="H69" s="195"/>
      <c r="I69" s="195"/>
      <c r="J69" s="195"/>
      <c r="K69" s="195"/>
      <c r="L69" s="195"/>
      <c r="M69" s="195"/>
      <c r="N69" s="195"/>
      <c r="O69" s="195"/>
      <c r="P69" s="195"/>
      <c r="Q69" s="195"/>
      <c r="R69" s="195"/>
      <c r="S69" s="195"/>
      <c r="T69" s="195"/>
      <c r="U69" s="195"/>
      <c r="V69" s="195"/>
      <c r="W69" s="195"/>
      <c r="X69" s="195"/>
      <c r="Y69" s="195"/>
    </row>
    <row r="70" customFormat="false" ht="12.75" hidden="false" customHeight="true" outlineLevel="0" collapsed="false">
      <c r="A70" s="120" t="s">
        <v>2842</v>
      </c>
      <c r="B70" s="121" t="s">
        <v>2843</v>
      </c>
      <c r="C70" s="234" t="s">
        <v>2842</v>
      </c>
      <c r="D70" s="126"/>
      <c r="E70" s="126"/>
      <c r="F70" s="124" t="str">
        <f aca="false">IF(D70&gt;0,IF(E70/D70&gt;=100,"&gt;&gt;100",E70/D70*100),"-")</f>
        <v>-</v>
      </c>
      <c r="G70" s="195"/>
      <c r="H70" s="195"/>
      <c r="I70" s="195"/>
      <c r="J70" s="195"/>
      <c r="K70" s="195"/>
      <c r="L70" s="195"/>
      <c r="M70" s="195"/>
      <c r="N70" s="195"/>
      <c r="O70" s="195"/>
      <c r="P70" s="195"/>
      <c r="Q70" s="195"/>
      <c r="R70" s="195"/>
      <c r="S70" s="195"/>
      <c r="T70" s="195"/>
      <c r="U70" s="195"/>
      <c r="V70" s="195"/>
      <c r="W70" s="195"/>
      <c r="X70" s="195"/>
      <c r="Y70" s="195"/>
    </row>
    <row r="71" customFormat="false" ht="12.75" hidden="false" customHeight="true" outlineLevel="0" collapsed="false">
      <c r="A71" s="120" t="s">
        <v>2844</v>
      </c>
      <c r="B71" s="121" t="s">
        <v>2845</v>
      </c>
      <c r="C71" s="234" t="s">
        <v>2844</v>
      </c>
      <c r="D71" s="126"/>
      <c r="E71" s="126"/>
      <c r="F71" s="124" t="str">
        <f aca="false">IF(D71&gt;0,IF(E71/D71&gt;=100,"&gt;&gt;100",E71/D71*100),"-")</f>
        <v>-</v>
      </c>
      <c r="G71" s="195"/>
      <c r="H71" s="195"/>
      <c r="I71" s="195"/>
      <c r="J71" s="195"/>
      <c r="K71" s="195"/>
      <c r="L71" s="195"/>
      <c r="M71" s="195"/>
      <c r="N71" s="195"/>
      <c r="O71" s="195"/>
      <c r="P71" s="195"/>
      <c r="Q71" s="195"/>
      <c r="R71" s="195"/>
      <c r="S71" s="195"/>
      <c r="T71" s="195"/>
      <c r="U71" s="195"/>
      <c r="V71" s="195"/>
      <c r="W71" s="195"/>
      <c r="X71" s="195"/>
      <c r="Y71" s="195"/>
    </row>
    <row r="72" customFormat="false" ht="12.75" hidden="false" customHeight="true" outlineLevel="0" collapsed="false">
      <c r="A72" s="120" t="s">
        <v>2846</v>
      </c>
      <c r="B72" s="121" t="s">
        <v>2847</v>
      </c>
      <c r="C72" s="234" t="s">
        <v>2846</v>
      </c>
      <c r="D72" s="126"/>
      <c r="E72" s="126"/>
      <c r="F72" s="124" t="str">
        <f aca="false">IF(D72&gt;0,IF(E72/D72&gt;=100,"&gt;&gt;100",E72/D72*100),"-")</f>
        <v>-</v>
      </c>
      <c r="G72" s="195"/>
      <c r="H72" s="195"/>
      <c r="I72" s="195"/>
      <c r="J72" s="195"/>
      <c r="K72" s="195"/>
      <c r="L72" s="195"/>
      <c r="M72" s="195"/>
      <c r="N72" s="195"/>
      <c r="O72" s="195"/>
      <c r="P72" s="195"/>
      <c r="Q72" s="195"/>
      <c r="R72" s="195"/>
      <c r="S72" s="195"/>
      <c r="T72" s="195"/>
      <c r="U72" s="195"/>
      <c r="V72" s="195"/>
      <c r="W72" s="195"/>
      <c r="X72" s="195"/>
      <c r="Y72" s="195"/>
    </row>
    <row r="73" customFormat="false" ht="12.75" hidden="false" customHeight="true" outlineLevel="0" collapsed="false">
      <c r="A73" s="120" t="s">
        <v>2848</v>
      </c>
      <c r="B73" s="121" t="s">
        <v>2849</v>
      </c>
      <c r="C73" s="234" t="s">
        <v>2848</v>
      </c>
      <c r="D73" s="126"/>
      <c r="E73" s="126"/>
      <c r="F73" s="124" t="str">
        <f aca="false">IF(D73&gt;0,IF(E73/D73&gt;=100,"&gt;&gt;100",E73/D73*100),"-")</f>
        <v>-</v>
      </c>
      <c r="G73" s="195"/>
      <c r="H73" s="195"/>
      <c r="I73" s="195"/>
      <c r="J73" s="195"/>
      <c r="K73" s="195"/>
      <c r="L73" s="195"/>
      <c r="M73" s="195"/>
      <c r="N73" s="195"/>
      <c r="O73" s="195"/>
      <c r="P73" s="195"/>
      <c r="Q73" s="195"/>
      <c r="R73" s="195"/>
      <c r="S73" s="195"/>
      <c r="T73" s="195"/>
      <c r="U73" s="195"/>
      <c r="V73" s="195"/>
      <c r="W73" s="195"/>
      <c r="X73" s="195"/>
      <c r="Y73" s="195"/>
    </row>
    <row r="74" customFormat="false" ht="12.75" hidden="false" customHeight="true" outlineLevel="0" collapsed="false">
      <c r="A74" s="120" t="s">
        <v>2094</v>
      </c>
      <c r="B74" s="121" t="s">
        <v>2850</v>
      </c>
      <c r="C74" s="234" t="s">
        <v>2094</v>
      </c>
      <c r="D74" s="126"/>
      <c r="E74" s="126"/>
      <c r="F74" s="124" t="str">
        <f aca="false">IF(D74&gt;0,IF(E74/D74&gt;=100,"&gt;&gt;100",E74/D74*100),"-")</f>
        <v>-</v>
      </c>
      <c r="G74" s="195"/>
      <c r="H74" s="195"/>
      <c r="I74" s="195"/>
      <c r="J74" s="195"/>
      <c r="K74" s="195"/>
      <c r="L74" s="195"/>
      <c r="M74" s="195"/>
      <c r="N74" s="195"/>
      <c r="O74" s="195"/>
      <c r="P74" s="195"/>
      <c r="Q74" s="195"/>
      <c r="R74" s="195"/>
      <c r="S74" s="195"/>
      <c r="T74" s="195"/>
      <c r="U74" s="195"/>
      <c r="V74" s="195"/>
      <c r="W74" s="195"/>
      <c r="X74" s="195"/>
      <c r="Y74" s="195"/>
    </row>
    <row r="75" customFormat="false" ht="12.75" hidden="false" customHeight="true" outlineLevel="0" collapsed="false">
      <c r="A75" s="120" t="s">
        <v>2096</v>
      </c>
      <c r="B75" s="121" t="s">
        <v>2851</v>
      </c>
      <c r="C75" s="234" t="s">
        <v>2096</v>
      </c>
      <c r="D75" s="123" t="n">
        <f aca="false">SUM(D76:D81)</f>
        <v>0</v>
      </c>
      <c r="E75" s="123" t="n">
        <f aca="false">SUM(E76:E81)</f>
        <v>0</v>
      </c>
      <c r="F75" s="124" t="str">
        <f aca="false">IF(D75&gt;0,IF(E75/D75&gt;=100,"&gt;&gt;100",E75/D75*100),"-")</f>
        <v>-</v>
      </c>
      <c r="G75" s="195"/>
      <c r="H75" s="195"/>
      <c r="I75" s="195"/>
      <c r="J75" s="195"/>
      <c r="K75" s="195"/>
      <c r="L75" s="195"/>
      <c r="M75" s="195"/>
      <c r="N75" s="195"/>
      <c r="O75" s="195"/>
      <c r="P75" s="195"/>
      <c r="Q75" s="195"/>
      <c r="R75" s="195"/>
      <c r="S75" s="195"/>
      <c r="T75" s="195"/>
      <c r="U75" s="195"/>
      <c r="V75" s="195"/>
      <c r="W75" s="195"/>
      <c r="X75" s="195"/>
      <c r="Y75" s="195"/>
    </row>
    <row r="76" customFormat="false" ht="12.75" hidden="false" customHeight="true" outlineLevel="0" collapsed="false">
      <c r="A76" s="120" t="s">
        <v>2098</v>
      </c>
      <c r="B76" s="121" t="s">
        <v>2852</v>
      </c>
      <c r="C76" s="234" t="s">
        <v>2098</v>
      </c>
      <c r="D76" s="126"/>
      <c r="E76" s="126"/>
      <c r="F76" s="124" t="str">
        <f aca="false">IF(D76&gt;0,IF(E76/D76&gt;=100,"&gt;&gt;100",E76/D76*100),"-")</f>
        <v>-</v>
      </c>
      <c r="G76" s="195"/>
      <c r="H76" s="195"/>
      <c r="I76" s="195"/>
      <c r="J76" s="195"/>
      <c r="K76" s="195"/>
      <c r="L76" s="195"/>
      <c r="M76" s="195"/>
      <c r="N76" s="195"/>
      <c r="O76" s="195"/>
      <c r="P76" s="195"/>
      <c r="Q76" s="195"/>
      <c r="R76" s="195"/>
      <c r="S76" s="195"/>
      <c r="T76" s="195"/>
      <c r="U76" s="195"/>
      <c r="V76" s="195"/>
      <c r="W76" s="195"/>
      <c r="X76" s="195"/>
      <c r="Y76" s="195"/>
    </row>
    <row r="77" customFormat="false" ht="12.75" hidden="false" customHeight="true" outlineLevel="0" collapsed="false">
      <c r="A77" s="120" t="s">
        <v>2100</v>
      </c>
      <c r="B77" s="121" t="s">
        <v>2853</v>
      </c>
      <c r="C77" s="234" t="s">
        <v>2100</v>
      </c>
      <c r="D77" s="126"/>
      <c r="E77" s="126"/>
      <c r="F77" s="124" t="str">
        <f aca="false">IF(D77&gt;0,IF(E77/D77&gt;=100,"&gt;&gt;100",E77/D77*100),"-")</f>
        <v>-</v>
      </c>
      <c r="G77" s="195"/>
      <c r="H77" s="195"/>
      <c r="I77" s="195"/>
      <c r="J77" s="195"/>
      <c r="K77" s="195"/>
      <c r="L77" s="195"/>
      <c r="M77" s="195"/>
      <c r="N77" s="195"/>
      <c r="O77" s="195"/>
      <c r="P77" s="195"/>
      <c r="Q77" s="195"/>
      <c r="R77" s="195"/>
      <c r="S77" s="195"/>
      <c r="T77" s="195"/>
      <c r="U77" s="195"/>
      <c r="V77" s="195"/>
      <c r="W77" s="195"/>
      <c r="X77" s="195"/>
      <c r="Y77" s="195"/>
    </row>
    <row r="78" customFormat="false" ht="12.75" hidden="false" customHeight="true" outlineLevel="0" collapsed="false">
      <c r="A78" s="120" t="s">
        <v>2102</v>
      </c>
      <c r="B78" s="121" t="s">
        <v>2854</v>
      </c>
      <c r="C78" s="234" t="s">
        <v>2102</v>
      </c>
      <c r="D78" s="126"/>
      <c r="E78" s="126"/>
      <c r="F78" s="124" t="str">
        <f aca="false">IF(D78&gt;0,IF(E78/D78&gt;=100,"&gt;&gt;100",E78/D78*100),"-")</f>
        <v>-</v>
      </c>
      <c r="G78" s="195"/>
      <c r="H78" s="195"/>
      <c r="I78" s="195"/>
      <c r="J78" s="195"/>
      <c r="K78" s="195"/>
      <c r="L78" s="195"/>
      <c r="M78" s="195"/>
      <c r="N78" s="195"/>
      <c r="O78" s="195"/>
      <c r="P78" s="195"/>
      <c r="Q78" s="195"/>
      <c r="R78" s="195"/>
      <c r="S78" s="195"/>
      <c r="T78" s="195"/>
      <c r="U78" s="195"/>
      <c r="V78" s="195"/>
      <c r="W78" s="195"/>
      <c r="X78" s="195"/>
      <c r="Y78" s="195"/>
    </row>
    <row r="79" customFormat="false" ht="12.75" hidden="false" customHeight="true" outlineLevel="0" collapsed="false">
      <c r="A79" s="120" t="s">
        <v>2104</v>
      </c>
      <c r="B79" s="121" t="s">
        <v>2855</v>
      </c>
      <c r="C79" s="234" t="s">
        <v>2104</v>
      </c>
      <c r="D79" s="126"/>
      <c r="E79" s="126"/>
      <c r="F79" s="124" t="str">
        <f aca="false">IF(D79&gt;0,IF(E79/D79&gt;=100,"&gt;&gt;100",E79/D79*100),"-")</f>
        <v>-</v>
      </c>
      <c r="G79" s="195"/>
      <c r="H79" s="195"/>
      <c r="I79" s="195"/>
      <c r="J79" s="195"/>
      <c r="K79" s="195"/>
      <c r="L79" s="195"/>
      <c r="M79" s="195"/>
      <c r="N79" s="195"/>
      <c r="O79" s="195"/>
      <c r="P79" s="195"/>
      <c r="Q79" s="195"/>
      <c r="R79" s="195"/>
      <c r="S79" s="195"/>
      <c r="T79" s="195"/>
      <c r="U79" s="195"/>
      <c r="V79" s="195"/>
      <c r="W79" s="195"/>
      <c r="X79" s="195"/>
      <c r="Y79" s="195"/>
    </row>
    <row r="80" customFormat="false" ht="12.75" hidden="false" customHeight="true" outlineLevel="0" collapsed="false">
      <c r="A80" s="120" t="s">
        <v>2106</v>
      </c>
      <c r="B80" s="121" t="s">
        <v>2856</v>
      </c>
      <c r="C80" s="234" t="s">
        <v>2106</v>
      </c>
      <c r="D80" s="126"/>
      <c r="E80" s="126"/>
      <c r="F80" s="124" t="str">
        <f aca="false">IF(D80&gt;0,IF(E80/D80&gt;=100,"&gt;&gt;100",E80/D80*100),"-")</f>
        <v>-</v>
      </c>
      <c r="G80" s="195"/>
      <c r="H80" s="195"/>
      <c r="I80" s="195"/>
      <c r="J80" s="195"/>
      <c r="K80" s="195"/>
      <c r="L80" s="195"/>
      <c r="M80" s="195"/>
      <c r="N80" s="195"/>
      <c r="O80" s="195"/>
      <c r="P80" s="195"/>
      <c r="Q80" s="195"/>
      <c r="R80" s="195"/>
      <c r="S80" s="195"/>
      <c r="T80" s="195"/>
      <c r="U80" s="195"/>
      <c r="V80" s="195"/>
      <c r="W80" s="195"/>
      <c r="X80" s="195"/>
      <c r="Y80" s="195"/>
    </row>
    <row r="81" customFormat="false" ht="12.75" hidden="false" customHeight="true" outlineLevel="0" collapsed="false">
      <c r="A81" s="120" t="s">
        <v>2108</v>
      </c>
      <c r="B81" s="121" t="s">
        <v>2857</v>
      </c>
      <c r="C81" s="234" t="s">
        <v>2108</v>
      </c>
      <c r="D81" s="126"/>
      <c r="E81" s="126"/>
      <c r="F81" s="124" t="str">
        <f aca="false">IF(D81&gt;0,IF(E81/D81&gt;=100,"&gt;&gt;100",E81/D81*100),"-")</f>
        <v>-</v>
      </c>
      <c r="G81" s="195"/>
      <c r="H81" s="195"/>
      <c r="I81" s="195"/>
      <c r="J81" s="195"/>
      <c r="K81" s="195"/>
      <c r="L81" s="195"/>
      <c r="M81" s="195"/>
      <c r="N81" s="195"/>
      <c r="O81" s="195"/>
      <c r="P81" s="195"/>
      <c r="Q81" s="195"/>
      <c r="R81" s="195"/>
      <c r="S81" s="195"/>
      <c r="T81" s="195"/>
      <c r="U81" s="195"/>
      <c r="V81" s="195"/>
      <c r="W81" s="195"/>
      <c r="X81" s="195"/>
      <c r="Y81" s="195"/>
    </row>
    <row r="82" customFormat="false" ht="12.75" hidden="false" customHeight="true" outlineLevel="0" collapsed="false">
      <c r="A82" s="120" t="s">
        <v>2110</v>
      </c>
      <c r="B82" s="121" t="s">
        <v>2858</v>
      </c>
      <c r="C82" s="234" t="s">
        <v>2110</v>
      </c>
      <c r="D82" s="123" t="n">
        <f aca="false">SUM(D83:D88)</f>
        <v>0</v>
      </c>
      <c r="E82" s="123" t="n">
        <f aca="false">SUM(E83:E88)</f>
        <v>0</v>
      </c>
      <c r="F82" s="124" t="str">
        <f aca="false">IF(D82&gt;0,IF(E82/D82&gt;=100,"&gt;&gt;100",E82/D82*100),"-")</f>
        <v>-</v>
      </c>
      <c r="G82" s="195"/>
      <c r="H82" s="195"/>
      <c r="I82" s="195"/>
      <c r="J82" s="195"/>
      <c r="K82" s="195"/>
      <c r="L82" s="195"/>
      <c r="M82" s="195"/>
      <c r="N82" s="195"/>
      <c r="O82" s="195"/>
      <c r="P82" s="195"/>
      <c r="Q82" s="195"/>
      <c r="R82" s="195"/>
      <c r="S82" s="195"/>
      <c r="T82" s="195"/>
      <c r="U82" s="195"/>
      <c r="V82" s="195"/>
      <c r="W82" s="195"/>
      <c r="X82" s="195"/>
      <c r="Y82" s="195"/>
    </row>
    <row r="83" customFormat="false" ht="12.75" hidden="false" customHeight="true" outlineLevel="0" collapsed="false">
      <c r="A83" s="120" t="s">
        <v>2112</v>
      </c>
      <c r="B83" s="121" t="s">
        <v>2859</v>
      </c>
      <c r="C83" s="234" t="s">
        <v>2112</v>
      </c>
      <c r="D83" s="126"/>
      <c r="E83" s="126"/>
      <c r="F83" s="124" t="str">
        <f aca="false">IF(D83&gt;0,IF(E83/D83&gt;=100,"&gt;&gt;100",E83/D83*100),"-")</f>
        <v>-</v>
      </c>
      <c r="G83" s="195"/>
      <c r="H83" s="195"/>
      <c r="I83" s="195"/>
      <c r="J83" s="195"/>
      <c r="K83" s="195"/>
      <c r="L83" s="195"/>
      <c r="M83" s="195"/>
      <c r="N83" s="195"/>
      <c r="O83" s="195"/>
      <c r="P83" s="195"/>
      <c r="Q83" s="195"/>
      <c r="R83" s="195"/>
      <c r="S83" s="195"/>
      <c r="T83" s="195"/>
      <c r="U83" s="195"/>
      <c r="V83" s="195"/>
      <c r="W83" s="195"/>
      <c r="X83" s="195"/>
      <c r="Y83" s="195"/>
    </row>
    <row r="84" customFormat="false" ht="12.75" hidden="false" customHeight="true" outlineLevel="0" collapsed="false">
      <c r="A84" s="120" t="s">
        <v>2114</v>
      </c>
      <c r="B84" s="121" t="s">
        <v>2860</v>
      </c>
      <c r="C84" s="234" t="s">
        <v>2114</v>
      </c>
      <c r="D84" s="126"/>
      <c r="E84" s="126"/>
      <c r="F84" s="124" t="str">
        <f aca="false">IF(D84&gt;0,IF(E84/D84&gt;=100,"&gt;&gt;100",E84/D84*100),"-")</f>
        <v>-</v>
      </c>
      <c r="G84" s="195"/>
      <c r="H84" s="195"/>
      <c r="I84" s="195"/>
      <c r="J84" s="195"/>
      <c r="K84" s="195"/>
      <c r="L84" s="195"/>
      <c r="M84" s="195"/>
      <c r="N84" s="195"/>
      <c r="O84" s="195"/>
      <c r="P84" s="195"/>
      <c r="Q84" s="195"/>
      <c r="R84" s="195"/>
      <c r="S84" s="195"/>
      <c r="T84" s="195"/>
      <c r="U84" s="195"/>
      <c r="V84" s="195"/>
      <c r="W84" s="195"/>
      <c r="X84" s="195"/>
      <c r="Y84" s="195"/>
    </row>
    <row r="85" customFormat="false" ht="12.75" hidden="false" customHeight="true" outlineLevel="0" collapsed="false">
      <c r="A85" s="120" t="s">
        <v>2116</v>
      </c>
      <c r="B85" s="121" t="s">
        <v>2861</v>
      </c>
      <c r="C85" s="234" t="s">
        <v>2116</v>
      </c>
      <c r="D85" s="126"/>
      <c r="E85" s="126"/>
      <c r="F85" s="124" t="str">
        <f aca="false">IF(D85&gt;0,IF(E85/D85&gt;=100,"&gt;&gt;100",E85/D85*100),"-")</f>
        <v>-</v>
      </c>
      <c r="G85" s="195"/>
      <c r="H85" s="195"/>
      <c r="I85" s="195"/>
      <c r="J85" s="195"/>
      <c r="K85" s="195"/>
      <c r="L85" s="195"/>
      <c r="M85" s="195"/>
      <c r="N85" s="195"/>
      <c r="O85" s="195"/>
      <c r="P85" s="195"/>
      <c r="Q85" s="195"/>
      <c r="R85" s="195"/>
      <c r="S85" s="195"/>
      <c r="T85" s="195"/>
      <c r="U85" s="195"/>
      <c r="V85" s="195"/>
      <c r="W85" s="195"/>
      <c r="X85" s="195"/>
      <c r="Y85" s="195"/>
    </row>
    <row r="86" customFormat="false" ht="12.75" hidden="false" customHeight="true" outlineLevel="0" collapsed="false">
      <c r="A86" s="120" t="s">
        <v>2118</v>
      </c>
      <c r="B86" s="121" t="s">
        <v>2862</v>
      </c>
      <c r="C86" s="234" t="s">
        <v>2118</v>
      </c>
      <c r="D86" s="126"/>
      <c r="E86" s="126"/>
      <c r="F86" s="124" t="str">
        <f aca="false">IF(D86&gt;0,IF(E86/D86&gt;=100,"&gt;&gt;100",E86/D86*100),"-")</f>
        <v>-</v>
      </c>
      <c r="G86" s="195"/>
      <c r="H86" s="195"/>
      <c r="I86" s="195"/>
      <c r="J86" s="195"/>
      <c r="K86" s="195"/>
      <c r="L86" s="195"/>
      <c r="M86" s="195"/>
      <c r="N86" s="195"/>
      <c r="O86" s="195"/>
      <c r="P86" s="195"/>
      <c r="Q86" s="195"/>
      <c r="R86" s="195"/>
      <c r="S86" s="195"/>
      <c r="T86" s="195"/>
      <c r="U86" s="195"/>
      <c r="V86" s="195"/>
      <c r="W86" s="195"/>
      <c r="X86" s="195"/>
      <c r="Y86" s="195"/>
    </row>
    <row r="87" customFormat="false" ht="12.75" hidden="false" customHeight="true" outlineLevel="0" collapsed="false">
      <c r="A87" s="120" t="s">
        <v>2120</v>
      </c>
      <c r="B87" s="121" t="s">
        <v>2863</v>
      </c>
      <c r="C87" s="234" t="s">
        <v>2120</v>
      </c>
      <c r="D87" s="126"/>
      <c r="E87" s="126"/>
      <c r="F87" s="124" t="str">
        <f aca="false">IF(D87&gt;0,IF(E87/D87&gt;=100,"&gt;&gt;100",E87/D87*100),"-")</f>
        <v>-</v>
      </c>
      <c r="G87" s="195"/>
      <c r="H87" s="195"/>
      <c r="I87" s="195"/>
      <c r="J87" s="195"/>
      <c r="K87" s="195"/>
      <c r="L87" s="195"/>
      <c r="M87" s="195"/>
      <c r="N87" s="195"/>
      <c r="O87" s="195"/>
      <c r="P87" s="195"/>
      <c r="Q87" s="195"/>
      <c r="R87" s="195"/>
      <c r="S87" s="195"/>
      <c r="T87" s="195"/>
      <c r="U87" s="195"/>
      <c r="V87" s="195"/>
      <c r="W87" s="195"/>
      <c r="X87" s="195"/>
      <c r="Y87" s="195"/>
    </row>
    <row r="88" customFormat="false" ht="12.75" hidden="false" customHeight="true" outlineLevel="0" collapsed="false">
      <c r="A88" s="120" t="s">
        <v>2864</v>
      </c>
      <c r="B88" s="121" t="s">
        <v>2865</v>
      </c>
      <c r="C88" s="234" t="s">
        <v>2864</v>
      </c>
      <c r="D88" s="126"/>
      <c r="E88" s="126"/>
      <c r="F88" s="124" t="str">
        <f aca="false">IF(D88&gt;0,IF(E88/D88&gt;=100,"&gt;&gt;100",E88/D88*100),"-")</f>
        <v>-</v>
      </c>
      <c r="G88" s="195"/>
      <c r="H88" s="195"/>
      <c r="I88" s="195"/>
      <c r="J88" s="195"/>
      <c r="K88" s="195"/>
      <c r="L88" s="195"/>
      <c r="M88" s="195"/>
      <c r="N88" s="195"/>
      <c r="O88" s="195"/>
      <c r="P88" s="195"/>
      <c r="Q88" s="195"/>
      <c r="R88" s="195"/>
      <c r="S88" s="195"/>
      <c r="T88" s="195"/>
      <c r="U88" s="195"/>
      <c r="V88" s="195"/>
      <c r="W88" s="195"/>
      <c r="X88" s="195"/>
      <c r="Y88" s="195"/>
    </row>
    <row r="89" customFormat="false" ht="12.75" hidden="false" customHeight="true" outlineLevel="0" collapsed="false">
      <c r="A89" s="120" t="s">
        <v>2866</v>
      </c>
      <c r="B89" s="121" t="s">
        <v>2867</v>
      </c>
      <c r="C89" s="234" t="s">
        <v>2866</v>
      </c>
      <c r="D89" s="123" t="n">
        <f aca="false">D90+D94+D99+D104+D105+D106</f>
        <v>0</v>
      </c>
      <c r="E89" s="123" t="n">
        <f aca="false">E90+E94+E99+E104+E105+E106</f>
        <v>0</v>
      </c>
      <c r="F89" s="124" t="str">
        <f aca="false">IF(D89&gt;0,IF(E89/D89&gt;=100,"&gt;&gt;100",E89/D89*100),"-")</f>
        <v>-</v>
      </c>
      <c r="G89" s="195"/>
      <c r="H89" s="195"/>
      <c r="I89" s="195"/>
      <c r="J89" s="195"/>
      <c r="K89" s="195"/>
      <c r="L89" s="195"/>
      <c r="M89" s="195"/>
      <c r="N89" s="195"/>
      <c r="O89" s="195"/>
      <c r="P89" s="195"/>
      <c r="Q89" s="195"/>
      <c r="R89" s="195"/>
      <c r="S89" s="195"/>
      <c r="T89" s="195"/>
      <c r="U89" s="195"/>
      <c r="V89" s="195"/>
      <c r="W89" s="195"/>
      <c r="X89" s="195"/>
      <c r="Y89" s="195"/>
    </row>
    <row r="90" customFormat="false" ht="12.75" hidden="false" customHeight="true" outlineLevel="0" collapsed="false">
      <c r="A90" s="120" t="s">
        <v>2868</v>
      </c>
      <c r="B90" s="121" t="s">
        <v>2869</v>
      </c>
      <c r="C90" s="234" t="s">
        <v>2868</v>
      </c>
      <c r="D90" s="123" t="n">
        <f aca="false">SUM(D91:D93)</f>
        <v>0</v>
      </c>
      <c r="E90" s="123" t="n">
        <f aca="false">SUM(E91:E93)</f>
        <v>0</v>
      </c>
      <c r="F90" s="124" t="str">
        <f aca="false">IF(D90&gt;0,IF(E90/D90&gt;=100,"&gt;&gt;100",E90/D90*100),"-")</f>
        <v>-</v>
      </c>
      <c r="G90" s="195"/>
      <c r="H90" s="195"/>
      <c r="I90" s="195"/>
      <c r="J90" s="195"/>
      <c r="K90" s="195"/>
      <c r="L90" s="195"/>
      <c r="M90" s="195"/>
      <c r="N90" s="195"/>
      <c r="O90" s="195"/>
      <c r="P90" s="195"/>
      <c r="Q90" s="195"/>
      <c r="R90" s="195"/>
      <c r="S90" s="195"/>
      <c r="T90" s="195"/>
      <c r="U90" s="195"/>
      <c r="V90" s="195"/>
      <c r="W90" s="195"/>
      <c r="X90" s="195"/>
      <c r="Y90" s="195"/>
    </row>
    <row r="91" customFormat="false" ht="12.75" hidden="false" customHeight="true" outlineLevel="0" collapsed="false">
      <c r="A91" s="120" t="s">
        <v>2870</v>
      </c>
      <c r="B91" s="121" t="s">
        <v>1657</v>
      </c>
      <c r="C91" s="234" t="s">
        <v>2870</v>
      </c>
      <c r="D91" s="126"/>
      <c r="E91" s="126"/>
      <c r="F91" s="124" t="str">
        <f aca="false">IF(D91&gt;0,IF(E91/D91&gt;=100,"&gt;&gt;100",E91/D91*100),"-")</f>
        <v>-</v>
      </c>
      <c r="G91" s="195"/>
      <c r="H91" s="195"/>
      <c r="I91" s="195"/>
      <c r="J91" s="195"/>
      <c r="K91" s="195"/>
      <c r="L91" s="195"/>
      <c r="M91" s="195"/>
      <c r="N91" s="195"/>
      <c r="O91" s="195"/>
      <c r="P91" s="195"/>
      <c r="Q91" s="195"/>
      <c r="R91" s="195"/>
      <c r="S91" s="195"/>
      <c r="T91" s="195"/>
      <c r="U91" s="195"/>
      <c r="V91" s="195"/>
      <c r="W91" s="195"/>
      <c r="X91" s="195"/>
      <c r="Y91" s="195"/>
    </row>
    <row r="92" customFormat="false" ht="12.75" hidden="false" customHeight="true" outlineLevel="0" collapsed="false">
      <c r="A92" s="120" t="s">
        <v>2871</v>
      </c>
      <c r="B92" s="121" t="s">
        <v>2872</v>
      </c>
      <c r="C92" s="234" t="s">
        <v>2871</v>
      </c>
      <c r="D92" s="126"/>
      <c r="E92" s="126"/>
      <c r="F92" s="124" t="str">
        <f aca="false">IF(D92&gt;0,IF(E92/D92&gt;=100,"&gt;&gt;100",E92/D92*100),"-")</f>
        <v>-</v>
      </c>
      <c r="G92" s="195"/>
      <c r="H92" s="195"/>
      <c r="I92" s="195"/>
      <c r="J92" s="195"/>
      <c r="K92" s="195"/>
      <c r="L92" s="195"/>
      <c r="M92" s="195"/>
      <c r="N92" s="195"/>
      <c r="O92" s="195"/>
      <c r="P92" s="195"/>
      <c r="Q92" s="195"/>
      <c r="R92" s="195"/>
      <c r="S92" s="195"/>
      <c r="T92" s="195"/>
      <c r="U92" s="195"/>
      <c r="V92" s="195"/>
      <c r="W92" s="195"/>
      <c r="X92" s="195"/>
      <c r="Y92" s="195"/>
    </row>
    <row r="93" customFormat="false" ht="12.75" hidden="false" customHeight="true" outlineLevel="0" collapsed="false">
      <c r="A93" s="120" t="s">
        <v>2873</v>
      </c>
      <c r="B93" s="121" t="s">
        <v>2874</v>
      </c>
      <c r="C93" s="234" t="s">
        <v>2873</v>
      </c>
      <c r="D93" s="126"/>
      <c r="E93" s="126"/>
      <c r="F93" s="124" t="str">
        <f aca="false">IF(D93&gt;0,IF(E93/D93&gt;=100,"&gt;&gt;100",E93/D93*100),"-")</f>
        <v>-</v>
      </c>
      <c r="G93" s="195"/>
      <c r="H93" s="195"/>
      <c r="I93" s="195"/>
      <c r="J93" s="195"/>
      <c r="K93" s="195"/>
      <c r="L93" s="195"/>
      <c r="M93" s="195"/>
      <c r="N93" s="195"/>
      <c r="O93" s="195"/>
      <c r="P93" s="195"/>
      <c r="Q93" s="195"/>
      <c r="R93" s="195"/>
      <c r="S93" s="195"/>
      <c r="T93" s="195"/>
      <c r="U93" s="195"/>
      <c r="V93" s="195"/>
      <c r="W93" s="195"/>
      <c r="X93" s="195"/>
      <c r="Y93" s="195"/>
    </row>
    <row r="94" customFormat="false" ht="12.75" hidden="false" customHeight="true" outlineLevel="0" collapsed="false">
      <c r="A94" s="120" t="s">
        <v>2875</v>
      </c>
      <c r="B94" s="121" t="s">
        <v>2876</v>
      </c>
      <c r="C94" s="234" t="s">
        <v>2875</v>
      </c>
      <c r="D94" s="123" t="n">
        <f aca="false">SUM(D95:D98)</f>
        <v>0</v>
      </c>
      <c r="E94" s="123" t="n">
        <f aca="false">SUM(E95:E98)</f>
        <v>0</v>
      </c>
      <c r="F94" s="124" t="str">
        <f aca="false">IF(D94&gt;0,IF(E94/D94&gt;=100,"&gt;&gt;100",E94/D94*100),"-")</f>
        <v>-</v>
      </c>
      <c r="G94" s="195"/>
      <c r="H94" s="195"/>
      <c r="I94" s="195"/>
      <c r="J94" s="195"/>
      <c r="K94" s="195"/>
      <c r="L94" s="195"/>
      <c r="M94" s="195"/>
      <c r="N94" s="195"/>
      <c r="O94" s="195"/>
      <c r="P94" s="195"/>
      <c r="Q94" s="195"/>
      <c r="R94" s="195"/>
      <c r="S94" s="195"/>
      <c r="T94" s="195"/>
      <c r="U94" s="195"/>
      <c r="V94" s="195"/>
      <c r="W94" s="195"/>
      <c r="X94" s="195"/>
      <c r="Y94" s="195"/>
    </row>
    <row r="95" customFormat="false" ht="12.75" hidden="false" customHeight="true" outlineLevel="0" collapsed="false">
      <c r="A95" s="120" t="s">
        <v>2877</v>
      </c>
      <c r="B95" s="121" t="s">
        <v>2878</v>
      </c>
      <c r="C95" s="234" t="s">
        <v>2877</v>
      </c>
      <c r="D95" s="126"/>
      <c r="E95" s="126"/>
      <c r="F95" s="124" t="str">
        <f aca="false">IF(D95&gt;0,IF(E95/D95&gt;=100,"&gt;&gt;100",E95/D95*100),"-")</f>
        <v>-</v>
      </c>
      <c r="G95" s="195"/>
      <c r="H95" s="195"/>
      <c r="I95" s="195"/>
      <c r="J95" s="195"/>
      <c r="K95" s="195"/>
      <c r="L95" s="195"/>
      <c r="M95" s="195"/>
      <c r="N95" s="195"/>
      <c r="O95" s="195"/>
      <c r="P95" s="195"/>
      <c r="Q95" s="195"/>
      <c r="R95" s="195"/>
      <c r="S95" s="195"/>
      <c r="T95" s="195"/>
      <c r="U95" s="195"/>
      <c r="V95" s="195"/>
      <c r="W95" s="195"/>
      <c r="X95" s="195"/>
      <c r="Y95" s="195"/>
    </row>
    <row r="96" customFormat="false" ht="12.75" hidden="false" customHeight="true" outlineLevel="0" collapsed="false">
      <c r="A96" s="120" t="s">
        <v>2879</v>
      </c>
      <c r="B96" s="121" t="s">
        <v>2880</v>
      </c>
      <c r="C96" s="234" t="s">
        <v>2879</v>
      </c>
      <c r="D96" s="126"/>
      <c r="E96" s="126"/>
      <c r="F96" s="124" t="str">
        <f aca="false">IF(D96&gt;0,IF(E96/D96&gt;=100,"&gt;&gt;100",E96/D96*100),"-")</f>
        <v>-</v>
      </c>
      <c r="G96" s="195"/>
      <c r="H96" s="195"/>
      <c r="I96" s="195"/>
      <c r="J96" s="195"/>
      <c r="K96" s="195"/>
      <c r="L96" s="195"/>
      <c r="M96" s="195"/>
      <c r="N96" s="195"/>
      <c r="O96" s="195"/>
      <c r="P96" s="195"/>
      <c r="Q96" s="195"/>
      <c r="R96" s="195"/>
      <c r="S96" s="195"/>
      <c r="T96" s="195"/>
      <c r="U96" s="195"/>
      <c r="V96" s="195"/>
      <c r="W96" s="195"/>
      <c r="X96" s="195"/>
      <c r="Y96" s="195"/>
    </row>
    <row r="97" customFormat="false" ht="12.75" hidden="false" customHeight="true" outlineLevel="0" collapsed="false">
      <c r="A97" s="120" t="s">
        <v>2881</v>
      </c>
      <c r="B97" s="121" t="s">
        <v>2882</v>
      </c>
      <c r="C97" s="234" t="s">
        <v>2881</v>
      </c>
      <c r="D97" s="126"/>
      <c r="E97" s="126"/>
      <c r="F97" s="124" t="str">
        <f aca="false">IF(D97&gt;0,IF(E97/D97&gt;=100,"&gt;&gt;100",E97/D97*100),"-")</f>
        <v>-</v>
      </c>
      <c r="G97" s="195"/>
      <c r="H97" s="195"/>
      <c r="I97" s="195"/>
      <c r="J97" s="195"/>
      <c r="K97" s="195"/>
      <c r="L97" s="195"/>
      <c r="M97" s="195"/>
      <c r="N97" s="195"/>
      <c r="O97" s="195"/>
      <c r="P97" s="195"/>
      <c r="Q97" s="195"/>
      <c r="R97" s="195"/>
      <c r="S97" s="195"/>
      <c r="T97" s="195"/>
      <c r="U97" s="195"/>
      <c r="V97" s="195"/>
      <c r="W97" s="195"/>
      <c r="X97" s="195"/>
      <c r="Y97" s="195"/>
    </row>
    <row r="98" customFormat="false" ht="12.75" hidden="false" customHeight="true" outlineLevel="0" collapsed="false">
      <c r="A98" s="120" t="s">
        <v>2883</v>
      </c>
      <c r="B98" s="121" t="s">
        <v>2884</v>
      </c>
      <c r="C98" s="234" t="s">
        <v>2883</v>
      </c>
      <c r="D98" s="126"/>
      <c r="E98" s="126"/>
      <c r="F98" s="124" t="str">
        <f aca="false">IF(D98&gt;0,IF(E98/D98&gt;=100,"&gt;&gt;100",E98/D98*100),"-")</f>
        <v>-</v>
      </c>
      <c r="G98" s="195"/>
      <c r="H98" s="195"/>
      <c r="I98" s="195"/>
      <c r="J98" s="195"/>
      <c r="K98" s="195"/>
      <c r="L98" s="195"/>
      <c r="M98" s="195"/>
      <c r="N98" s="195"/>
      <c r="O98" s="195"/>
      <c r="P98" s="195"/>
      <c r="Q98" s="195"/>
      <c r="R98" s="195"/>
      <c r="S98" s="195"/>
      <c r="T98" s="195"/>
      <c r="U98" s="195"/>
      <c r="V98" s="195"/>
      <c r="W98" s="195"/>
      <c r="X98" s="195"/>
      <c r="Y98" s="195"/>
    </row>
    <row r="99" customFormat="false" ht="12.75" hidden="false" customHeight="true" outlineLevel="0" collapsed="false">
      <c r="A99" s="120" t="s">
        <v>2885</v>
      </c>
      <c r="B99" s="121" t="s">
        <v>2886</v>
      </c>
      <c r="C99" s="234" t="s">
        <v>2885</v>
      </c>
      <c r="D99" s="123" t="n">
        <f aca="false">SUM(D100:D103)</f>
        <v>0</v>
      </c>
      <c r="E99" s="123" t="n">
        <f aca="false">SUM(E100:E103)</f>
        <v>0</v>
      </c>
      <c r="F99" s="124" t="str">
        <f aca="false">IF(D99&gt;0,IF(E99/D99&gt;=100,"&gt;&gt;100",E99/D99*100),"-")</f>
        <v>-</v>
      </c>
      <c r="G99" s="195"/>
      <c r="H99" s="195"/>
      <c r="I99" s="195"/>
      <c r="J99" s="195"/>
      <c r="K99" s="195"/>
      <c r="L99" s="195"/>
      <c r="M99" s="195"/>
      <c r="N99" s="195"/>
      <c r="O99" s="195"/>
      <c r="P99" s="195"/>
      <c r="Q99" s="195"/>
      <c r="R99" s="195"/>
      <c r="S99" s="195"/>
      <c r="T99" s="195"/>
      <c r="U99" s="195"/>
      <c r="V99" s="195"/>
      <c r="W99" s="195"/>
      <c r="X99" s="195"/>
      <c r="Y99" s="195"/>
    </row>
    <row r="100" customFormat="false" ht="12.75" hidden="false" customHeight="true" outlineLevel="0" collapsed="false">
      <c r="A100" s="120" t="s">
        <v>2887</v>
      </c>
      <c r="B100" s="121" t="s">
        <v>2888</v>
      </c>
      <c r="C100" s="234" t="s">
        <v>2887</v>
      </c>
      <c r="D100" s="126"/>
      <c r="E100" s="126"/>
      <c r="F100" s="124" t="str">
        <f aca="false">IF(D100&gt;0,IF(E100/D100&gt;=100,"&gt;&gt;100",E100/D100*100),"-")</f>
        <v>-</v>
      </c>
      <c r="G100" s="195"/>
      <c r="H100" s="195"/>
      <c r="I100" s="195"/>
      <c r="J100" s="195"/>
      <c r="K100" s="195"/>
      <c r="L100" s="195"/>
      <c r="M100" s="195"/>
      <c r="N100" s="195"/>
      <c r="O100" s="195"/>
      <c r="P100" s="195"/>
      <c r="Q100" s="195"/>
      <c r="R100" s="195"/>
      <c r="S100" s="195"/>
      <c r="T100" s="195"/>
      <c r="U100" s="195"/>
      <c r="V100" s="195"/>
      <c r="W100" s="195"/>
      <c r="X100" s="195"/>
      <c r="Y100" s="195"/>
    </row>
    <row r="101" customFormat="false" ht="12.75" hidden="false" customHeight="true" outlineLevel="0" collapsed="false">
      <c r="A101" s="120" t="s">
        <v>2889</v>
      </c>
      <c r="B101" s="121" t="s">
        <v>2890</v>
      </c>
      <c r="C101" s="234" t="s">
        <v>2889</v>
      </c>
      <c r="D101" s="126"/>
      <c r="E101" s="126"/>
      <c r="F101" s="124" t="str">
        <f aca="false">IF(D101&gt;0,IF(E101/D101&gt;=100,"&gt;&gt;100",E101/D101*100),"-")</f>
        <v>-</v>
      </c>
      <c r="G101" s="195"/>
      <c r="H101" s="195"/>
      <c r="I101" s="195"/>
      <c r="J101" s="195"/>
      <c r="K101" s="195"/>
      <c r="L101" s="195"/>
      <c r="M101" s="195"/>
      <c r="N101" s="195"/>
      <c r="O101" s="195"/>
      <c r="P101" s="195"/>
      <c r="Q101" s="195"/>
      <c r="R101" s="195"/>
      <c r="S101" s="195"/>
      <c r="T101" s="195"/>
      <c r="U101" s="195"/>
      <c r="V101" s="195"/>
      <c r="W101" s="195"/>
      <c r="X101" s="195"/>
      <c r="Y101" s="195"/>
    </row>
    <row r="102" customFormat="false" ht="12.75" hidden="false" customHeight="true" outlineLevel="0" collapsed="false">
      <c r="A102" s="120" t="s">
        <v>2891</v>
      </c>
      <c r="B102" s="121" t="s">
        <v>2892</v>
      </c>
      <c r="C102" s="234" t="s">
        <v>2891</v>
      </c>
      <c r="D102" s="126"/>
      <c r="E102" s="126"/>
      <c r="F102" s="124" t="str">
        <f aca="false">IF(D102&gt;0,IF(E102/D102&gt;=100,"&gt;&gt;100",E102/D102*100),"-")</f>
        <v>-</v>
      </c>
      <c r="G102" s="195"/>
      <c r="H102" s="195"/>
      <c r="I102" s="195"/>
      <c r="J102" s="195"/>
      <c r="K102" s="195"/>
      <c r="L102" s="195"/>
      <c r="M102" s="195"/>
      <c r="N102" s="195"/>
      <c r="O102" s="195"/>
      <c r="P102" s="195"/>
      <c r="Q102" s="195"/>
      <c r="R102" s="195"/>
      <c r="S102" s="195"/>
      <c r="T102" s="195"/>
      <c r="U102" s="195"/>
      <c r="V102" s="195"/>
      <c r="W102" s="195"/>
      <c r="X102" s="195"/>
      <c r="Y102" s="195"/>
    </row>
    <row r="103" customFormat="false" ht="12.75" hidden="false" customHeight="true" outlineLevel="0" collapsed="false">
      <c r="A103" s="120" t="s">
        <v>2893</v>
      </c>
      <c r="B103" s="121" t="s">
        <v>2894</v>
      </c>
      <c r="C103" s="234" t="s">
        <v>2893</v>
      </c>
      <c r="D103" s="126"/>
      <c r="E103" s="126"/>
      <c r="F103" s="124" t="str">
        <f aca="false">IF(D103&gt;0,IF(E103/D103&gt;=100,"&gt;&gt;100",E103/D103*100),"-")</f>
        <v>-</v>
      </c>
      <c r="G103" s="195"/>
      <c r="H103" s="195"/>
      <c r="I103" s="195"/>
      <c r="J103" s="195"/>
      <c r="K103" s="195"/>
      <c r="L103" s="195"/>
      <c r="M103" s="195"/>
      <c r="N103" s="195"/>
      <c r="O103" s="195"/>
      <c r="P103" s="195"/>
      <c r="Q103" s="195"/>
      <c r="R103" s="195"/>
      <c r="S103" s="195"/>
      <c r="T103" s="195"/>
      <c r="U103" s="195"/>
      <c r="V103" s="195"/>
      <c r="W103" s="195"/>
      <c r="X103" s="195"/>
      <c r="Y103" s="195"/>
    </row>
    <row r="104" customFormat="false" ht="12.75" hidden="false" customHeight="true" outlineLevel="0" collapsed="false">
      <c r="A104" s="120" t="s">
        <v>2895</v>
      </c>
      <c r="B104" s="121" t="s">
        <v>2896</v>
      </c>
      <c r="C104" s="234" t="s">
        <v>2895</v>
      </c>
      <c r="D104" s="126"/>
      <c r="E104" s="126"/>
      <c r="F104" s="124" t="str">
        <f aca="false">IF(D104&gt;0,IF(E104/D104&gt;=100,"&gt;&gt;100",E104/D104*100),"-")</f>
        <v>-</v>
      </c>
      <c r="G104" s="195"/>
      <c r="H104" s="195"/>
      <c r="I104" s="195"/>
      <c r="J104" s="195"/>
      <c r="K104" s="195"/>
      <c r="L104" s="195"/>
      <c r="M104" s="195"/>
      <c r="N104" s="195"/>
      <c r="O104" s="195"/>
      <c r="P104" s="195"/>
      <c r="Q104" s="195"/>
      <c r="R104" s="195"/>
      <c r="S104" s="195"/>
      <c r="T104" s="195"/>
      <c r="U104" s="195"/>
      <c r="V104" s="195"/>
      <c r="W104" s="195"/>
      <c r="X104" s="195"/>
      <c r="Y104" s="195"/>
    </row>
    <row r="105" customFormat="false" ht="12.75" hidden="false" customHeight="true" outlineLevel="0" collapsed="false">
      <c r="A105" s="120" t="s">
        <v>2897</v>
      </c>
      <c r="B105" s="121" t="s">
        <v>2898</v>
      </c>
      <c r="C105" s="234" t="s">
        <v>2897</v>
      </c>
      <c r="D105" s="126"/>
      <c r="E105" s="126"/>
      <c r="F105" s="124" t="str">
        <f aca="false">IF(D105&gt;0,IF(E105/D105&gt;=100,"&gt;&gt;100",E105/D105*100),"-")</f>
        <v>-</v>
      </c>
      <c r="G105" s="195"/>
      <c r="H105" s="195"/>
      <c r="I105" s="195"/>
      <c r="J105" s="195"/>
      <c r="K105" s="195"/>
      <c r="L105" s="195"/>
      <c r="M105" s="195"/>
      <c r="N105" s="195"/>
      <c r="O105" s="195"/>
      <c r="P105" s="195"/>
      <c r="Q105" s="195"/>
      <c r="R105" s="195"/>
      <c r="S105" s="195"/>
      <c r="T105" s="195"/>
      <c r="U105" s="195"/>
      <c r="V105" s="195"/>
      <c r="W105" s="195"/>
      <c r="X105" s="195"/>
      <c r="Y105" s="195"/>
    </row>
    <row r="106" customFormat="false" ht="12.75" hidden="false" customHeight="true" outlineLevel="0" collapsed="false">
      <c r="A106" s="120" t="s">
        <v>2899</v>
      </c>
      <c r="B106" s="121" t="s">
        <v>2900</v>
      </c>
      <c r="C106" s="234" t="s">
        <v>2899</v>
      </c>
      <c r="D106" s="126"/>
      <c r="E106" s="126"/>
      <c r="F106" s="124" t="str">
        <f aca="false">IF(D106&gt;0,IF(E106/D106&gt;=100,"&gt;&gt;100",E106/D106*100),"-")</f>
        <v>-</v>
      </c>
      <c r="G106" s="195"/>
      <c r="H106" s="195"/>
      <c r="I106" s="195"/>
      <c r="J106" s="195"/>
      <c r="K106" s="195"/>
      <c r="L106" s="195"/>
      <c r="M106" s="195"/>
      <c r="N106" s="195"/>
      <c r="O106" s="195"/>
      <c r="P106" s="195"/>
      <c r="Q106" s="195"/>
      <c r="R106" s="195"/>
      <c r="S106" s="195"/>
      <c r="T106" s="195"/>
      <c r="U106" s="195"/>
      <c r="V106" s="195"/>
      <c r="W106" s="195"/>
      <c r="X106" s="195"/>
      <c r="Y106" s="195"/>
    </row>
    <row r="107" customFormat="false" ht="12.75" hidden="false" customHeight="true" outlineLevel="0" collapsed="false">
      <c r="A107" s="120" t="s">
        <v>2901</v>
      </c>
      <c r="B107" s="121" t="s">
        <v>2902</v>
      </c>
      <c r="C107" s="234" t="s">
        <v>2901</v>
      </c>
      <c r="D107" s="123" t="n">
        <f aca="false">SUM(D108:D113)</f>
        <v>0</v>
      </c>
      <c r="E107" s="123" t="n">
        <f aca="false">SUM(E108:E113)</f>
        <v>0</v>
      </c>
      <c r="F107" s="124" t="str">
        <f aca="false">IF(D107&gt;0,IF(E107/D107&gt;=100,"&gt;&gt;100",E107/D107*100),"-")</f>
        <v>-</v>
      </c>
      <c r="G107" s="195"/>
      <c r="H107" s="195"/>
      <c r="I107" s="195"/>
      <c r="J107" s="195"/>
      <c r="K107" s="195"/>
      <c r="L107" s="195"/>
      <c r="M107" s="195"/>
      <c r="N107" s="195"/>
      <c r="O107" s="195"/>
      <c r="P107" s="195"/>
      <c r="Q107" s="195"/>
      <c r="R107" s="195"/>
      <c r="S107" s="195"/>
      <c r="T107" s="195"/>
      <c r="U107" s="195"/>
      <c r="V107" s="195"/>
      <c r="W107" s="195"/>
      <c r="X107" s="195"/>
      <c r="Y107" s="195"/>
    </row>
    <row r="108" customFormat="false" ht="12.75" hidden="false" customHeight="true" outlineLevel="0" collapsed="false">
      <c r="A108" s="120" t="s">
        <v>2903</v>
      </c>
      <c r="B108" s="121" t="s">
        <v>2904</v>
      </c>
      <c r="C108" s="234" t="s">
        <v>2903</v>
      </c>
      <c r="D108" s="126"/>
      <c r="E108" s="126"/>
      <c r="F108" s="124" t="str">
        <f aca="false">IF(D108&gt;0,IF(E108/D108&gt;=100,"&gt;&gt;100",E108/D108*100),"-")</f>
        <v>-</v>
      </c>
      <c r="G108" s="195"/>
      <c r="H108" s="195"/>
      <c r="I108" s="195"/>
      <c r="J108" s="195"/>
      <c r="K108" s="195"/>
      <c r="L108" s="195"/>
      <c r="M108" s="195"/>
      <c r="N108" s="195"/>
      <c r="O108" s="195"/>
      <c r="P108" s="195"/>
      <c r="Q108" s="195"/>
      <c r="R108" s="195"/>
      <c r="S108" s="195"/>
      <c r="T108" s="195"/>
      <c r="U108" s="195"/>
      <c r="V108" s="195"/>
      <c r="W108" s="195"/>
      <c r="X108" s="195"/>
      <c r="Y108" s="195"/>
    </row>
    <row r="109" customFormat="false" ht="12.75" hidden="false" customHeight="true" outlineLevel="0" collapsed="false">
      <c r="A109" s="120" t="s">
        <v>2905</v>
      </c>
      <c r="B109" s="121" t="s">
        <v>2906</v>
      </c>
      <c r="C109" s="234" t="s">
        <v>2905</v>
      </c>
      <c r="D109" s="126"/>
      <c r="E109" s="126"/>
      <c r="F109" s="124" t="str">
        <f aca="false">IF(D109&gt;0,IF(E109/D109&gt;=100,"&gt;&gt;100",E109/D109*100),"-")</f>
        <v>-</v>
      </c>
      <c r="G109" s="195"/>
      <c r="H109" s="195"/>
      <c r="I109" s="195"/>
      <c r="J109" s="195"/>
      <c r="K109" s="195"/>
      <c r="L109" s="195"/>
      <c r="M109" s="195"/>
      <c r="N109" s="195"/>
      <c r="O109" s="195"/>
      <c r="P109" s="195"/>
      <c r="Q109" s="195"/>
      <c r="R109" s="195"/>
      <c r="S109" s="195"/>
      <c r="T109" s="195"/>
      <c r="U109" s="195"/>
      <c r="V109" s="195"/>
      <c r="W109" s="195"/>
      <c r="X109" s="195"/>
      <c r="Y109" s="195"/>
    </row>
    <row r="110" customFormat="false" ht="12.75" hidden="false" customHeight="true" outlineLevel="0" collapsed="false">
      <c r="A110" s="120" t="s">
        <v>2907</v>
      </c>
      <c r="B110" s="121" t="s">
        <v>2908</v>
      </c>
      <c r="C110" s="234" t="s">
        <v>2907</v>
      </c>
      <c r="D110" s="126"/>
      <c r="E110" s="126"/>
      <c r="F110" s="124" t="str">
        <f aca="false">IF(D110&gt;0,IF(E110/D110&gt;=100,"&gt;&gt;100",E110/D110*100),"-")</f>
        <v>-</v>
      </c>
      <c r="G110" s="195"/>
      <c r="H110" s="195"/>
      <c r="I110" s="195"/>
      <c r="J110" s="195"/>
      <c r="K110" s="195"/>
      <c r="L110" s="195"/>
      <c r="M110" s="195"/>
      <c r="N110" s="195"/>
      <c r="O110" s="195"/>
      <c r="P110" s="195"/>
      <c r="Q110" s="195"/>
      <c r="R110" s="195"/>
      <c r="S110" s="195"/>
      <c r="T110" s="195"/>
      <c r="U110" s="195"/>
      <c r="V110" s="195"/>
      <c r="W110" s="195"/>
      <c r="X110" s="195"/>
      <c r="Y110" s="195"/>
    </row>
    <row r="111" customFormat="false" ht="12.75" hidden="false" customHeight="true" outlineLevel="0" collapsed="false">
      <c r="A111" s="120" t="s">
        <v>2909</v>
      </c>
      <c r="B111" s="121" t="s">
        <v>2910</v>
      </c>
      <c r="C111" s="234" t="s">
        <v>2909</v>
      </c>
      <c r="D111" s="126"/>
      <c r="E111" s="126"/>
      <c r="F111" s="124" t="str">
        <f aca="false">IF(D111&gt;0,IF(E111/D111&gt;=100,"&gt;&gt;100",E111/D111*100),"-")</f>
        <v>-</v>
      </c>
      <c r="G111" s="195"/>
      <c r="H111" s="195"/>
      <c r="I111" s="195"/>
      <c r="J111" s="195"/>
      <c r="K111" s="195"/>
      <c r="L111" s="195"/>
      <c r="M111" s="195"/>
      <c r="N111" s="195"/>
      <c r="O111" s="195"/>
      <c r="P111" s="195"/>
      <c r="Q111" s="195"/>
      <c r="R111" s="195"/>
      <c r="S111" s="195"/>
      <c r="T111" s="195"/>
      <c r="U111" s="195"/>
      <c r="V111" s="195"/>
      <c r="W111" s="195"/>
      <c r="X111" s="195"/>
      <c r="Y111" s="195"/>
    </row>
    <row r="112" customFormat="false" ht="12.75" hidden="false" customHeight="true" outlineLevel="0" collapsed="false">
      <c r="A112" s="120" t="s">
        <v>2911</v>
      </c>
      <c r="B112" s="121" t="s">
        <v>2912</v>
      </c>
      <c r="C112" s="234" t="s">
        <v>2911</v>
      </c>
      <c r="D112" s="126"/>
      <c r="E112" s="126"/>
      <c r="F112" s="124" t="str">
        <f aca="false">IF(D112&gt;0,IF(E112/D112&gt;=100,"&gt;&gt;100",E112/D112*100),"-")</f>
        <v>-</v>
      </c>
      <c r="G112" s="195"/>
      <c r="H112" s="195"/>
      <c r="I112" s="195"/>
      <c r="J112" s="195"/>
      <c r="K112" s="195"/>
      <c r="L112" s="195"/>
      <c r="M112" s="195"/>
      <c r="N112" s="195"/>
      <c r="O112" s="195"/>
      <c r="P112" s="195"/>
      <c r="Q112" s="195"/>
      <c r="R112" s="195"/>
      <c r="S112" s="195"/>
      <c r="T112" s="195"/>
      <c r="U112" s="195"/>
      <c r="V112" s="195"/>
      <c r="W112" s="195"/>
      <c r="X112" s="195"/>
      <c r="Y112" s="195"/>
    </row>
    <row r="113" customFormat="false" ht="12.75" hidden="false" customHeight="true" outlineLevel="0" collapsed="false">
      <c r="A113" s="120" t="s">
        <v>2913</v>
      </c>
      <c r="B113" s="121" t="s">
        <v>2914</v>
      </c>
      <c r="C113" s="234" t="s">
        <v>2913</v>
      </c>
      <c r="D113" s="126"/>
      <c r="E113" s="126"/>
      <c r="F113" s="124" t="str">
        <f aca="false">IF(D113&gt;0,IF(E113/D113&gt;=100,"&gt;&gt;100",E113/D113*100),"-")</f>
        <v>-</v>
      </c>
      <c r="G113" s="195"/>
      <c r="H113" s="195"/>
      <c r="I113" s="195"/>
      <c r="J113" s="195"/>
      <c r="K113" s="195"/>
      <c r="L113" s="195"/>
      <c r="M113" s="195"/>
      <c r="N113" s="195"/>
      <c r="O113" s="195"/>
      <c r="P113" s="195"/>
      <c r="Q113" s="195"/>
      <c r="R113" s="195"/>
      <c r="S113" s="195"/>
      <c r="T113" s="195"/>
      <c r="U113" s="195"/>
      <c r="V113" s="195"/>
      <c r="W113" s="195"/>
      <c r="X113" s="195"/>
      <c r="Y113" s="195"/>
    </row>
    <row r="114" customFormat="false" ht="12.75" hidden="false" customHeight="true" outlineLevel="0" collapsed="false">
      <c r="A114" s="120" t="s">
        <v>2915</v>
      </c>
      <c r="B114" s="121" t="s">
        <v>2916</v>
      </c>
      <c r="C114" s="234" t="s">
        <v>2915</v>
      </c>
      <c r="D114" s="123" t="n">
        <f aca="false">D115+D118+D121+D122+SUM(D125:D128)</f>
        <v>0</v>
      </c>
      <c r="E114" s="123" t="n">
        <f aca="false">E115+E118+E121+E122+SUM(E125:E128)</f>
        <v>0</v>
      </c>
      <c r="F114" s="124" t="str">
        <f aca="false">IF(D114&gt;0,IF(E114/D114&gt;=100,"&gt;&gt;100",E114/D114*100),"-")</f>
        <v>-</v>
      </c>
      <c r="G114" s="195"/>
      <c r="H114" s="195"/>
      <c r="I114" s="195"/>
      <c r="J114" s="195"/>
      <c r="K114" s="195"/>
      <c r="L114" s="195"/>
      <c r="M114" s="195"/>
      <c r="N114" s="195"/>
      <c r="O114" s="195"/>
      <c r="P114" s="195"/>
      <c r="Q114" s="195"/>
      <c r="R114" s="195"/>
      <c r="S114" s="195"/>
      <c r="T114" s="195"/>
      <c r="U114" s="195"/>
      <c r="V114" s="195"/>
      <c r="W114" s="195"/>
      <c r="X114" s="195"/>
      <c r="Y114" s="195"/>
    </row>
    <row r="115" customFormat="false" ht="12.75" hidden="false" customHeight="true" outlineLevel="0" collapsed="false">
      <c r="A115" s="120" t="s">
        <v>2917</v>
      </c>
      <c r="B115" s="121" t="s">
        <v>2918</v>
      </c>
      <c r="C115" s="234" t="s">
        <v>2917</v>
      </c>
      <c r="D115" s="123" t="n">
        <f aca="false">SUM(D116:D117)</f>
        <v>0</v>
      </c>
      <c r="E115" s="123" t="n">
        <f aca="false">SUM(E116:E117)</f>
        <v>0</v>
      </c>
      <c r="F115" s="124" t="str">
        <f aca="false">IF(D115&gt;0,IF(E115/D115&gt;=100,"&gt;&gt;100",E115/D115*100),"-")</f>
        <v>-</v>
      </c>
      <c r="G115" s="195"/>
      <c r="H115" s="195"/>
      <c r="I115" s="195"/>
      <c r="J115" s="195"/>
      <c r="K115" s="195"/>
      <c r="L115" s="195"/>
      <c r="M115" s="195"/>
      <c r="N115" s="195"/>
      <c r="O115" s="195"/>
      <c r="P115" s="195"/>
      <c r="Q115" s="195"/>
      <c r="R115" s="195"/>
      <c r="S115" s="195"/>
      <c r="T115" s="195"/>
      <c r="U115" s="195"/>
      <c r="V115" s="195"/>
      <c r="W115" s="195"/>
      <c r="X115" s="195"/>
      <c r="Y115" s="195"/>
    </row>
    <row r="116" customFormat="false" ht="12.75" hidden="false" customHeight="true" outlineLevel="0" collapsed="false">
      <c r="A116" s="120" t="s">
        <v>2919</v>
      </c>
      <c r="B116" s="121" t="s">
        <v>2920</v>
      </c>
      <c r="C116" s="234" t="s">
        <v>2919</v>
      </c>
      <c r="D116" s="126"/>
      <c r="E116" s="126"/>
      <c r="F116" s="124" t="str">
        <f aca="false">IF(D116&gt;0,IF(E116/D116&gt;=100,"&gt;&gt;100",E116/D116*100),"-")</f>
        <v>-</v>
      </c>
      <c r="G116" s="195"/>
      <c r="H116" s="195"/>
      <c r="I116" s="195"/>
      <c r="J116" s="195"/>
      <c r="K116" s="195"/>
      <c r="L116" s="195"/>
      <c r="M116" s="195"/>
      <c r="N116" s="195"/>
      <c r="O116" s="195"/>
      <c r="P116" s="195"/>
      <c r="Q116" s="195"/>
      <c r="R116" s="195"/>
      <c r="S116" s="195"/>
      <c r="T116" s="195"/>
      <c r="U116" s="195"/>
      <c r="V116" s="195"/>
      <c r="W116" s="195"/>
      <c r="X116" s="195"/>
      <c r="Y116" s="195"/>
    </row>
    <row r="117" customFormat="false" ht="12.75" hidden="false" customHeight="true" outlineLevel="0" collapsed="false">
      <c r="A117" s="120" t="s">
        <v>2921</v>
      </c>
      <c r="B117" s="121" t="s">
        <v>2922</v>
      </c>
      <c r="C117" s="234" t="s">
        <v>2921</v>
      </c>
      <c r="D117" s="126"/>
      <c r="E117" s="126"/>
      <c r="F117" s="124" t="str">
        <f aca="false">IF(D117&gt;0,IF(E117/D117&gt;=100,"&gt;&gt;100",E117/D117*100),"-")</f>
        <v>-</v>
      </c>
      <c r="G117" s="195"/>
      <c r="H117" s="195"/>
      <c r="I117" s="195"/>
      <c r="J117" s="195"/>
      <c r="K117" s="195"/>
      <c r="L117" s="195"/>
      <c r="M117" s="195"/>
      <c r="N117" s="195"/>
      <c r="O117" s="195"/>
      <c r="P117" s="195"/>
      <c r="Q117" s="195"/>
      <c r="R117" s="195"/>
      <c r="S117" s="195"/>
      <c r="T117" s="195"/>
      <c r="U117" s="195"/>
      <c r="V117" s="195"/>
      <c r="W117" s="195"/>
      <c r="X117" s="195"/>
      <c r="Y117" s="195"/>
    </row>
    <row r="118" customFormat="false" ht="12.75" hidden="false" customHeight="true" outlineLevel="0" collapsed="false">
      <c r="A118" s="120" t="s">
        <v>2923</v>
      </c>
      <c r="B118" s="121" t="s">
        <v>2924</v>
      </c>
      <c r="C118" s="234" t="s">
        <v>2923</v>
      </c>
      <c r="D118" s="123" t="n">
        <f aca="false">SUM(D119:D120)</f>
        <v>0</v>
      </c>
      <c r="E118" s="123" t="n">
        <f aca="false">SUM(E119:E120)</f>
        <v>0</v>
      </c>
      <c r="F118" s="124" t="str">
        <f aca="false">IF(D118&gt;0,IF(E118/D118&gt;=100,"&gt;&gt;100",E118/D118*100),"-")</f>
        <v>-</v>
      </c>
      <c r="G118" s="195"/>
      <c r="H118" s="195"/>
      <c r="I118" s="195"/>
      <c r="J118" s="195"/>
      <c r="K118" s="195"/>
      <c r="L118" s="195"/>
      <c r="M118" s="195"/>
      <c r="N118" s="195"/>
      <c r="O118" s="195"/>
      <c r="P118" s="195"/>
      <c r="Q118" s="195"/>
      <c r="R118" s="195"/>
      <c r="S118" s="195"/>
      <c r="T118" s="195"/>
      <c r="U118" s="195"/>
      <c r="V118" s="195"/>
      <c r="W118" s="195"/>
      <c r="X118" s="195"/>
      <c r="Y118" s="195"/>
    </row>
    <row r="119" customFormat="false" ht="12.75" hidden="false" customHeight="true" outlineLevel="0" collapsed="false">
      <c r="A119" s="120" t="s">
        <v>2925</v>
      </c>
      <c r="B119" s="121" t="s">
        <v>2926</v>
      </c>
      <c r="C119" s="234" t="s">
        <v>2925</v>
      </c>
      <c r="D119" s="126"/>
      <c r="E119" s="126"/>
      <c r="F119" s="124" t="str">
        <f aca="false">IF(D119&gt;0,IF(E119/D119&gt;=100,"&gt;&gt;100",E119/D119*100),"-")</f>
        <v>-</v>
      </c>
      <c r="G119" s="195"/>
      <c r="H119" s="195"/>
      <c r="I119" s="195"/>
      <c r="J119" s="195"/>
      <c r="K119" s="195"/>
      <c r="L119" s="195"/>
      <c r="M119" s="195"/>
      <c r="N119" s="195"/>
      <c r="O119" s="195"/>
      <c r="P119" s="195"/>
      <c r="Q119" s="195"/>
      <c r="R119" s="195"/>
      <c r="S119" s="195"/>
      <c r="T119" s="195"/>
      <c r="U119" s="195"/>
      <c r="V119" s="195"/>
      <c r="W119" s="195"/>
      <c r="X119" s="195"/>
      <c r="Y119" s="195"/>
    </row>
    <row r="120" customFormat="false" ht="12.75" hidden="false" customHeight="true" outlineLevel="0" collapsed="false">
      <c r="A120" s="120" t="s">
        <v>2927</v>
      </c>
      <c r="B120" s="121" t="s">
        <v>2928</v>
      </c>
      <c r="C120" s="234" t="s">
        <v>2927</v>
      </c>
      <c r="D120" s="126"/>
      <c r="E120" s="126"/>
      <c r="F120" s="124" t="str">
        <f aca="false">IF(D120&gt;0,IF(E120/D120&gt;=100,"&gt;&gt;100",E120/D120*100),"-")</f>
        <v>-</v>
      </c>
      <c r="G120" s="195"/>
      <c r="H120" s="195"/>
      <c r="I120" s="195"/>
      <c r="J120" s="195"/>
      <c r="K120" s="195"/>
      <c r="L120" s="195"/>
      <c r="M120" s="195"/>
      <c r="N120" s="195"/>
      <c r="O120" s="195"/>
      <c r="P120" s="195"/>
      <c r="Q120" s="195"/>
      <c r="R120" s="195"/>
      <c r="S120" s="195"/>
      <c r="T120" s="195"/>
      <c r="U120" s="195"/>
      <c r="V120" s="195"/>
      <c r="W120" s="195"/>
      <c r="X120" s="195"/>
      <c r="Y120" s="195"/>
    </row>
    <row r="121" customFormat="false" ht="12.75" hidden="false" customHeight="true" outlineLevel="0" collapsed="false">
      <c r="A121" s="120" t="s">
        <v>2929</v>
      </c>
      <c r="B121" s="121" t="s">
        <v>2930</v>
      </c>
      <c r="C121" s="234" t="s">
        <v>2929</v>
      </c>
      <c r="D121" s="126"/>
      <c r="E121" s="126"/>
      <c r="F121" s="124" t="str">
        <f aca="false">IF(D121&gt;0,IF(E121/D121&gt;=100,"&gt;&gt;100",E121/D121*100),"-")</f>
        <v>-</v>
      </c>
      <c r="G121" s="195"/>
      <c r="H121" s="195"/>
      <c r="I121" s="195"/>
      <c r="J121" s="195"/>
      <c r="K121" s="195"/>
      <c r="L121" s="195"/>
      <c r="M121" s="195"/>
      <c r="N121" s="195"/>
      <c r="O121" s="195"/>
      <c r="P121" s="195"/>
      <c r="Q121" s="195"/>
      <c r="R121" s="195"/>
      <c r="S121" s="195"/>
      <c r="T121" s="195"/>
      <c r="U121" s="195"/>
      <c r="V121" s="195"/>
      <c r="W121" s="195"/>
      <c r="X121" s="195"/>
      <c r="Y121" s="195"/>
    </row>
    <row r="122" customFormat="false" ht="12.75" hidden="false" customHeight="true" outlineLevel="0" collapsed="false">
      <c r="A122" s="120" t="s">
        <v>2931</v>
      </c>
      <c r="B122" s="121" t="s">
        <v>2932</v>
      </c>
      <c r="C122" s="234" t="s">
        <v>2931</v>
      </c>
      <c r="D122" s="123" t="n">
        <f aca="false">SUM(D123:D124)</f>
        <v>0</v>
      </c>
      <c r="E122" s="123" t="n">
        <f aca="false">SUM(E123:E124)</f>
        <v>0</v>
      </c>
      <c r="F122" s="124" t="str">
        <f aca="false">IF(D122&gt;0,IF(E122/D122&gt;=100,"&gt;&gt;100",E122/D122*100),"-")</f>
        <v>-</v>
      </c>
      <c r="G122" s="195"/>
      <c r="H122" s="195"/>
      <c r="I122" s="195"/>
      <c r="J122" s="195"/>
      <c r="K122" s="195"/>
      <c r="L122" s="195"/>
      <c r="M122" s="195"/>
      <c r="N122" s="195"/>
      <c r="O122" s="195"/>
      <c r="P122" s="195"/>
      <c r="Q122" s="195"/>
      <c r="R122" s="195"/>
      <c r="S122" s="195"/>
      <c r="T122" s="195"/>
      <c r="U122" s="195"/>
      <c r="V122" s="195"/>
      <c r="W122" s="195"/>
      <c r="X122" s="195"/>
      <c r="Y122" s="195"/>
    </row>
    <row r="123" customFormat="false" ht="12.75" hidden="false" customHeight="true" outlineLevel="0" collapsed="false">
      <c r="A123" s="120" t="s">
        <v>2933</v>
      </c>
      <c r="B123" s="121" t="s">
        <v>2934</v>
      </c>
      <c r="C123" s="234" t="s">
        <v>2933</v>
      </c>
      <c r="D123" s="126"/>
      <c r="E123" s="126"/>
      <c r="F123" s="124" t="str">
        <f aca="false">IF(D123&gt;0,IF(E123/D123&gt;=100,"&gt;&gt;100",E123/D123*100),"-")</f>
        <v>-</v>
      </c>
      <c r="G123" s="195"/>
      <c r="H123" s="195"/>
      <c r="I123" s="195"/>
      <c r="J123" s="195"/>
      <c r="K123" s="195"/>
      <c r="L123" s="195"/>
      <c r="M123" s="195"/>
      <c r="N123" s="195"/>
      <c r="O123" s="195"/>
      <c r="P123" s="195"/>
      <c r="Q123" s="195"/>
      <c r="R123" s="195"/>
      <c r="S123" s="195"/>
      <c r="T123" s="195"/>
      <c r="U123" s="195"/>
      <c r="V123" s="195"/>
      <c r="W123" s="195"/>
      <c r="X123" s="195"/>
      <c r="Y123" s="195"/>
    </row>
    <row r="124" customFormat="false" ht="12.75" hidden="false" customHeight="true" outlineLevel="0" collapsed="false">
      <c r="A124" s="120" t="s">
        <v>2935</v>
      </c>
      <c r="B124" s="121" t="s">
        <v>2936</v>
      </c>
      <c r="C124" s="234" t="s">
        <v>2935</v>
      </c>
      <c r="D124" s="126"/>
      <c r="E124" s="126"/>
      <c r="F124" s="124" t="str">
        <f aca="false">IF(D124&gt;0,IF(E124/D124&gt;=100,"&gt;&gt;100",E124/D124*100),"-")</f>
        <v>-</v>
      </c>
      <c r="G124" s="195"/>
      <c r="H124" s="195"/>
      <c r="I124" s="195"/>
      <c r="J124" s="195"/>
      <c r="K124" s="195"/>
      <c r="L124" s="195"/>
      <c r="M124" s="195"/>
      <c r="N124" s="195"/>
      <c r="O124" s="195"/>
      <c r="P124" s="195"/>
      <c r="Q124" s="195"/>
      <c r="R124" s="195"/>
      <c r="S124" s="195"/>
      <c r="T124" s="195"/>
      <c r="U124" s="195"/>
      <c r="V124" s="195"/>
      <c r="W124" s="195"/>
      <c r="X124" s="195"/>
      <c r="Y124" s="195"/>
    </row>
    <row r="125" customFormat="false" ht="12.75" hidden="false" customHeight="true" outlineLevel="0" collapsed="false">
      <c r="A125" s="120" t="s">
        <v>2937</v>
      </c>
      <c r="B125" s="121" t="s">
        <v>2938</v>
      </c>
      <c r="C125" s="234" t="s">
        <v>2937</v>
      </c>
      <c r="D125" s="126"/>
      <c r="E125" s="126"/>
      <c r="F125" s="124" t="str">
        <f aca="false">IF(D125&gt;0,IF(E125/D125&gt;=100,"&gt;&gt;100",E125/D125*100),"-")</f>
        <v>-</v>
      </c>
      <c r="G125" s="195"/>
      <c r="H125" s="195"/>
      <c r="I125" s="195"/>
      <c r="J125" s="195"/>
      <c r="K125" s="195"/>
      <c r="L125" s="195"/>
      <c r="M125" s="195"/>
      <c r="N125" s="195"/>
      <c r="O125" s="195"/>
      <c r="P125" s="195"/>
      <c r="Q125" s="195"/>
      <c r="R125" s="195"/>
      <c r="S125" s="195"/>
      <c r="T125" s="195"/>
      <c r="U125" s="195"/>
      <c r="V125" s="195"/>
      <c r="W125" s="195"/>
      <c r="X125" s="195"/>
      <c r="Y125" s="195"/>
    </row>
    <row r="126" customFormat="false" ht="12.75" hidden="false" customHeight="true" outlineLevel="0" collapsed="false">
      <c r="A126" s="120" t="s">
        <v>2939</v>
      </c>
      <c r="B126" s="121" t="s">
        <v>2940</v>
      </c>
      <c r="C126" s="234" t="s">
        <v>2939</v>
      </c>
      <c r="D126" s="126"/>
      <c r="E126" s="126"/>
      <c r="F126" s="124" t="str">
        <f aca="false">IF(D126&gt;0,IF(E126/D126&gt;=100,"&gt;&gt;100",E126/D126*100),"-")</f>
        <v>-</v>
      </c>
      <c r="G126" s="195"/>
      <c r="H126" s="195"/>
      <c r="I126" s="195"/>
      <c r="J126" s="195"/>
      <c r="K126" s="195"/>
      <c r="L126" s="195"/>
      <c r="M126" s="195"/>
      <c r="N126" s="195"/>
      <c r="O126" s="195"/>
      <c r="P126" s="195"/>
      <c r="Q126" s="195"/>
      <c r="R126" s="195"/>
      <c r="S126" s="195"/>
      <c r="T126" s="195"/>
      <c r="U126" s="195"/>
      <c r="V126" s="195"/>
      <c r="W126" s="195"/>
      <c r="X126" s="195"/>
      <c r="Y126" s="195"/>
    </row>
    <row r="127" customFormat="false" ht="12.75" hidden="false" customHeight="true" outlineLevel="0" collapsed="false">
      <c r="A127" s="120" t="s">
        <v>2941</v>
      </c>
      <c r="B127" s="121" t="s">
        <v>2942</v>
      </c>
      <c r="C127" s="234" t="s">
        <v>2941</v>
      </c>
      <c r="D127" s="126"/>
      <c r="E127" s="126"/>
      <c r="F127" s="124" t="str">
        <f aca="false">IF(D127&gt;0,IF(E127/D127&gt;=100,"&gt;&gt;100",E127/D127*100),"-")</f>
        <v>-</v>
      </c>
      <c r="G127" s="195"/>
      <c r="H127" s="195"/>
      <c r="I127" s="195"/>
      <c r="J127" s="195"/>
      <c r="K127" s="195"/>
      <c r="L127" s="195"/>
      <c r="M127" s="195"/>
      <c r="N127" s="195"/>
      <c r="O127" s="195"/>
      <c r="P127" s="195"/>
      <c r="Q127" s="195"/>
      <c r="R127" s="195"/>
      <c r="S127" s="195"/>
      <c r="T127" s="195"/>
      <c r="U127" s="195"/>
      <c r="V127" s="195"/>
      <c r="W127" s="195"/>
      <c r="X127" s="195"/>
      <c r="Y127" s="195"/>
    </row>
    <row r="128" customFormat="false" ht="12.75" hidden="false" customHeight="true" outlineLevel="0" collapsed="false">
      <c r="A128" s="120" t="s">
        <v>2943</v>
      </c>
      <c r="B128" s="121" t="s">
        <v>2944</v>
      </c>
      <c r="C128" s="234" t="s">
        <v>2943</v>
      </c>
      <c r="D128" s="126"/>
      <c r="E128" s="126"/>
      <c r="F128" s="124" t="str">
        <f aca="false">IF(D128&gt;0,IF(E128/D128&gt;=100,"&gt;&gt;100",E128/D128*100),"-")</f>
        <v>-</v>
      </c>
      <c r="G128" s="195"/>
      <c r="H128" s="195"/>
      <c r="I128" s="195"/>
      <c r="J128" s="195"/>
      <c r="K128" s="195"/>
      <c r="L128" s="195"/>
      <c r="M128" s="195"/>
      <c r="N128" s="195"/>
      <c r="O128" s="195"/>
      <c r="P128" s="195"/>
      <c r="Q128" s="195"/>
      <c r="R128" s="195"/>
      <c r="S128" s="195"/>
      <c r="T128" s="195"/>
      <c r="U128" s="195"/>
      <c r="V128" s="195"/>
      <c r="W128" s="195"/>
      <c r="X128" s="195"/>
      <c r="Y128" s="195"/>
    </row>
    <row r="129" customFormat="false" ht="12.75" hidden="false" customHeight="true" outlineLevel="0" collapsed="false">
      <c r="A129" s="120" t="s">
        <v>2945</v>
      </c>
      <c r="B129" s="121" t="s">
        <v>2946</v>
      </c>
      <c r="C129" s="234" t="s">
        <v>2945</v>
      </c>
      <c r="D129" s="123" t="n">
        <f aca="false">D130+D133+SUM(D134:D140)</f>
        <v>0</v>
      </c>
      <c r="E129" s="123" t="n">
        <f aca="false">E130+E133+SUM(E134:E140)</f>
        <v>0</v>
      </c>
      <c r="F129" s="124" t="str">
        <f aca="false">IF(D129&gt;0,IF(E129/D129&gt;=100,"&gt;&gt;100",E129/D129*100),"-")</f>
        <v>-</v>
      </c>
      <c r="G129" s="195"/>
      <c r="H129" s="195"/>
      <c r="I129" s="195"/>
      <c r="J129" s="195"/>
      <c r="K129" s="195"/>
      <c r="L129" s="195"/>
      <c r="M129" s="195"/>
      <c r="N129" s="195"/>
      <c r="O129" s="195"/>
      <c r="P129" s="195"/>
      <c r="Q129" s="195"/>
      <c r="R129" s="195"/>
      <c r="S129" s="195"/>
      <c r="T129" s="195"/>
      <c r="U129" s="195"/>
      <c r="V129" s="195"/>
      <c r="W129" s="195"/>
      <c r="X129" s="195"/>
      <c r="Y129" s="195"/>
    </row>
    <row r="130" customFormat="false" ht="12.75" hidden="false" customHeight="true" outlineLevel="0" collapsed="false">
      <c r="A130" s="120" t="s">
        <v>2947</v>
      </c>
      <c r="B130" s="121" t="s">
        <v>2948</v>
      </c>
      <c r="C130" s="234" t="s">
        <v>2947</v>
      </c>
      <c r="D130" s="123" t="n">
        <f aca="false">SUM(D131:D132)</f>
        <v>0</v>
      </c>
      <c r="E130" s="123" t="n">
        <f aca="false">SUM(E131:E132)</f>
        <v>0</v>
      </c>
      <c r="F130" s="124" t="str">
        <f aca="false">IF(D130&gt;0,IF(E130/D130&gt;=100,"&gt;&gt;100",E130/D130*100),"-")</f>
        <v>-</v>
      </c>
      <c r="G130" s="195"/>
      <c r="H130" s="195"/>
      <c r="I130" s="195"/>
      <c r="J130" s="195"/>
      <c r="K130" s="195"/>
      <c r="L130" s="195"/>
      <c r="M130" s="195"/>
      <c r="N130" s="195"/>
      <c r="O130" s="195"/>
      <c r="P130" s="195"/>
      <c r="Q130" s="195"/>
      <c r="R130" s="195"/>
      <c r="S130" s="195"/>
      <c r="T130" s="195"/>
      <c r="U130" s="195"/>
      <c r="V130" s="195"/>
      <c r="W130" s="195"/>
      <c r="X130" s="195"/>
      <c r="Y130" s="195"/>
    </row>
    <row r="131" customFormat="false" ht="12.75" hidden="false" customHeight="true" outlineLevel="0" collapsed="false">
      <c r="A131" s="120" t="s">
        <v>2949</v>
      </c>
      <c r="B131" s="121" t="s">
        <v>2950</v>
      </c>
      <c r="C131" s="234" t="s">
        <v>2949</v>
      </c>
      <c r="D131" s="126"/>
      <c r="E131" s="126"/>
      <c r="F131" s="124" t="str">
        <f aca="false">IF(D131&gt;0,IF(E131/D131&gt;=100,"&gt;&gt;100",E131/D131*100),"-")</f>
        <v>-</v>
      </c>
      <c r="G131" s="195"/>
      <c r="H131" s="195"/>
      <c r="I131" s="195"/>
      <c r="J131" s="195"/>
      <c r="K131" s="195"/>
      <c r="L131" s="195"/>
      <c r="M131" s="195"/>
      <c r="N131" s="195"/>
      <c r="O131" s="195"/>
      <c r="P131" s="195"/>
      <c r="Q131" s="195"/>
      <c r="R131" s="195"/>
      <c r="S131" s="195"/>
      <c r="T131" s="195"/>
      <c r="U131" s="195"/>
      <c r="V131" s="195"/>
      <c r="W131" s="195"/>
      <c r="X131" s="195"/>
      <c r="Y131" s="195"/>
    </row>
    <row r="132" customFormat="false" ht="12.75" hidden="false" customHeight="true" outlineLevel="0" collapsed="false">
      <c r="A132" s="120" t="s">
        <v>2951</v>
      </c>
      <c r="B132" s="121" t="s">
        <v>2952</v>
      </c>
      <c r="C132" s="234" t="s">
        <v>2951</v>
      </c>
      <c r="D132" s="126"/>
      <c r="E132" s="126"/>
      <c r="F132" s="124" t="str">
        <f aca="false">IF(D132&gt;0,IF(E132/D132&gt;=100,"&gt;&gt;100",E132/D132*100),"-")</f>
        <v>-</v>
      </c>
      <c r="G132" s="195"/>
      <c r="H132" s="195"/>
      <c r="I132" s="195"/>
      <c r="J132" s="195"/>
      <c r="K132" s="195"/>
      <c r="L132" s="195"/>
      <c r="M132" s="195"/>
      <c r="N132" s="195"/>
      <c r="O132" s="195"/>
      <c r="P132" s="195"/>
      <c r="Q132" s="195"/>
      <c r="R132" s="195"/>
      <c r="S132" s="195"/>
      <c r="T132" s="195"/>
      <c r="U132" s="195"/>
      <c r="V132" s="195"/>
      <c r="W132" s="195"/>
      <c r="X132" s="195"/>
      <c r="Y132" s="195"/>
    </row>
    <row r="133" customFormat="false" ht="12.75" hidden="false" customHeight="true" outlineLevel="0" collapsed="false">
      <c r="A133" s="120" t="s">
        <v>2953</v>
      </c>
      <c r="B133" s="121" t="s">
        <v>2954</v>
      </c>
      <c r="C133" s="234" t="s">
        <v>2953</v>
      </c>
      <c r="D133" s="126"/>
      <c r="E133" s="126"/>
      <c r="F133" s="124" t="str">
        <f aca="false">IF(D133&gt;0,IF(E133/D133&gt;=100,"&gt;&gt;100",E133/D133*100),"-")</f>
        <v>-</v>
      </c>
      <c r="G133" s="195"/>
      <c r="H133" s="195"/>
      <c r="I133" s="195"/>
      <c r="J133" s="195"/>
      <c r="K133" s="195"/>
      <c r="L133" s="195"/>
      <c r="M133" s="195"/>
      <c r="N133" s="195"/>
      <c r="O133" s="195"/>
      <c r="P133" s="195"/>
      <c r="Q133" s="195"/>
      <c r="R133" s="195"/>
      <c r="S133" s="195"/>
      <c r="T133" s="195"/>
      <c r="U133" s="195"/>
      <c r="V133" s="195"/>
      <c r="W133" s="195"/>
      <c r="X133" s="195"/>
      <c r="Y133" s="195"/>
    </row>
    <row r="134" customFormat="false" ht="12.75" hidden="false" customHeight="true" outlineLevel="0" collapsed="false">
      <c r="A134" s="120" t="s">
        <v>2955</v>
      </c>
      <c r="B134" s="121" t="s">
        <v>2956</v>
      </c>
      <c r="C134" s="234" t="s">
        <v>2955</v>
      </c>
      <c r="D134" s="126"/>
      <c r="E134" s="126"/>
      <c r="F134" s="124" t="str">
        <f aca="false">IF(D134&gt;0,IF(E134/D134&gt;=100,"&gt;&gt;100",E134/D134*100),"-")</f>
        <v>-</v>
      </c>
      <c r="G134" s="195"/>
      <c r="H134" s="195"/>
      <c r="I134" s="195"/>
      <c r="J134" s="195"/>
      <c r="K134" s="195"/>
      <c r="L134" s="195"/>
      <c r="M134" s="195"/>
      <c r="N134" s="195"/>
      <c r="O134" s="195"/>
      <c r="P134" s="195"/>
      <c r="Q134" s="195"/>
      <c r="R134" s="195"/>
      <c r="S134" s="195"/>
      <c r="T134" s="195"/>
      <c r="U134" s="195"/>
      <c r="V134" s="195"/>
      <c r="W134" s="195"/>
      <c r="X134" s="195"/>
      <c r="Y134" s="195"/>
    </row>
    <row r="135" customFormat="false" ht="12.75" hidden="false" customHeight="true" outlineLevel="0" collapsed="false">
      <c r="A135" s="120" t="s">
        <v>2957</v>
      </c>
      <c r="B135" s="121" t="s">
        <v>2958</v>
      </c>
      <c r="C135" s="234" t="s">
        <v>2957</v>
      </c>
      <c r="D135" s="126"/>
      <c r="E135" s="126"/>
      <c r="F135" s="124" t="str">
        <f aca="false">IF(D135&gt;0,IF(E135/D135&gt;=100,"&gt;&gt;100",E135/D135*100),"-")</f>
        <v>-</v>
      </c>
      <c r="G135" s="195"/>
      <c r="H135" s="195"/>
      <c r="I135" s="195"/>
      <c r="J135" s="195"/>
      <c r="K135" s="195"/>
      <c r="L135" s="195"/>
      <c r="M135" s="195"/>
      <c r="N135" s="195"/>
      <c r="O135" s="195"/>
      <c r="P135" s="195"/>
      <c r="Q135" s="195"/>
      <c r="R135" s="195"/>
      <c r="S135" s="195"/>
      <c r="T135" s="195"/>
      <c r="U135" s="195"/>
      <c r="V135" s="195"/>
      <c r="W135" s="195"/>
      <c r="X135" s="195"/>
      <c r="Y135" s="195"/>
    </row>
    <row r="136" customFormat="false" ht="12.75" hidden="false" customHeight="true" outlineLevel="0" collapsed="false">
      <c r="A136" s="120" t="s">
        <v>2959</v>
      </c>
      <c r="B136" s="121" t="s">
        <v>2960</v>
      </c>
      <c r="C136" s="234" t="s">
        <v>2959</v>
      </c>
      <c r="D136" s="126"/>
      <c r="E136" s="126"/>
      <c r="F136" s="124" t="str">
        <f aca="false">IF(D136&gt;0,IF(E136/D136&gt;=100,"&gt;&gt;100",E136/D136*100),"-")</f>
        <v>-</v>
      </c>
      <c r="G136" s="195"/>
      <c r="H136" s="195"/>
      <c r="I136" s="195"/>
      <c r="J136" s="195"/>
      <c r="K136" s="195"/>
      <c r="L136" s="195"/>
      <c r="M136" s="195"/>
      <c r="N136" s="195"/>
      <c r="O136" s="195"/>
      <c r="P136" s="195"/>
      <c r="Q136" s="195"/>
      <c r="R136" s="195"/>
      <c r="S136" s="195"/>
      <c r="T136" s="195"/>
      <c r="U136" s="195"/>
      <c r="V136" s="195"/>
      <c r="W136" s="195"/>
      <c r="X136" s="195"/>
      <c r="Y136" s="195"/>
    </row>
    <row r="137" customFormat="false" ht="12.75" hidden="false" customHeight="true" outlineLevel="0" collapsed="false">
      <c r="A137" s="120" t="s">
        <v>2961</v>
      </c>
      <c r="B137" s="121" t="s">
        <v>1684</v>
      </c>
      <c r="C137" s="234" t="s">
        <v>2961</v>
      </c>
      <c r="D137" s="126"/>
      <c r="E137" s="126"/>
      <c r="F137" s="124" t="str">
        <f aca="false">IF(D137&gt;0,IF(E137/D137&gt;=100,"&gt;&gt;100",E137/D137*100),"-")</f>
        <v>-</v>
      </c>
      <c r="G137" s="195"/>
      <c r="H137" s="195"/>
      <c r="I137" s="195"/>
      <c r="J137" s="195"/>
      <c r="K137" s="195"/>
      <c r="L137" s="195"/>
      <c r="M137" s="195"/>
      <c r="N137" s="195"/>
      <c r="O137" s="195"/>
      <c r="P137" s="195"/>
      <c r="Q137" s="195"/>
      <c r="R137" s="195"/>
      <c r="S137" s="195"/>
      <c r="T137" s="195"/>
      <c r="U137" s="195"/>
      <c r="V137" s="195"/>
      <c r="W137" s="195"/>
      <c r="X137" s="195"/>
      <c r="Y137" s="195"/>
    </row>
    <row r="138" customFormat="false" ht="24" hidden="false" customHeight="false" outlineLevel="0" collapsed="false">
      <c r="A138" s="120" t="s">
        <v>2962</v>
      </c>
      <c r="B138" s="127" t="s">
        <v>2963</v>
      </c>
      <c r="C138" s="234" t="s">
        <v>2962</v>
      </c>
      <c r="D138" s="126"/>
      <c r="E138" s="126"/>
      <c r="F138" s="124" t="str">
        <f aca="false">IF(D138&gt;0,IF(E138/D138&gt;=100,"&gt;&gt;100",E138/D138*100),"-")</f>
        <v>-</v>
      </c>
      <c r="G138" s="195"/>
      <c r="H138" s="195"/>
      <c r="I138" s="195"/>
      <c r="J138" s="195"/>
      <c r="K138" s="195"/>
      <c r="L138" s="195"/>
      <c r="M138" s="195"/>
      <c r="N138" s="195"/>
      <c r="O138" s="195"/>
      <c r="P138" s="195"/>
      <c r="Q138" s="195"/>
      <c r="R138" s="195"/>
      <c r="S138" s="195"/>
      <c r="T138" s="195"/>
      <c r="U138" s="195"/>
      <c r="V138" s="195"/>
      <c r="W138" s="195"/>
      <c r="X138" s="195"/>
      <c r="Y138" s="195"/>
    </row>
    <row r="139" customFormat="false" ht="12.75" hidden="false" customHeight="true" outlineLevel="0" collapsed="false">
      <c r="A139" s="120" t="s">
        <v>2964</v>
      </c>
      <c r="B139" s="121" t="s">
        <v>2965</v>
      </c>
      <c r="C139" s="234" t="s">
        <v>2964</v>
      </c>
      <c r="D139" s="126"/>
      <c r="E139" s="126"/>
      <c r="F139" s="124" t="str">
        <f aca="false">IF(D139&gt;0,IF(E139/D139&gt;=100,"&gt;&gt;100",E139/D139*100),"-")</f>
        <v>-</v>
      </c>
      <c r="G139" s="195"/>
      <c r="H139" s="195"/>
      <c r="I139" s="195"/>
      <c r="J139" s="195"/>
      <c r="K139" s="195"/>
      <c r="L139" s="195"/>
      <c r="M139" s="195"/>
      <c r="N139" s="195"/>
      <c r="O139" s="195"/>
      <c r="P139" s="195"/>
      <c r="Q139" s="195"/>
      <c r="R139" s="195"/>
      <c r="S139" s="195"/>
      <c r="T139" s="195"/>
      <c r="U139" s="195"/>
      <c r="V139" s="195"/>
      <c r="W139" s="195"/>
      <c r="X139" s="195"/>
      <c r="Y139" s="195"/>
    </row>
    <row r="140" customFormat="false" ht="12.75" hidden="false" customHeight="true" outlineLevel="0" collapsed="false">
      <c r="A140" s="120" t="s">
        <v>2966</v>
      </c>
      <c r="B140" s="121" t="s">
        <v>2967</v>
      </c>
      <c r="C140" s="234" t="s">
        <v>2966</v>
      </c>
      <c r="D140" s="126"/>
      <c r="E140" s="126"/>
      <c r="F140" s="124" t="str">
        <f aca="false">IF(D140&gt;0,IF(E140/D140&gt;=100,"&gt;&gt;100",E140/D140*100),"-")</f>
        <v>-</v>
      </c>
      <c r="G140" s="195"/>
      <c r="H140" s="195"/>
      <c r="I140" s="195"/>
      <c r="J140" s="195"/>
      <c r="K140" s="195"/>
      <c r="L140" s="195"/>
      <c r="M140" s="195"/>
      <c r="N140" s="195"/>
      <c r="O140" s="195"/>
      <c r="P140" s="195"/>
      <c r="Q140" s="195"/>
      <c r="R140" s="195"/>
      <c r="S140" s="195"/>
      <c r="T140" s="195"/>
      <c r="U140" s="195"/>
      <c r="V140" s="195"/>
      <c r="W140" s="195"/>
      <c r="X140" s="195"/>
      <c r="Y140" s="195"/>
    </row>
    <row r="141" customFormat="false" ht="12.75" hidden="false" customHeight="true" outlineLevel="0" collapsed="false">
      <c r="A141" s="235"/>
      <c r="B141" s="236" t="s">
        <v>2968</v>
      </c>
      <c r="C141" s="237" t="s">
        <v>2969</v>
      </c>
      <c r="D141" s="146" t="n">
        <f aca="false">D5+D22+D28+D35+D75+D82+D89+D107+D114+D129</f>
        <v>0</v>
      </c>
      <c r="E141" s="146" t="n">
        <f aca="false">E5+E22+E28+E35+E75+E82+E89+E107+E114+E129</f>
        <v>0</v>
      </c>
      <c r="F141" s="140" t="str">
        <f aca="false">IF(D141&gt;0,IF(E141/D141&gt;=100,"&gt;&gt;100",E141/D141*100),"-")</f>
        <v>-</v>
      </c>
      <c r="G141" s="195"/>
      <c r="H141" s="195"/>
      <c r="I141" s="195"/>
      <c r="J141" s="195"/>
      <c r="K141" s="195"/>
      <c r="L141" s="195"/>
      <c r="M141" s="195"/>
      <c r="N141" s="195"/>
      <c r="O141" s="195"/>
      <c r="P141" s="195"/>
      <c r="Q141" s="195"/>
      <c r="R141" s="195"/>
      <c r="S141" s="195"/>
      <c r="T141" s="195"/>
      <c r="U141" s="195"/>
      <c r="V141" s="195"/>
      <c r="W141" s="195"/>
      <c r="X141" s="195"/>
      <c r="Y141" s="195"/>
    </row>
    <row r="142" customFormat="false" ht="12" hidden="false" customHeight="true" outlineLevel="0" collapsed="false">
      <c r="A142" s="167"/>
      <c r="B142" s="98"/>
      <c r="C142" s="238"/>
      <c r="D142" s="169"/>
      <c r="E142" s="169"/>
      <c r="F142" s="195"/>
      <c r="G142" s="195"/>
      <c r="H142" s="195"/>
      <c r="I142" s="195"/>
      <c r="J142" s="195"/>
      <c r="K142" s="195"/>
      <c r="L142" s="195"/>
      <c r="M142" s="195"/>
      <c r="N142" s="195"/>
      <c r="O142" s="195"/>
      <c r="P142" s="195"/>
      <c r="Q142" s="195"/>
      <c r="R142" s="195"/>
      <c r="S142" s="195"/>
      <c r="T142" s="195"/>
      <c r="U142" s="195"/>
      <c r="V142" s="195"/>
      <c r="W142" s="195"/>
      <c r="X142" s="195"/>
      <c r="Y142" s="195"/>
    </row>
    <row r="143" customFormat="false" ht="12" hidden="false" customHeight="true" outlineLevel="0" collapsed="false">
      <c r="A143" s="167"/>
      <c r="B143" s="98"/>
      <c r="C143" s="238"/>
      <c r="D143" s="239"/>
      <c r="E143" s="239"/>
      <c r="F143" s="195"/>
      <c r="G143" s="195"/>
      <c r="H143" s="195"/>
      <c r="I143" s="195"/>
      <c r="J143" s="195"/>
      <c r="K143" s="195"/>
      <c r="L143" s="195"/>
      <c r="M143" s="195"/>
      <c r="N143" s="195"/>
      <c r="O143" s="195"/>
      <c r="P143" s="195"/>
      <c r="Q143" s="195"/>
      <c r="R143" s="195"/>
      <c r="S143" s="195"/>
      <c r="T143" s="195"/>
      <c r="U143" s="195"/>
      <c r="V143" s="195"/>
      <c r="W143" s="195"/>
      <c r="X143" s="195"/>
      <c r="Y143" s="195"/>
    </row>
    <row r="144" customFormat="false" ht="12" hidden="false" customHeight="true" outlineLevel="0" collapsed="false">
      <c r="A144" s="167"/>
      <c r="B144" s="98"/>
      <c r="C144" s="238"/>
      <c r="D144" s="169"/>
      <c r="E144" s="169"/>
      <c r="F144" s="195"/>
      <c r="G144" s="195"/>
      <c r="H144" s="195"/>
      <c r="I144" s="195"/>
      <c r="J144" s="195"/>
      <c r="K144" s="195"/>
      <c r="L144" s="195"/>
      <c r="M144" s="195"/>
      <c r="N144" s="195"/>
      <c r="O144" s="195"/>
      <c r="P144" s="195"/>
      <c r="Q144" s="195"/>
      <c r="R144" s="195"/>
      <c r="S144" s="195"/>
      <c r="T144" s="195"/>
      <c r="U144" s="195"/>
      <c r="V144" s="195"/>
      <c r="W144" s="195"/>
      <c r="X144" s="195"/>
      <c r="Y144" s="195"/>
    </row>
    <row r="145" customFormat="false" ht="12" hidden="false" customHeight="true" outlineLevel="0" collapsed="false">
      <c r="A145" s="167"/>
      <c r="B145" s="98"/>
      <c r="C145" s="238"/>
      <c r="D145" s="169"/>
      <c r="E145" s="169"/>
      <c r="F145" s="195"/>
      <c r="G145" s="195"/>
      <c r="H145" s="195"/>
      <c r="I145" s="195"/>
      <c r="J145" s="195"/>
      <c r="K145" s="195"/>
      <c r="L145" s="195"/>
      <c r="M145" s="195"/>
      <c r="N145" s="195"/>
      <c r="O145" s="195"/>
      <c r="P145" s="195"/>
      <c r="Q145" s="195"/>
      <c r="R145" s="195"/>
      <c r="S145" s="195"/>
      <c r="T145" s="195"/>
      <c r="U145" s="195"/>
      <c r="V145" s="195"/>
      <c r="W145" s="195"/>
      <c r="X145" s="195"/>
      <c r="Y145" s="195"/>
    </row>
    <row r="146" customFormat="false" ht="12" hidden="false" customHeight="true" outlineLevel="0" collapsed="false">
      <c r="A146" s="167"/>
      <c r="B146" s="98"/>
      <c r="C146" s="238"/>
      <c r="D146" s="169"/>
      <c r="E146" s="169"/>
      <c r="F146" s="195"/>
      <c r="G146" s="195"/>
      <c r="H146" s="195"/>
      <c r="I146" s="195"/>
      <c r="J146" s="195"/>
      <c r="K146" s="195"/>
      <c r="L146" s="195"/>
      <c r="M146" s="195"/>
      <c r="N146" s="195"/>
      <c r="O146" s="195"/>
      <c r="P146" s="195"/>
      <c r="Q146" s="195"/>
      <c r="R146" s="195"/>
      <c r="S146" s="195"/>
      <c r="T146" s="195"/>
      <c r="U146" s="195"/>
      <c r="V146" s="195"/>
      <c r="W146" s="195"/>
      <c r="X146" s="195"/>
      <c r="Y146" s="195"/>
    </row>
    <row r="147" customFormat="false" ht="12" hidden="false" customHeight="true" outlineLevel="0" collapsed="false">
      <c r="A147" s="167"/>
      <c r="B147" s="98"/>
      <c r="C147" s="238"/>
      <c r="D147" s="169"/>
      <c r="E147" s="169"/>
      <c r="F147" s="195"/>
      <c r="G147" s="195"/>
      <c r="H147" s="195"/>
      <c r="I147" s="195"/>
      <c r="J147" s="195"/>
      <c r="K147" s="195"/>
      <c r="L147" s="195"/>
      <c r="M147" s="195"/>
      <c r="N147" s="195"/>
      <c r="O147" s="195"/>
      <c r="P147" s="195"/>
      <c r="Q147" s="195"/>
      <c r="R147" s="195"/>
      <c r="S147" s="195"/>
      <c r="T147" s="195"/>
      <c r="U147" s="195"/>
      <c r="V147" s="195"/>
      <c r="W147" s="195"/>
      <c r="X147" s="195"/>
      <c r="Y147" s="195"/>
    </row>
    <row r="148" customFormat="false" ht="12" hidden="false" customHeight="true" outlineLevel="0" collapsed="false">
      <c r="A148" s="167"/>
      <c r="B148" s="98"/>
      <c r="C148" s="238"/>
      <c r="D148" s="169"/>
      <c r="E148" s="169"/>
      <c r="F148" s="195"/>
      <c r="G148" s="195"/>
      <c r="H148" s="195"/>
      <c r="I148" s="195"/>
      <c r="J148" s="195"/>
      <c r="K148" s="195"/>
      <c r="L148" s="195"/>
      <c r="M148" s="195"/>
      <c r="N148" s="195"/>
      <c r="O148" s="195"/>
      <c r="P148" s="195"/>
      <c r="Q148" s="195"/>
      <c r="R148" s="195"/>
      <c r="S148" s="195"/>
      <c r="T148" s="195"/>
      <c r="U148" s="195"/>
      <c r="V148" s="195"/>
      <c r="W148" s="195"/>
      <c r="X148" s="195"/>
      <c r="Y148" s="195"/>
    </row>
    <row r="149" customFormat="false" ht="12" hidden="false" customHeight="true" outlineLevel="0" collapsed="false">
      <c r="A149" s="167"/>
      <c r="B149" s="98"/>
      <c r="C149" s="238"/>
      <c r="D149" s="169"/>
      <c r="E149" s="169"/>
      <c r="F149" s="195"/>
      <c r="G149" s="195"/>
      <c r="H149" s="195"/>
      <c r="I149" s="195"/>
      <c r="J149" s="195"/>
      <c r="K149" s="195"/>
      <c r="L149" s="195"/>
      <c r="M149" s="195"/>
      <c r="N149" s="195"/>
      <c r="O149" s="195"/>
      <c r="P149" s="195"/>
      <c r="Q149" s="195"/>
      <c r="R149" s="195"/>
      <c r="S149" s="195"/>
      <c r="T149" s="195"/>
      <c r="U149" s="195"/>
      <c r="V149" s="195"/>
      <c r="W149" s="195"/>
      <c r="X149" s="195"/>
      <c r="Y149" s="195"/>
    </row>
    <row r="150" customFormat="false" ht="12" hidden="false" customHeight="true" outlineLevel="0" collapsed="false">
      <c r="A150" s="167"/>
      <c r="B150" s="98"/>
      <c r="C150" s="238"/>
      <c r="D150" s="169"/>
      <c r="E150" s="169"/>
      <c r="F150" s="195"/>
      <c r="G150" s="195"/>
      <c r="H150" s="195"/>
      <c r="I150" s="195"/>
      <c r="J150" s="195"/>
      <c r="K150" s="195"/>
      <c r="L150" s="195"/>
      <c r="M150" s="195"/>
      <c r="N150" s="195"/>
      <c r="O150" s="195"/>
      <c r="P150" s="195"/>
      <c r="Q150" s="195"/>
      <c r="R150" s="195"/>
      <c r="S150" s="195"/>
      <c r="T150" s="195"/>
      <c r="U150" s="195"/>
      <c r="V150" s="195"/>
      <c r="W150" s="195"/>
      <c r="X150" s="195"/>
      <c r="Y150" s="195"/>
    </row>
    <row r="151" customFormat="false" ht="12" hidden="false" customHeight="true" outlineLevel="0" collapsed="false">
      <c r="A151" s="167"/>
      <c r="B151" s="98"/>
      <c r="C151" s="238"/>
      <c r="D151" s="169"/>
      <c r="E151" s="169"/>
      <c r="F151" s="195"/>
      <c r="G151" s="195"/>
      <c r="H151" s="195"/>
      <c r="I151" s="195"/>
      <c r="J151" s="195"/>
      <c r="K151" s="195"/>
      <c r="L151" s="195"/>
      <c r="M151" s="195"/>
      <c r="N151" s="195"/>
      <c r="O151" s="195"/>
      <c r="P151" s="195"/>
      <c r="Q151" s="195"/>
      <c r="R151" s="195"/>
      <c r="S151" s="195"/>
      <c r="T151" s="195"/>
      <c r="U151" s="195"/>
      <c r="V151" s="195"/>
      <c r="W151" s="195"/>
      <c r="X151" s="195"/>
      <c r="Y151" s="195"/>
    </row>
    <row r="152" customFormat="false" ht="12" hidden="false" customHeight="true" outlineLevel="0" collapsed="false">
      <c r="A152" s="167"/>
      <c r="B152" s="98"/>
      <c r="C152" s="238"/>
      <c r="D152" s="169"/>
      <c r="E152" s="169"/>
      <c r="F152" s="195"/>
      <c r="G152" s="195"/>
      <c r="H152" s="195"/>
      <c r="I152" s="195"/>
      <c r="J152" s="195"/>
      <c r="K152" s="195"/>
      <c r="L152" s="195"/>
      <c r="M152" s="195"/>
      <c r="N152" s="195"/>
      <c r="O152" s="195"/>
      <c r="P152" s="195"/>
      <c r="Q152" s="195"/>
      <c r="R152" s="195"/>
      <c r="S152" s="195"/>
      <c r="T152" s="195"/>
      <c r="U152" s="195"/>
      <c r="V152" s="195"/>
      <c r="W152" s="195"/>
      <c r="X152" s="195"/>
      <c r="Y152" s="195"/>
    </row>
    <row r="153" customFormat="false" ht="12" hidden="false" customHeight="true" outlineLevel="0" collapsed="false">
      <c r="A153" s="167"/>
      <c r="B153" s="98"/>
      <c r="C153" s="238"/>
      <c r="D153" s="169"/>
      <c r="E153" s="169"/>
      <c r="F153" s="195"/>
      <c r="G153" s="195"/>
      <c r="H153" s="195"/>
      <c r="I153" s="195"/>
      <c r="J153" s="195"/>
      <c r="K153" s="195"/>
      <c r="L153" s="195"/>
      <c r="M153" s="195"/>
      <c r="N153" s="195"/>
      <c r="O153" s="195"/>
      <c r="P153" s="195"/>
      <c r="Q153" s="195"/>
      <c r="R153" s="195"/>
      <c r="S153" s="195"/>
      <c r="T153" s="195"/>
      <c r="U153" s="195"/>
      <c r="V153" s="195"/>
      <c r="W153" s="195"/>
      <c r="X153" s="195"/>
      <c r="Y153" s="195"/>
    </row>
    <row r="154" customFormat="false" ht="12" hidden="false" customHeight="true" outlineLevel="0" collapsed="false">
      <c r="A154" s="167"/>
      <c r="B154" s="98"/>
      <c r="C154" s="238"/>
      <c r="D154" s="169"/>
      <c r="E154" s="169"/>
      <c r="F154" s="195"/>
      <c r="G154" s="195"/>
      <c r="H154" s="195"/>
      <c r="I154" s="195"/>
      <c r="J154" s="195"/>
      <c r="K154" s="195"/>
      <c r="L154" s="195"/>
      <c r="M154" s="195"/>
      <c r="N154" s="195"/>
      <c r="O154" s="195"/>
      <c r="P154" s="195"/>
      <c r="Q154" s="195"/>
      <c r="R154" s="195"/>
      <c r="S154" s="195"/>
      <c r="T154" s="195"/>
      <c r="U154" s="195"/>
      <c r="V154" s="195"/>
      <c r="W154" s="195"/>
      <c r="X154" s="195"/>
      <c r="Y154" s="195"/>
    </row>
    <row r="155" customFormat="false" ht="12.75" hidden="false" customHeight="true" outlineLevel="0" collapsed="false">
      <c r="A155" s="167"/>
      <c r="B155" s="98"/>
      <c r="C155" s="238"/>
      <c r="D155" s="169"/>
      <c r="E155" s="169"/>
      <c r="F155" s="195"/>
      <c r="G155" s="195"/>
      <c r="H155" s="195"/>
      <c r="I155" s="195"/>
      <c r="J155" s="195"/>
      <c r="K155" s="195"/>
      <c r="L155" s="195"/>
      <c r="M155" s="195"/>
      <c r="N155" s="195"/>
      <c r="O155" s="195"/>
      <c r="P155" s="195"/>
      <c r="Q155" s="195"/>
      <c r="R155" s="195"/>
      <c r="S155" s="195"/>
      <c r="T155" s="195"/>
      <c r="U155" s="195"/>
      <c r="V155" s="195"/>
      <c r="W155" s="195"/>
      <c r="X155" s="195"/>
      <c r="Y155" s="195"/>
    </row>
    <row r="156" customFormat="false" ht="12.75" hidden="false" customHeight="true" outlineLevel="0" collapsed="false">
      <c r="A156" s="167"/>
      <c r="B156" s="98"/>
      <c r="C156" s="238"/>
      <c r="D156" s="169"/>
      <c r="E156" s="169"/>
      <c r="F156" s="195"/>
      <c r="G156" s="195"/>
      <c r="H156" s="195"/>
      <c r="I156" s="195"/>
      <c r="J156" s="195"/>
      <c r="K156" s="195"/>
      <c r="L156" s="195"/>
      <c r="M156" s="195"/>
      <c r="N156" s="195"/>
      <c r="O156" s="195"/>
      <c r="P156" s="195"/>
      <c r="Q156" s="195"/>
      <c r="R156" s="195"/>
      <c r="S156" s="195"/>
      <c r="T156" s="195"/>
      <c r="U156" s="195"/>
      <c r="V156" s="195"/>
      <c r="W156" s="195"/>
      <c r="X156" s="195"/>
      <c r="Y156" s="195"/>
    </row>
    <row r="157" customFormat="false" ht="12.75" hidden="false" customHeight="true" outlineLevel="0" collapsed="false">
      <c r="A157" s="167"/>
      <c r="B157" s="98"/>
      <c r="C157" s="238"/>
      <c r="D157" s="169"/>
      <c r="E157" s="169"/>
      <c r="F157" s="195"/>
      <c r="G157" s="195"/>
      <c r="H157" s="195"/>
      <c r="I157" s="195"/>
      <c r="J157" s="195"/>
      <c r="K157" s="195"/>
      <c r="L157" s="195"/>
      <c r="M157" s="195"/>
      <c r="N157" s="195"/>
      <c r="O157" s="195"/>
      <c r="P157" s="195"/>
      <c r="Q157" s="195"/>
      <c r="R157" s="195"/>
      <c r="S157" s="195"/>
      <c r="T157" s="195"/>
      <c r="U157" s="195"/>
      <c r="V157" s="195"/>
      <c r="W157" s="195"/>
      <c r="X157" s="195"/>
      <c r="Y157" s="195"/>
    </row>
    <row r="158" customFormat="false" ht="12.75" hidden="false" customHeight="true" outlineLevel="0" collapsed="false">
      <c r="A158" s="167"/>
      <c r="B158" s="98"/>
      <c r="C158" s="238"/>
      <c r="D158" s="169"/>
      <c r="E158" s="169"/>
      <c r="F158" s="195"/>
      <c r="G158" s="195"/>
      <c r="H158" s="195"/>
      <c r="I158" s="195"/>
      <c r="J158" s="195"/>
      <c r="K158" s="195"/>
      <c r="L158" s="195"/>
      <c r="M158" s="195"/>
      <c r="N158" s="195"/>
      <c r="O158" s="195"/>
      <c r="P158" s="195"/>
      <c r="Q158" s="195"/>
      <c r="R158" s="195"/>
      <c r="S158" s="195"/>
      <c r="T158" s="195"/>
      <c r="U158" s="195"/>
      <c r="V158" s="195"/>
      <c r="W158" s="195"/>
      <c r="X158" s="195"/>
      <c r="Y158" s="195"/>
    </row>
    <row r="159" customFormat="false" ht="12.75" hidden="false" customHeight="true" outlineLevel="0" collapsed="false">
      <c r="A159" s="167"/>
      <c r="B159" s="98"/>
      <c r="C159" s="238"/>
      <c r="D159" s="169"/>
      <c r="E159" s="169"/>
      <c r="F159" s="195"/>
      <c r="G159" s="195"/>
      <c r="H159" s="195"/>
      <c r="I159" s="195"/>
      <c r="J159" s="195"/>
      <c r="K159" s="195"/>
      <c r="L159" s="195"/>
      <c r="M159" s="195"/>
      <c r="N159" s="195"/>
      <c r="O159" s="195"/>
      <c r="P159" s="195"/>
      <c r="Q159" s="195"/>
      <c r="R159" s="195"/>
      <c r="S159" s="195"/>
      <c r="T159" s="195"/>
      <c r="U159" s="195"/>
      <c r="V159" s="195"/>
      <c r="W159" s="195"/>
      <c r="X159" s="195"/>
      <c r="Y159" s="195"/>
    </row>
    <row r="160" customFormat="false" ht="12.75" hidden="false" customHeight="true" outlineLevel="0" collapsed="false">
      <c r="A160" s="167"/>
      <c r="B160" s="98"/>
      <c r="C160" s="238"/>
      <c r="D160" s="169"/>
      <c r="E160" s="169"/>
      <c r="F160" s="195"/>
      <c r="G160" s="195"/>
      <c r="H160" s="195"/>
      <c r="I160" s="195"/>
      <c r="J160" s="195"/>
      <c r="K160" s="195"/>
      <c r="L160" s="195"/>
      <c r="M160" s="195"/>
      <c r="N160" s="195"/>
      <c r="O160" s="195"/>
      <c r="P160" s="195"/>
      <c r="Q160" s="195"/>
      <c r="R160" s="195"/>
      <c r="S160" s="195"/>
      <c r="T160" s="195"/>
      <c r="U160" s="195"/>
      <c r="V160" s="195"/>
      <c r="W160" s="195"/>
      <c r="X160" s="195"/>
      <c r="Y160" s="195"/>
    </row>
    <row r="161" customFormat="false" ht="12.75" hidden="false" customHeight="true" outlineLevel="0" collapsed="false">
      <c r="A161" s="167"/>
      <c r="B161" s="98"/>
      <c r="C161" s="238"/>
      <c r="D161" s="169"/>
      <c r="E161" s="169"/>
      <c r="F161" s="195"/>
      <c r="G161" s="195"/>
      <c r="H161" s="195"/>
      <c r="I161" s="195"/>
      <c r="J161" s="195"/>
      <c r="K161" s="195"/>
      <c r="L161" s="195"/>
      <c r="M161" s="195"/>
      <c r="N161" s="195"/>
      <c r="O161" s="195"/>
      <c r="P161" s="195"/>
      <c r="Q161" s="195"/>
      <c r="R161" s="195"/>
      <c r="S161" s="195"/>
      <c r="T161" s="195"/>
      <c r="U161" s="195"/>
      <c r="V161" s="195"/>
      <c r="W161" s="195"/>
      <c r="X161" s="195"/>
      <c r="Y161" s="195"/>
    </row>
    <row r="162" customFormat="false" ht="12.75" hidden="false" customHeight="true" outlineLevel="0" collapsed="false">
      <c r="A162" s="167"/>
      <c r="B162" s="98"/>
      <c r="C162" s="238"/>
      <c r="D162" s="169"/>
      <c r="E162" s="169"/>
      <c r="F162" s="195"/>
      <c r="G162" s="195"/>
      <c r="H162" s="195"/>
      <c r="I162" s="195"/>
      <c r="J162" s="195"/>
      <c r="K162" s="195"/>
      <c r="L162" s="195"/>
      <c r="M162" s="195"/>
      <c r="N162" s="195"/>
      <c r="O162" s="195"/>
      <c r="P162" s="195"/>
      <c r="Q162" s="195"/>
      <c r="R162" s="195"/>
      <c r="S162" s="195"/>
      <c r="T162" s="195"/>
      <c r="U162" s="195"/>
      <c r="V162" s="195"/>
      <c r="W162" s="195"/>
      <c r="X162" s="195"/>
      <c r="Y162" s="195"/>
    </row>
    <row r="163" customFormat="false" ht="12.75" hidden="false" customHeight="true" outlineLevel="0" collapsed="false">
      <c r="A163" s="167"/>
      <c r="B163" s="98"/>
      <c r="C163" s="238"/>
      <c r="D163" s="169"/>
      <c r="E163" s="169"/>
      <c r="F163" s="195"/>
      <c r="G163" s="195"/>
      <c r="H163" s="195"/>
      <c r="I163" s="195"/>
      <c r="J163" s="195"/>
      <c r="K163" s="195"/>
      <c r="L163" s="195"/>
      <c r="M163" s="195"/>
      <c r="N163" s="195"/>
      <c r="O163" s="195"/>
      <c r="P163" s="195"/>
      <c r="Q163" s="195"/>
      <c r="R163" s="195"/>
      <c r="S163" s="195"/>
      <c r="T163" s="195"/>
      <c r="U163" s="195"/>
      <c r="V163" s="195"/>
      <c r="W163" s="195"/>
      <c r="X163" s="195"/>
      <c r="Y163" s="195"/>
    </row>
    <row r="164" customFormat="false" ht="12.75" hidden="false" customHeight="true" outlineLevel="0" collapsed="false">
      <c r="A164" s="167"/>
      <c r="B164" s="98"/>
      <c r="C164" s="238"/>
      <c r="D164" s="169"/>
      <c r="E164" s="169"/>
      <c r="F164" s="195"/>
      <c r="G164" s="195"/>
      <c r="H164" s="195"/>
      <c r="I164" s="195"/>
      <c r="J164" s="195"/>
      <c r="K164" s="195"/>
      <c r="L164" s="195"/>
      <c r="M164" s="195"/>
      <c r="N164" s="195"/>
      <c r="O164" s="195"/>
      <c r="P164" s="195"/>
      <c r="Q164" s="195"/>
      <c r="R164" s="195"/>
      <c r="S164" s="195"/>
      <c r="T164" s="195"/>
      <c r="U164" s="195"/>
      <c r="V164" s="195"/>
      <c r="W164" s="195"/>
      <c r="X164" s="195"/>
      <c r="Y164" s="195"/>
    </row>
    <row r="165" customFormat="false" ht="12.75" hidden="false" customHeight="true" outlineLevel="0" collapsed="false">
      <c r="A165" s="167"/>
      <c r="B165" s="98"/>
      <c r="C165" s="238"/>
      <c r="D165" s="169"/>
      <c r="E165" s="169"/>
      <c r="F165" s="195"/>
      <c r="G165" s="195"/>
      <c r="H165" s="195"/>
      <c r="I165" s="195"/>
      <c r="J165" s="195"/>
      <c r="K165" s="195"/>
      <c r="L165" s="195"/>
      <c r="M165" s="195"/>
      <c r="N165" s="195"/>
      <c r="O165" s="195"/>
      <c r="P165" s="195"/>
      <c r="Q165" s="195"/>
      <c r="R165" s="195"/>
      <c r="S165" s="195"/>
      <c r="T165" s="195"/>
      <c r="U165" s="195"/>
      <c r="V165" s="195"/>
      <c r="W165" s="195"/>
      <c r="X165" s="195"/>
      <c r="Y165" s="195"/>
    </row>
    <row r="166" customFormat="false" ht="12.75" hidden="false" customHeight="true" outlineLevel="0" collapsed="false">
      <c r="A166" s="167"/>
      <c r="B166" s="98"/>
      <c r="C166" s="238"/>
      <c r="D166" s="169"/>
      <c r="E166" s="169"/>
      <c r="F166" s="195"/>
      <c r="G166" s="195"/>
      <c r="H166" s="195"/>
      <c r="I166" s="195"/>
      <c r="J166" s="195"/>
      <c r="K166" s="195"/>
      <c r="L166" s="195"/>
      <c r="M166" s="195"/>
      <c r="N166" s="195"/>
      <c r="O166" s="195"/>
      <c r="P166" s="195"/>
      <c r="Q166" s="195"/>
      <c r="R166" s="195"/>
      <c r="S166" s="195"/>
      <c r="T166" s="195"/>
      <c r="U166" s="195"/>
      <c r="V166" s="195"/>
      <c r="W166" s="195"/>
      <c r="X166" s="195"/>
      <c r="Y166" s="195"/>
    </row>
    <row r="167" customFormat="false" ht="12.75" hidden="false" customHeight="true" outlineLevel="0" collapsed="false">
      <c r="A167" s="167"/>
      <c r="B167" s="98"/>
      <c r="C167" s="238"/>
      <c r="D167" s="169"/>
      <c r="E167" s="169"/>
      <c r="F167" s="195"/>
      <c r="G167" s="195"/>
      <c r="H167" s="195"/>
      <c r="I167" s="195"/>
      <c r="J167" s="195"/>
      <c r="K167" s="195"/>
      <c r="L167" s="195"/>
      <c r="M167" s="195"/>
      <c r="N167" s="195"/>
      <c r="O167" s="195"/>
      <c r="P167" s="195"/>
      <c r="Q167" s="195"/>
      <c r="R167" s="195"/>
      <c r="S167" s="195"/>
      <c r="T167" s="195"/>
      <c r="U167" s="195"/>
      <c r="V167" s="195"/>
      <c r="W167" s="195"/>
      <c r="X167" s="195"/>
      <c r="Y167" s="195"/>
    </row>
    <row r="168" customFormat="false" ht="12.75" hidden="false" customHeight="true" outlineLevel="0" collapsed="false">
      <c r="A168" s="167"/>
      <c r="B168" s="98"/>
      <c r="C168" s="238"/>
      <c r="D168" s="169"/>
      <c r="E168" s="169"/>
      <c r="F168" s="195"/>
      <c r="G168" s="195"/>
      <c r="H168" s="195"/>
      <c r="I168" s="195"/>
      <c r="J168" s="195"/>
      <c r="K168" s="195"/>
      <c r="L168" s="195"/>
      <c r="M168" s="195"/>
      <c r="N168" s="195"/>
      <c r="O168" s="195"/>
      <c r="P168" s="195"/>
      <c r="Q168" s="195"/>
      <c r="R168" s="195"/>
      <c r="S168" s="195"/>
      <c r="T168" s="195"/>
      <c r="U168" s="195"/>
      <c r="V168" s="195"/>
      <c r="W168" s="195"/>
      <c r="X168" s="195"/>
      <c r="Y168" s="195"/>
    </row>
    <row r="169" customFormat="false" ht="12.75" hidden="false" customHeight="true" outlineLevel="0" collapsed="false">
      <c r="A169" s="167"/>
      <c r="B169" s="98"/>
      <c r="C169" s="238"/>
      <c r="D169" s="169"/>
      <c r="E169" s="169"/>
      <c r="F169" s="195"/>
      <c r="G169" s="195"/>
      <c r="H169" s="195"/>
      <c r="I169" s="195"/>
      <c r="J169" s="195"/>
      <c r="K169" s="195"/>
      <c r="L169" s="195"/>
      <c r="M169" s="195"/>
      <c r="N169" s="195"/>
      <c r="O169" s="195"/>
      <c r="P169" s="195"/>
      <c r="Q169" s="195"/>
      <c r="R169" s="195"/>
      <c r="S169" s="195"/>
      <c r="T169" s="195"/>
      <c r="U169" s="195"/>
      <c r="V169" s="195"/>
      <c r="W169" s="195"/>
      <c r="X169" s="195"/>
      <c r="Y169" s="195"/>
    </row>
    <row r="170" customFormat="false" ht="12.75" hidden="false" customHeight="true" outlineLevel="0" collapsed="false">
      <c r="A170" s="167"/>
      <c r="B170" s="98"/>
      <c r="C170" s="238"/>
      <c r="D170" s="169"/>
      <c r="E170" s="169"/>
      <c r="F170" s="195"/>
      <c r="G170" s="195"/>
      <c r="H170" s="195"/>
      <c r="I170" s="195"/>
      <c r="J170" s="195"/>
      <c r="K170" s="195"/>
      <c r="L170" s="195"/>
      <c r="M170" s="195"/>
      <c r="N170" s="195"/>
      <c r="O170" s="195"/>
      <c r="P170" s="195"/>
      <c r="Q170" s="195"/>
      <c r="R170" s="195"/>
      <c r="S170" s="195"/>
      <c r="T170" s="195"/>
      <c r="U170" s="195"/>
      <c r="V170" s="195"/>
      <c r="W170" s="195"/>
      <c r="X170" s="195"/>
      <c r="Y170" s="195"/>
    </row>
    <row r="171" customFormat="false" ht="12.75" hidden="false" customHeight="true" outlineLevel="0" collapsed="false">
      <c r="A171" s="167"/>
      <c r="B171" s="98"/>
      <c r="C171" s="238"/>
      <c r="D171" s="169"/>
      <c r="E171" s="169"/>
      <c r="F171" s="195"/>
      <c r="G171" s="195"/>
      <c r="H171" s="195"/>
      <c r="I171" s="195"/>
      <c r="J171" s="195"/>
      <c r="K171" s="195"/>
      <c r="L171" s="195"/>
      <c r="M171" s="195"/>
      <c r="N171" s="195"/>
      <c r="O171" s="195"/>
      <c r="P171" s="195"/>
      <c r="Q171" s="195"/>
      <c r="R171" s="195"/>
      <c r="S171" s="195"/>
      <c r="T171" s="195"/>
      <c r="U171" s="195"/>
      <c r="V171" s="195"/>
      <c r="W171" s="195"/>
      <c r="X171" s="195"/>
      <c r="Y171" s="195"/>
    </row>
    <row r="172" customFormat="false" ht="12.75" hidden="false" customHeight="true" outlineLevel="0" collapsed="false">
      <c r="A172" s="167"/>
      <c r="B172" s="98"/>
      <c r="C172" s="238"/>
      <c r="D172" s="169"/>
      <c r="E172" s="169"/>
      <c r="F172" s="195"/>
      <c r="G172" s="195"/>
      <c r="H172" s="195"/>
      <c r="I172" s="195"/>
      <c r="J172" s="195"/>
      <c r="K172" s="195"/>
      <c r="L172" s="195"/>
      <c r="M172" s="195"/>
      <c r="N172" s="195"/>
      <c r="O172" s="195"/>
      <c r="P172" s="195"/>
      <c r="Q172" s="195"/>
      <c r="R172" s="195"/>
      <c r="S172" s="195"/>
      <c r="T172" s="195"/>
      <c r="U172" s="195"/>
      <c r="V172" s="195"/>
      <c r="W172" s="195"/>
      <c r="X172" s="195"/>
      <c r="Y172" s="195"/>
    </row>
    <row r="173" customFormat="false" ht="12.75" hidden="false" customHeight="true" outlineLevel="0" collapsed="false">
      <c r="A173" s="167"/>
      <c r="B173" s="98"/>
      <c r="C173" s="238"/>
      <c r="D173" s="169"/>
      <c r="E173" s="169"/>
      <c r="F173" s="195"/>
      <c r="G173" s="195"/>
      <c r="H173" s="195"/>
      <c r="I173" s="195"/>
      <c r="J173" s="195"/>
      <c r="K173" s="195"/>
      <c r="L173" s="195"/>
      <c r="M173" s="195"/>
      <c r="N173" s="195"/>
      <c r="O173" s="195"/>
      <c r="P173" s="195"/>
      <c r="Q173" s="195"/>
      <c r="R173" s="195"/>
      <c r="S173" s="195"/>
      <c r="T173" s="195"/>
      <c r="U173" s="195"/>
      <c r="V173" s="195"/>
      <c r="W173" s="195"/>
      <c r="X173" s="195"/>
      <c r="Y173" s="195"/>
    </row>
    <row r="174" customFormat="false" ht="12.75" hidden="false" customHeight="true" outlineLevel="0" collapsed="false">
      <c r="A174" s="167"/>
      <c r="B174" s="98"/>
      <c r="C174" s="238"/>
      <c r="D174" s="169"/>
      <c r="E174" s="169"/>
      <c r="F174" s="195"/>
      <c r="G174" s="195"/>
      <c r="H174" s="195"/>
      <c r="I174" s="195"/>
      <c r="J174" s="195"/>
      <c r="K174" s="195"/>
      <c r="L174" s="195"/>
      <c r="M174" s="195"/>
      <c r="N174" s="195"/>
      <c r="O174" s="195"/>
      <c r="P174" s="195"/>
      <c r="Q174" s="195"/>
      <c r="R174" s="195"/>
      <c r="S174" s="195"/>
      <c r="T174" s="195"/>
      <c r="U174" s="195"/>
      <c r="V174" s="195"/>
      <c r="W174" s="195"/>
      <c r="X174" s="195"/>
      <c r="Y174" s="195"/>
    </row>
    <row r="175" customFormat="false" ht="12.75" hidden="false" customHeight="true" outlineLevel="0" collapsed="false">
      <c r="A175" s="167"/>
      <c r="B175" s="98"/>
      <c r="C175" s="238"/>
      <c r="D175" s="169"/>
      <c r="E175" s="169"/>
      <c r="F175" s="195"/>
      <c r="G175" s="195"/>
      <c r="H175" s="195"/>
      <c r="I175" s="195"/>
      <c r="J175" s="195"/>
      <c r="K175" s="195"/>
      <c r="L175" s="195"/>
      <c r="M175" s="195"/>
      <c r="N175" s="195"/>
      <c r="O175" s="195"/>
      <c r="P175" s="195"/>
      <c r="Q175" s="195"/>
      <c r="R175" s="195"/>
      <c r="S175" s="195"/>
      <c r="T175" s="195"/>
      <c r="U175" s="195"/>
      <c r="V175" s="195"/>
      <c r="W175" s="195"/>
      <c r="X175" s="195"/>
      <c r="Y175" s="195"/>
    </row>
    <row r="176" customFormat="false" ht="12.75" hidden="false" customHeight="true" outlineLevel="0" collapsed="false">
      <c r="A176" s="167"/>
      <c r="B176" s="98"/>
      <c r="C176" s="238"/>
      <c r="D176" s="169"/>
      <c r="E176" s="169"/>
      <c r="F176" s="195"/>
      <c r="G176" s="195"/>
      <c r="H176" s="195"/>
      <c r="I176" s="195"/>
      <c r="J176" s="195"/>
      <c r="K176" s="195"/>
      <c r="L176" s="195"/>
      <c r="M176" s="195"/>
      <c r="N176" s="195"/>
      <c r="O176" s="195"/>
      <c r="P176" s="195"/>
      <c r="Q176" s="195"/>
      <c r="R176" s="195"/>
      <c r="S176" s="195"/>
      <c r="T176" s="195"/>
      <c r="U176" s="195"/>
      <c r="V176" s="195"/>
      <c r="W176" s="195"/>
      <c r="X176" s="195"/>
      <c r="Y176" s="195"/>
    </row>
    <row r="177" customFormat="false" ht="12.75" hidden="false" customHeight="true" outlineLevel="0" collapsed="false">
      <c r="A177" s="167"/>
      <c r="B177" s="98"/>
      <c r="C177" s="238"/>
      <c r="D177" s="169"/>
      <c r="E177" s="169"/>
      <c r="F177" s="195"/>
      <c r="G177" s="195"/>
      <c r="H177" s="195"/>
      <c r="I177" s="195"/>
      <c r="J177" s="195"/>
      <c r="K177" s="195"/>
      <c r="L177" s="195"/>
      <c r="M177" s="195"/>
      <c r="N177" s="195"/>
      <c r="O177" s="195"/>
      <c r="P177" s="195"/>
      <c r="Q177" s="195"/>
      <c r="R177" s="195"/>
      <c r="S177" s="195"/>
      <c r="T177" s="195"/>
      <c r="U177" s="195"/>
      <c r="V177" s="195"/>
      <c r="W177" s="195"/>
      <c r="X177" s="195"/>
      <c r="Y177" s="195"/>
    </row>
    <row r="178" customFormat="false" ht="12.75" hidden="false" customHeight="true" outlineLevel="0" collapsed="false">
      <c r="A178" s="167"/>
      <c r="B178" s="98"/>
      <c r="C178" s="238"/>
      <c r="D178" s="169"/>
      <c r="E178" s="169"/>
      <c r="F178" s="195"/>
      <c r="G178" s="195"/>
      <c r="H178" s="195"/>
      <c r="I178" s="195"/>
      <c r="J178" s="195"/>
      <c r="K178" s="195"/>
      <c r="L178" s="195"/>
      <c r="M178" s="195"/>
      <c r="N178" s="195"/>
      <c r="O178" s="195"/>
      <c r="P178" s="195"/>
      <c r="Q178" s="195"/>
      <c r="R178" s="195"/>
      <c r="S178" s="195"/>
      <c r="T178" s="195"/>
      <c r="U178" s="195"/>
      <c r="V178" s="195"/>
      <c r="W178" s="195"/>
      <c r="X178" s="195"/>
      <c r="Y178" s="195"/>
    </row>
    <row r="179" customFormat="false" ht="12.75" hidden="false" customHeight="true" outlineLevel="0" collapsed="false">
      <c r="A179" s="167"/>
      <c r="B179" s="98"/>
      <c r="C179" s="238"/>
      <c r="D179" s="169"/>
      <c r="E179" s="169"/>
      <c r="F179" s="195"/>
      <c r="G179" s="195"/>
      <c r="H179" s="195"/>
      <c r="I179" s="195"/>
      <c r="J179" s="195"/>
      <c r="K179" s="195"/>
      <c r="L179" s="195"/>
      <c r="M179" s="195"/>
      <c r="N179" s="195"/>
      <c r="O179" s="195"/>
      <c r="P179" s="195"/>
      <c r="Q179" s="195"/>
      <c r="R179" s="195"/>
      <c r="S179" s="195"/>
      <c r="T179" s="195"/>
      <c r="U179" s="195"/>
      <c r="V179" s="195"/>
      <c r="W179" s="195"/>
      <c r="X179" s="195"/>
      <c r="Y179" s="195"/>
    </row>
    <row r="180" customFormat="false" ht="12.75" hidden="false" customHeight="true" outlineLevel="0" collapsed="false">
      <c r="A180" s="167"/>
      <c r="B180" s="98"/>
      <c r="C180" s="238"/>
      <c r="D180" s="169"/>
      <c r="E180" s="169"/>
      <c r="F180" s="195"/>
      <c r="G180" s="195"/>
      <c r="H180" s="195"/>
      <c r="I180" s="195"/>
      <c r="J180" s="195"/>
      <c r="K180" s="195"/>
      <c r="L180" s="195"/>
      <c r="M180" s="195"/>
      <c r="N180" s="195"/>
      <c r="O180" s="195"/>
      <c r="P180" s="195"/>
      <c r="Q180" s="195"/>
      <c r="R180" s="195"/>
      <c r="S180" s="195"/>
      <c r="T180" s="195"/>
      <c r="U180" s="195"/>
      <c r="V180" s="195"/>
      <c r="W180" s="195"/>
      <c r="X180" s="195"/>
      <c r="Y180" s="195"/>
    </row>
    <row r="181" customFormat="false" ht="12.75" hidden="false" customHeight="true" outlineLevel="0" collapsed="false">
      <c r="A181" s="167"/>
      <c r="B181" s="98"/>
      <c r="C181" s="238"/>
      <c r="D181" s="169"/>
      <c r="E181" s="169"/>
      <c r="F181" s="195"/>
      <c r="G181" s="195"/>
      <c r="H181" s="195"/>
      <c r="I181" s="195"/>
      <c r="J181" s="195"/>
      <c r="K181" s="195"/>
      <c r="L181" s="195"/>
      <c r="M181" s="195"/>
      <c r="N181" s="195"/>
      <c r="O181" s="195"/>
      <c r="P181" s="195"/>
      <c r="Q181" s="195"/>
      <c r="R181" s="195"/>
      <c r="S181" s="195"/>
      <c r="T181" s="195"/>
      <c r="U181" s="195"/>
      <c r="V181" s="195"/>
      <c r="W181" s="195"/>
      <c r="X181" s="195"/>
      <c r="Y181" s="195"/>
    </row>
    <row r="182" customFormat="false" ht="12.75" hidden="false" customHeight="true" outlineLevel="0" collapsed="false">
      <c r="A182" s="167"/>
      <c r="B182" s="98"/>
      <c r="C182" s="238"/>
      <c r="D182" s="169"/>
      <c r="E182" s="169"/>
      <c r="F182" s="195"/>
      <c r="G182" s="195"/>
      <c r="H182" s="195"/>
      <c r="I182" s="195"/>
      <c r="J182" s="195"/>
      <c r="K182" s="195"/>
      <c r="L182" s="195"/>
      <c r="M182" s="195"/>
      <c r="N182" s="195"/>
      <c r="O182" s="195"/>
      <c r="P182" s="195"/>
      <c r="Q182" s="195"/>
      <c r="R182" s="195"/>
      <c r="S182" s="195"/>
      <c r="T182" s="195"/>
      <c r="U182" s="195"/>
      <c r="V182" s="195"/>
      <c r="W182" s="195"/>
      <c r="X182" s="195"/>
      <c r="Y182" s="195"/>
    </row>
    <row r="183" customFormat="false" ht="12.75" hidden="false" customHeight="true" outlineLevel="0" collapsed="false">
      <c r="A183" s="167"/>
      <c r="B183" s="98"/>
      <c r="C183" s="238"/>
      <c r="D183" s="169"/>
      <c r="E183" s="169"/>
      <c r="F183" s="195"/>
      <c r="G183" s="195"/>
      <c r="H183" s="195"/>
      <c r="I183" s="195"/>
      <c r="J183" s="195"/>
      <c r="K183" s="195"/>
      <c r="L183" s="195"/>
      <c r="M183" s="195"/>
      <c r="N183" s="195"/>
      <c r="O183" s="195"/>
      <c r="P183" s="195"/>
      <c r="Q183" s="195"/>
      <c r="R183" s="195"/>
      <c r="S183" s="195"/>
      <c r="T183" s="195"/>
      <c r="U183" s="195"/>
      <c r="V183" s="195"/>
      <c r="W183" s="195"/>
      <c r="X183" s="195"/>
      <c r="Y183" s="195"/>
    </row>
    <row r="184" customFormat="false" ht="12.75" hidden="false" customHeight="true" outlineLevel="0" collapsed="false">
      <c r="A184" s="167"/>
      <c r="B184" s="98"/>
      <c r="C184" s="238"/>
      <c r="D184" s="169"/>
      <c r="E184" s="169"/>
      <c r="F184" s="195"/>
      <c r="G184" s="195"/>
      <c r="H184" s="195"/>
      <c r="I184" s="195"/>
      <c r="J184" s="195"/>
      <c r="K184" s="195"/>
      <c r="L184" s="195"/>
      <c r="M184" s="195"/>
      <c r="N184" s="195"/>
      <c r="O184" s="195"/>
      <c r="P184" s="195"/>
      <c r="Q184" s="195"/>
      <c r="R184" s="195"/>
      <c r="S184" s="195"/>
      <c r="T184" s="195"/>
      <c r="U184" s="195"/>
      <c r="V184" s="195"/>
      <c r="W184" s="195"/>
      <c r="X184" s="195"/>
      <c r="Y184" s="195"/>
    </row>
    <row r="185" customFormat="false" ht="12.75" hidden="false" customHeight="true" outlineLevel="0" collapsed="false">
      <c r="A185" s="167"/>
      <c r="B185" s="98"/>
      <c r="C185" s="238"/>
      <c r="D185" s="169"/>
      <c r="E185" s="169"/>
      <c r="F185" s="195"/>
      <c r="G185" s="195"/>
      <c r="H185" s="195"/>
      <c r="I185" s="195"/>
      <c r="J185" s="195"/>
      <c r="K185" s="195"/>
      <c r="L185" s="195"/>
      <c r="M185" s="195"/>
      <c r="N185" s="195"/>
      <c r="O185" s="195"/>
      <c r="P185" s="195"/>
      <c r="Q185" s="195"/>
      <c r="R185" s="195"/>
      <c r="S185" s="195"/>
      <c r="T185" s="195"/>
      <c r="U185" s="195"/>
      <c r="V185" s="195"/>
      <c r="W185" s="195"/>
      <c r="X185" s="195"/>
      <c r="Y185" s="195"/>
    </row>
    <row r="186" customFormat="false" ht="12.75" hidden="false" customHeight="true" outlineLevel="0" collapsed="false">
      <c r="A186" s="167"/>
      <c r="B186" s="98"/>
      <c r="C186" s="238"/>
      <c r="D186" s="169"/>
      <c r="E186" s="169"/>
      <c r="F186" s="195"/>
      <c r="G186" s="195"/>
      <c r="H186" s="195"/>
      <c r="I186" s="195"/>
      <c r="J186" s="195"/>
      <c r="K186" s="195"/>
      <c r="L186" s="195"/>
      <c r="M186" s="195"/>
      <c r="N186" s="195"/>
      <c r="O186" s="195"/>
      <c r="P186" s="195"/>
      <c r="Q186" s="195"/>
      <c r="R186" s="195"/>
      <c r="S186" s="195"/>
      <c r="T186" s="195"/>
      <c r="U186" s="195"/>
      <c r="V186" s="195"/>
      <c r="W186" s="195"/>
      <c r="X186" s="195"/>
      <c r="Y186" s="195"/>
    </row>
    <row r="187" customFormat="false" ht="12.75" hidden="false" customHeight="true" outlineLevel="0" collapsed="false">
      <c r="A187" s="167"/>
      <c r="B187" s="98"/>
      <c r="C187" s="238"/>
      <c r="D187" s="169"/>
      <c r="E187" s="169"/>
      <c r="F187" s="195"/>
      <c r="G187" s="195"/>
      <c r="H187" s="195"/>
      <c r="I187" s="195"/>
      <c r="J187" s="195"/>
      <c r="K187" s="195"/>
      <c r="L187" s="195"/>
      <c r="M187" s="195"/>
      <c r="N187" s="195"/>
      <c r="O187" s="195"/>
      <c r="P187" s="195"/>
      <c r="Q187" s="195"/>
      <c r="R187" s="195"/>
      <c r="S187" s="195"/>
      <c r="T187" s="195"/>
      <c r="U187" s="195"/>
      <c r="V187" s="195"/>
      <c r="W187" s="195"/>
      <c r="X187" s="195"/>
      <c r="Y187" s="195"/>
    </row>
    <row r="188" customFormat="false" ht="12.75" hidden="false" customHeight="true" outlineLevel="0" collapsed="false">
      <c r="A188" s="167"/>
      <c r="B188" s="98"/>
      <c r="C188" s="238"/>
      <c r="D188" s="169"/>
      <c r="E188" s="169"/>
      <c r="F188" s="195"/>
      <c r="G188" s="195"/>
      <c r="H188" s="195"/>
      <c r="I188" s="195"/>
      <c r="J188" s="195"/>
      <c r="K188" s="195"/>
      <c r="L188" s="195"/>
      <c r="M188" s="195"/>
      <c r="N188" s="195"/>
      <c r="O188" s="195"/>
      <c r="P188" s="195"/>
      <c r="Q188" s="195"/>
      <c r="R188" s="195"/>
      <c r="S188" s="195"/>
      <c r="T188" s="195"/>
      <c r="U188" s="195"/>
      <c r="V188" s="195"/>
      <c r="W188" s="195"/>
      <c r="X188" s="195"/>
      <c r="Y188" s="195"/>
    </row>
    <row r="189" customFormat="false" ht="12.75" hidden="false" customHeight="true" outlineLevel="0" collapsed="false">
      <c r="A189" s="167"/>
      <c r="B189" s="98"/>
      <c r="C189" s="238"/>
      <c r="D189" s="169"/>
      <c r="E189" s="169"/>
      <c r="F189" s="195"/>
      <c r="G189" s="195"/>
      <c r="H189" s="195"/>
      <c r="I189" s="195"/>
      <c r="J189" s="195"/>
      <c r="K189" s="195"/>
      <c r="L189" s="195"/>
      <c r="M189" s="195"/>
      <c r="N189" s="195"/>
      <c r="O189" s="195"/>
      <c r="P189" s="195"/>
      <c r="Q189" s="195"/>
      <c r="R189" s="195"/>
      <c r="S189" s="195"/>
      <c r="T189" s="195"/>
      <c r="U189" s="195"/>
      <c r="V189" s="195"/>
      <c r="W189" s="195"/>
      <c r="X189" s="195"/>
      <c r="Y189" s="195"/>
    </row>
    <row r="190" customFormat="false" ht="12.75" hidden="false" customHeight="true" outlineLevel="0" collapsed="false">
      <c r="A190" s="167"/>
      <c r="B190" s="98"/>
      <c r="C190" s="238"/>
      <c r="D190" s="169"/>
      <c r="E190" s="169"/>
      <c r="F190" s="195"/>
      <c r="G190" s="195"/>
      <c r="H190" s="195"/>
      <c r="I190" s="195"/>
      <c r="J190" s="195"/>
      <c r="K190" s="195"/>
      <c r="L190" s="195"/>
      <c r="M190" s="195"/>
      <c r="N190" s="195"/>
      <c r="O190" s="195"/>
      <c r="P190" s="195"/>
      <c r="Q190" s="195"/>
      <c r="R190" s="195"/>
      <c r="S190" s="195"/>
      <c r="T190" s="195"/>
      <c r="U190" s="195"/>
      <c r="V190" s="195"/>
      <c r="W190" s="195"/>
      <c r="X190" s="195"/>
      <c r="Y190" s="195"/>
    </row>
    <row r="191" customFormat="false" ht="12.75" hidden="false" customHeight="true" outlineLevel="0" collapsed="false">
      <c r="A191" s="167"/>
      <c r="B191" s="98"/>
      <c r="C191" s="238"/>
      <c r="D191" s="169"/>
      <c r="E191" s="169"/>
      <c r="F191" s="195"/>
      <c r="G191" s="195"/>
      <c r="H191" s="195"/>
      <c r="I191" s="195"/>
      <c r="J191" s="195"/>
      <c r="K191" s="195"/>
      <c r="L191" s="195"/>
      <c r="M191" s="195"/>
      <c r="N191" s="195"/>
      <c r="O191" s="195"/>
      <c r="P191" s="195"/>
      <c r="Q191" s="195"/>
      <c r="R191" s="195"/>
      <c r="S191" s="195"/>
      <c r="T191" s="195"/>
      <c r="U191" s="195"/>
      <c r="V191" s="195"/>
      <c r="W191" s="195"/>
      <c r="X191" s="195"/>
      <c r="Y191" s="195"/>
    </row>
    <row r="192" customFormat="false" ht="12.75" hidden="false" customHeight="true" outlineLevel="0" collapsed="false">
      <c r="A192" s="167"/>
      <c r="B192" s="98"/>
      <c r="C192" s="238"/>
      <c r="D192" s="169"/>
      <c r="E192" s="169"/>
      <c r="F192" s="195"/>
      <c r="G192" s="195"/>
      <c r="H192" s="195"/>
      <c r="I192" s="195"/>
      <c r="J192" s="195"/>
      <c r="K192" s="195"/>
      <c r="L192" s="195"/>
      <c r="M192" s="195"/>
      <c r="N192" s="195"/>
      <c r="O192" s="195"/>
      <c r="P192" s="195"/>
      <c r="Q192" s="195"/>
      <c r="R192" s="195"/>
      <c r="S192" s="195"/>
      <c r="T192" s="195"/>
      <c r="U192" s="195"/>
      <c r="V192" s="195"/>
      <c r="W192" s="195"/>
      <c r="X192" s="195"/>
      <c r="Y192" s="195"/>
    </row>
    <row r="193" customFormat="false" ht="12.75" hidden="false" customHeight="true" outlineLevel="0" collapsed="false">
      <c r="A193" s="167"/>
      <c r="B193" s="98"/>
      <c r="C193" s="238"/>
      <c r="D193" s="169"/>
      <c r="E193" s="169"/>
      <c r="F193" s="195"/>
      <c r="G193" s="195"/>
      <c r="H193" s="195"/>
      <c r="I193" s="195"/>
      <c r="J193" s="195"/>
      <c r="K193" s="195"/>
      <c r="L193" s="195"/>
      <c r="M193" s="195"/>
      <c r="N193" s="195"/>
      <c r="O193" s="195"/>
      <c r="P193" s="195"/>
      <c r="Q193" s="195"/>
      <c r="R193" s="195"/>
      <c r="S193" s="195"/>
      <c r="T193" s="195"/>
      <c r="U193" s="195"/>
      <c r="V193" s="195"/>
      <c r="W193" s="195"/>
      <c r="X193" s="195"/>
      <c r="Y193" s="195"/>
    </row>
    <row r="194" customFormat="false" ht="12.75" hidden="false" customHeight="true" outlineLevel="0" collapsed="false">
      <c r="A194" s="167"/>
      <c r="B194" s="98"/>
      <c r="C194" s="238"/>
      <c r="D194" s="169"/>
      <c r="E194" s="169"/>
      <c r="F194" s="195"/>
      <c r="G194" s="195"/>
      <c r="H194" s="195"/>
      <c r="I194" s="195"/>
      <c r="J194" s="195"/>
      <c r="K194" s="195"/>
      <c r="L194" s="195"/>
      <c r="M194" s="195"/>
      <c r="N194" s="195"/>
      <c r="O194" s="195"/>
      <c r="P194" s="195"/>
      <c r="Q194" s="195"/>
      <c r="R194" s="195"/>
      <c r="S194" s="195"/>
      <c r="T194" s="195"/>
      <c r="U194" s="195"/>
      <c r="V194" s="195"/>
      <c r="W194" s="195"/>
      <c r="X194" s="195"/>
      <c r="Y194" s="195"/>
    </row>
    <row r="195" customFormat="false" ht="12.75" hidden="false" customHeight="true" outlineLevel="0" collapsed="false">
      <c r="A195" s="167"/>
      <c r="B195" s="98"/>
      <c r="C195" s="238"/>
      <c r="D195" s="169"/>
      <c r="E195" s="169"/>
      <c r="F195" s="195"/>
      <c r="G195" s="195"/>
      <c r="H195" s="195"/>
      <c r="I195" s="195"/>
      <c r="J195" s="195"/>
      <c r="K195" s="195"/>
      <c r="L195" s="195"/>
      <c r="M195" s="195"/>
      <c r="N195" s="195"/>
      <c r="O195" s="195"/>
      <c r="P195" s="195"/>
      <c r="Q195" s="195"/>
      <c r="R195" s="195"/>
      <c r="S195" s="195"/>
      <c r="T195" s="195"/>
      <c r="U195" s="195"/>
      <c r="V195" s="195"/>
      <c r="W195" s="195"/>
      <c r="X195" s="195"/>
      <c r="Y195" s="195"/>
    </row>
    <row r="196" customFormat="false" ht="12.75" hidden="false" customHeight="true" outlineLevel="0" collapsed="false">
      <c r="A196" s="167"/>
      <c r="B196" s="98"/>
      <c r="C196" s="238"/>
      <c r="D196" s="169"/>
      <c r="E196" s="169"/>
      <c r="F196" s="195"/>
      <c r="G196" s="195"/>
      <c r="H196" s="195"/>
      <c r="I196" s="195"/>
      <c r="J196" s="195"/>
      <c r="K196" s="195"/>
      <c r="L196" s="195"/>
      <c r="M196" s="195"/>
      <c r="N196" s="195"/>
      <c r="O196" s="195"/>
      <c r="P196" s="195"/>
      <c r="Q196" s="195"/>
      <c r="R196" s="195"/>
      <c r="S196" s="195"/>
      <c r="T196" s="195"/>
      <c r="U196" s="195"/>
      <c r="V196" s="195"/>
      <c r="W196" s="195"/>
      <c r="X196" s="195"/>
      <c r="Y196" s="195"/>
    </row>
    <row r="197" customFormat="false" ht="12.75" hidden="false" customHeight="true" outlineLevel="0" collapsed="false">
      <c r="A197" s="167"/>
      <c r="B197" s="98"/>
      <c r="C197" s="238"/>
      <c r="D197" s="169"/>
      <c r="E197" s="169"/>
      <c r="F197" s="195"/>
      <c r="G197" s="195"/>
      <c r="H197" s="195"/>
      <c r="I197" s="195"/>
      <c r="J197" s="195"/>
      <c r="K197" s="195"/>
      <c r="L197" s="195"/>
      <c r="M197" s="195"/>
      <c r="N197" s="195"/>
      <c r="O197" s="195"/>
      <c r="P197" s="195"/>
      <c r="Q197" s="195"/>
      <c r="R197" s="195"/>
      <c r="S197" s="195"/>
      <c r="T197" s="195"/>
      <c r="U197" s="195"/>
      <c r="V197" s="195"/>
      <c r="W197" s="195"/>
      <c r="X197" s="195"/>
      <c r="Y197" s="195"/>
    </row>
    <row r="198" customFormat="false" ht="12.75" hidden="false" customHeight="true" outlineLevel="0" collapsed="false">
      <c r="A198" s="167"/>
      <c r="B198" s="98"/>
      <c r="C198" s="238"/>
      <c r="D198" s="169"/>
      <c r="E198" s="169"/>
      <c r="F198" s="195"/>
      <c r="G198" s="195"/>
      <c r="H198" s="195"/>
      <c r="I198" s="195"/>
      <c r="J198" s="195"/>
      <c r="K198" s="195"/>
      <c r="L198" s="195"/>
      <c r="M198" s="195"/>
      <c r="N198" s="195"/>
      <c r="O198" s="195"/>
      <c r="P198" s="195"/>
      <c r="Q198" s="195"/>
      <c r="R198" s="195"/>
      <c r="S198" s="195"/>
      <c r="T198" s="195"/>
      <c r="U198" s="195"/>
      <c r="V198" s="195"/>
      <c r="W198" s="195"/>
      <c r="X198" s="195"/>
      <c r="Y198" s="195"/>
    </row>
    <row r="199" customFormat="false" ht="12.75" hidden="false" customHeight="true" outlineLevel="0" collapsed="false">
      <c r="A199" s="167"/>
      <c r="B199" s="98"/>
      <c r="C199" s="238"/>
      <c r="D199" s="169"/>
      <c r="E199" s="169"/>
      <c r="F199" s="195"/>
      <c r="G199" s="195"/>
      <c r="H199" s="195"/>
      <c r="I199" s="195"/>
      <c r="J199" s="195"/>
      <c r="K199" s="195"/>
      <c r="L199" s="195"/>
      <c r="M199" s="195"/>
      <c r="N199" s="195"/>
      <c r="O199" s="195"/>
      <c r="P199" s="195"/>
      <c r="Q199" s="195"/>
      <c r="R199" s="195"/>
      <c r="S199" s="195"/>
      <c r="T199" s="195"/>
      <c r="U199" s="195"/>
      <c r="V199" s="195"/>
      <c r="W199" s="195"/>
      <c r="X199" s="195"/>
      <c r="Y199" s="195"/>
    </row>
    <row r="200" customFormat="false" ht="12.75" hidden="false" customHeight="true" outlineLevel="0" collapsed="false">
      <c r="A200" s="167"/>
      <c r="B200" s="98"/>
      <c r="C200" s="238"/>
      <c r="D200" s="169"/>
      <c r="E200" s="169"/>
      <c r="F200" s="195"/>
      <c r="G200" s="195"/>
      <c r="H200" s="195"/>
      <c r="I200" s="195"/>
      <c r="J200" s="195"/>
      <c r="K200" s="195"/>
      <c r="L200" s="195"/>
      <c r="M200" s="195"/>
      <c r="N200" s="195"/>
      <c r="O200" s="195"/>
      <c r="P200" s="195"/>
      <c r="Q200" s="195"/>
      <c r="R200" s="195"/>
      <c r="S200" s="195"/>
      <c r="T200" s="195"/>
      <c r="U200" s="195"/>
      <c r="V200" s="195"/>
      <c r="W200" s="195"/>
      <c r="X200" s="195"/>
      <c r="Y200" s="195"/>
    </row>
    <row r="201" customFormat="false" ht="12.75" hidden="false" customHeight="true" outlineLevel="0" collapsed="false">
      <c r="A201" s="167"/>
      <c r="B201" s="98"/>
      <c r="C201" s="238"/>
      <c r="D201" s="169"/>
      <c r="E201" s="169"/>
      <c r="F201" s="195"/>
      <c r="G201" s="195"/>
      <c r="H201" s="195"/>
      <c r="I201" s="195"/>
      <c r="J201" s="195"/>
      <c r="K201" s="195"/>
      <c r="L201" s="195"/>
      <c r="M201" s="195"/>
      <c r="N201" s="195"/>
      <c r="O201" s="195"/>
      <c r="P201" s="195"/>
      <c r="Q201" s="195"/>
      <c r="R201" s="195"/>
      <c r="S201" s="195"/>
      <c r="T201" s="195"/>
      <c r="U201" s="195"/>
      <c r="V201" s="195"/>
      <c r="W201" s="195"/>
      <c r="X201" s="195"/>
      <c r="Y201" s="195"/>
    </row>
    <row r="202" customFormat="false" ht="12.75" hidden="false" customHeight="true" outlineLevel="0" collapsed="false">
      <c r="A202" s="167"/>
      <c r="B202" s="98"/>
      <c r="C202" s="238"/>
      <c r="D202" s="169"/>
      <c r="E202" s="169"/>
      <c r="F202" s="195"/>
      <c r="G202" s="195"/>
      <c r="H202" s="195"/>
      <c r="I202" s="195"/>
      <c r="J202" s="195"/>
      <c r="K202" s="195"/>
      <c r="L202" s="195"/>
      <c r="M202" s="195"/>
      <c r="N202" s="195"/>
      <c r="O202" s="195"/>
      <c r="P202" s="195"/>
      <c r="Q202" s="195"/>
      <c r="R202" s="195"/>
      <c r="S202" s="195"/>
      <c r="T202" s="195"/>
      <c r="U202" s="195"/>
      <c r="V202" s="195"/>
      <c r="W202" s="195"/>
      <c r="X202" s="195"/>
      <c r="Y202" s="195"/>
    </row>
    <row r="203" customFormat="false" ht="12.75" hidden="false" customHeight="true" outlineLevel="0" collapsed="false">
      <c r="A203" s="167"/>
      <c r="B203" s="98"/>
      <c r="C203" s="238"/>
      <c r="D203" s="169"/>
      <c r="E203" s="169"/>
      <c r="F203" s="195"/>
      <c r="G203" s="195"/>
      <c r="H203" s="195"/>
      <c r="I203" s="195"/>
      <c r="J203" s="195"/>
      <c r="K203" s="195"/>
      <c r="L203" s="195"/>
      <c r="M203" s="195"/>
      <c r="N203" s="195"/>
      <c r="O203" s="195"/>
      <c r="P203" s="195"/>
      <c r="Q203" s="195"/>
      <c r="R203" s="195"/>
      <c r="S203" s="195"/>
      <c r="T203" s="195"/>
      <c r="U203" s="195"/>
      <c r="V203" s="195"/>
      <c r="W203" s="195"/>
      <c r="X203" s="195"/>
      <c r="Y203" s="195"/>
    </row>
    <row r="204" customFormat="false" ht="12.75" hidden="false" customHeight="true" outlineLevel="0" collapsed="false">
      <c r="A204" s="167"/>
      <c r="B204" s="98"/>
      <c r="C204" s="238"/>
      <c r="D204" s="169"/>
      <c r="E204" s="169"/>
      <c r="F204" s="195"/>
      <c r="G204" s="195"/>
      <c r="H204" s="195"/>
      <c r="I204" s="195"/>
      <c r="J204" s="195"/>
      <c r="K204" s="195"/>
      <c r="L204" s="195"/>
      <c r="M204" s="195"/>
      <c r="N204" s="195"/>
      <c r="O204" s="195"/>
      <c r="P204" s="195"/>
      <c r="Q204" s="195"/>
      <c r="R204" s="195"/>
      <c r="S204" s="195"/>
      <c r="T204" s="195"/>
      <c r="U204" s="195"/>
      <c r="V204" s="195"/>
      <c r="W204" s="195"/>
      <c r="X204" s="195"/>
      <c r="Y204" s="195"/>
    </row>
    <row r="205" customFormat="false" ht="12.75" hidden="false" customHeight="true" outlineLevel="0" collapsed="false">
      <c r="A205" s="167"/>
      <c r="B205" s="98"/>
      <c r="C205" s="238"/>
      <c r="D205" s="169"/>
      <c r="E205" s="169"/>
      <c r="F205" s="195"/>
      <c r="G205" s="195"/>
      <c r="H205" s="195"/>
      <c r="I205" s="195"/>
      <c r="J205" s="195"/>
      <c r="K205" s="195"/>
      <c r="L205" s="195"/>
      <c r="M205" s="195"/>
      <c r="N205" s="195"/>
      <c r="O205" s="195"/>
      <c r="P205" s="195"/>
      <c r="Q205" s="195"/>
      <c r="R205" s="195"/>
      <c r="S205" s="195"/>
      <c r="T205" s="195"/>
      <c r="U205" s="195"/>
      <c r="V205" s="195"/>
      <c r="W205" s="195"/>
      <c r="X205" s="195"/>
      <c r="Y205" s="195"/>
    </row>
    <row r="206" customFormat="false" ht="12.75" hidden="false" customHeight="true" outlineLevel="0" collapsed="false">
      <c r="A206" s="167"/>
      <c r="B206" s="98"/>
      <c r="C206" s="238"/>
      <c r="D206" s="169"/>
      <c r="E206" s="169"/>
      <c r="F206" s="195"/>
      <c r="G206" s="195"/>
      <c r="H206" s="195"/>
      <c r="I206" s="195"/>
      <c r="J206" s="195"/>
      <c r="K206" s="195"/>
      <c r="L206" s="195"/>
      <c r="M206" s="195"/>
      <c r="N206" s="195"/>
      <c r="O206" s="195"/>
      <c r="P206" s="195"/>
      <c r="Q206" s="195"/>
      <c r="R206" s="195"/>
      <c r="S206" s="195"/>
      <c r="T206" s="195"/>
      <c r="U206" s="195"/>
      <c r="V206" s="195"/>
      <c r="W206" s="195"/>
      <c r="X206" s="195"/>
      <c r="Y206" s="195"/>
    </row>
    <row r="207" customFormat="false" ht="12.75" hidden="false" customHeight="true" outlineLevel="0" collapsed="false">
      <c r="A207" s="167"/>
      <c r="B207" s="98"/>
      <c r="C207" s="238"/>
      <c r="D207" s="169"/>
      <c r="E207" s="169"/>
      <c r="F207" s="195"/>
      <c r="G207" s="195"/>
      <c r="H207" s="195"/>
      <c r="I207" s="195"/>
      <c r="J207" s="195"/>
      <c r="K207" s="195"/>
      <c r="L207" s="195"/>
      <c r="M207" s="195"/>
      <c r="N207" s="195"/>
      <c r="O207" s="195"/>
      <c r="P207" s="195"/>
      <c r="Q207" s="195"/>
      <c r="R207" s="195"/>
      <c r="S207" s="195"/>
      <c r="T207" s="195"/>
      <c r="U207" s="195"/>
      <c r="V207" s="195"/>
      <c r="W207" s="195"/>
      <c r="X207" s="195"/>
      <c r="Y207" s="195"/>
    </row>
    <row r="208" customFormat="false" ht="12.75" hidden="false" customHeight="true" outlineLevel="0" collapsed="false">
      <c r="A208" s="167"/>
      <c r="B208" s="98"/>
      <c r="C208" s="238"/>
      <c r="D208" s="169"/>
      <c r="E208" s="169"/>
      <c r="F208" s="195"/>
      <c r="G208" s="195"/>
      <c r="H208" s="195"/>
      <c r="I208" s="195"/>
      <c r="J208" s="195"/>
      <c r="K208" s="195"/>
      <c r="L208" s="195"/>
      <c r="M208" s="195"/>
      <c r="N208" s="195"/>
      <c r="O208" s="195"/>
      <c r="P208" s="195"/>
      <c r="Q208" s="195"/>
      <c r="R208" s="195"/>
      <c r="S208" s="195"/>
      <c r="T208" s="195"/>
      <c r="U208" s="195"/>
      <c r="V208" s="195"/>
      <c r="W208" s="195"/>
      <c r="X208" s="195"/>
      <c r="Y208" s="195"/>
    </row>
    <row r="209" customFormat="false" ht="12.75" hidden="false" customHeight="true" outlineLevel="0" collapsed="false">
      <c r="A209" s="167"/>
      <c r="B209" s="98"/>
      <c r="C209" s="238"/>
      <c r="D209" s="169"/>
      <c r="E209" s="169"/>
      <c r="F209" s="195"/>
      <c r="G209" s="195"/>
      <c r="H209" s="195"/>
      <c r="I209" s="195"/>
      <c r="J209" s="195"/>
      <c r="K209" s="195"/>
      <c r="L209" s="195"/>
      <c r="M209" s="195"/>
      <c r="N209" s="195"/>
      <c r="O209" s="195"/>
      <c r="P209" s="195"/>
      <c r="Q209" s="195"/>
      <c r="R209" s="195"/>
      <c r="S209" s="195"/>
      <c r="T209" s="195"/>
      <c r="U209" s="195"/>
      <c r="V209" s="195"/>
      <c r="W209" s="195"/>
      <c r="X209" s="195"/>
      <c r="Y209" s="195"/>
    </row>
    <row r="210" customFormat="false" ht="12.75" hidden="false" customHeight="true" outlineLevel="0" collapsed="false">
      <c r="A210" s="167"/>
      <c r="B210" s="98"/>
      <c r="C210" s="238"/>
      <c r="D210" s="169"/>
      <c r="E210" s="169"/>
      <c r="F210" s="195"/>
      <c r="G210" s="195"/>
      <c r="H210" s="195"/>
      <c r="I210" s="195"/>
      <c r="J210" s="195"/>
      <c r="K210" s="195"/>
      <c r="L210" s="195"/>
      <c r="M210" s="195"/>
      <c r="N210" s="195"/>
      <c r="O210" s="195"/>
      <c r="P210" s="195"/>
      <c r="Q210" s="195"/>
      <c r="R210" s="195"/>
      <c r="S210" s="195"/>
      <c r="T210" s="195"/>
      <c r="U210" s="195"/>
      <c r="V210" s="195"/>
      <c r="W210" s="195"/>
      <c r="X210" s="195"/>
      <c r="Y210" s="195"/>
    </row>
    <row r="211" customFormat="false" ht="12.75" hidden="false" customHeight="true" outlineLevel="0" collapsed="false">
      <c r="A211" s="167"/>
      <c r="B211" s="98"/>
      <c r="C211" s="238"/>
      <c r="D211" s="169"/>
      <c r="E211" s="169"/>
      <c r="F211" s="195"/>
      <c r="G211" s="195"/>
      <c r="H211" s="195"/>
      <c r="I211" s="195"/>
      <c r="J211" s="195"/>
      <c r="K211" s="195"/>
      <c r="L211" s="195"/>
      <c r="M211" s="195"/>
      <c r="N211" s="195"/>
      <c r="O211" s="195"/>
      <c r="P211" s="195"/>
      <c r="Q211" s="195"/>
      <c r="R211" s="195"/>
      <c r="S211" s="195"/>
      <c r="T211" s="195"/>
      <c r="U211" s="195"/>
      <c r="V211" s="195"/>
      <c r="W211" s="195"/>
      <c r="X211" s="195"/>
      <c r="Y211" s="195"/>
    </row>
    <row r="212" customFormat="false" ht="12.75" hidden="false" customHeight="true" outlineLevel="0" collapsed="false">
      <c r="A212" s="167"/>
      <c r="B212" s="98"/>
      <c r="C212" s="238"/>
      <c r="D212" s="169"/>
      <c r="E212" s="169"/>
      <c r="F212" s="195"/>
      <c r="G212" s="195"/>
      <c r="H212" s="195"/>
      <c r="I212" s="195"/>
      <c r="J212" s="195"/>
      <c r="K212" s="195"/>
      <c r="L212" s="195"/>
      <c r="M212" s="195"/>
      <c r="N212" s="195"/>
      <c r="O212" s="195"/>
      <c r="P212" s="195"/>
      <c r="Q212" s="195"/>
      <c r="R212" s="195"/>
      <c r="S212" s="195"/>
      <c r="T212" s="195"/>
      <c r="U212" s="195"/>
      <c r="V212" s="195"/>
      <c r="W212" s="195"/>
      <c r="X212" s="195"/>
      <c r="Y212" s="195"/>
    </row>
    <row r="213" customFormat="false" ht="12.75" hidden="false" customHeight="true" outlineLevel="0" collapsed="false">
      <c r="A213" s="167"/>
      <c r="B213" s="98"/>
      <c r="C213" s="238"/>
      <c r="D213" s="169"/>
      <c r="E213" s="169"/>
      <c r="F213" s="195"/>
      <c r="G213" s="195"/>
      <c r="H213" s="195"/>
      <c r="I213" s="195"/>
      <c r="J213" s="195"/>
      <c r="K213" s="195"/>
      <c r="L213" s="195"/>
      <c r="M213" s="195"/>
      <c r="N213" s="195"/>
      <c r="O213" s="195"/>
      <c r="P213" s="195"/>
      <c r="Q213" s="195"/>
      <c r="R213" s="195"/>
      <c r="S213" s="195"/>
      <c r="T213" s="195"/>
      <c r="U213" s="195"/>
      <c r="V213" s="195"/>
      <c r="W213" s="195"/>
      <c r="X213" s="195"/>
      <c r="Y213" s="195"/>
    </row>
    <row r="214" customFormat="false" ht="12.75" hidden="false" customHeight="true" outlineLevel="0" collapsed="false">
      <c r="A214" s="167"/>
      <c r="B214" s="98"/>
      <c r="C214" s="238"/>
      <c r="D214" s="169"/>
      <c r="E214" s="169"/>
      <c r="F214" s="195"/>
      <c r="G214" s="195"/>
      <c r="H214" s="195"/>
      <c r="I214" s="195"/>
      <c r="J214" s="195"/>
      <c r="K214" s="195"/>
      <c r="L214" s="195"/>
      <c r="M214" s="195"/>
      <c r="N214" s="195"/>
      <c r="O214" s="195"/>
      <c r="P214" s="195"/>
      <c r="Q214" s="195"/>
      <c r="R214" s="195"/>
      <c r="S214" s="195"/>
      <c r="T214" s="195"/>
      <c r="U214" s="195"/>
      <c r="V214" s="195"/>
      <c r="W214" s="195"/>
      <c r="X214" s="195"/>
      <c r="Y214" s="195"/>
    </row>
    <row r="215" customFormat="false" ht="12.75" hidden="false" customHeight="true" outlineLevel="0" collapsed="false">
      <c r="A215" s="167"/>
      <c r="B215" s="98"/>
      <c r="C215" s="238"/>
      <c r="D215" s="169"/>
      <c r="E215" s="169"/>
      <c r="F215" s="195"/>
      <c r="G215" s="195"/>
      <c r="H215" s="195"/>
      <c r="I215" s="195"/>
      <c r="J215" s="195"/>
      <c r="K215" s="195"/>
      <c r="L215" s="195"/>
      <c r="M215" s="195"/>
      <c r="N215" s="195"/>
      <c r="O215" s="195"/>
      <c r="P215" s="195"/>
      <c r="Q215" s="195"/>
      <c r="R215" s="195"/>
      <c r="S215" s="195"/>
      <c r="T215" s="195"/>
      <c r="U215" s="195"/>
      <c r="V215" s="195"/>
      <c r="W215" s="195"/>
      <c r="X215" s="195"/>
      <c r="Y215" s="195"/>
    </row>
    <row r="216" customFormat="false" ht="12.75" hidden="false" customHeight="true" outlineLevel="0" collapsed="false">
      <c r="A216" s="167"/>
      <c r="B216" s="98"/>
      <c r="C216" s="238"/>
      <c r="D216" s="169"/>
      <c r="E216" s="169"/>
      <c r="F216" s="195"/>
      <c r="G216" s="195"/>
      <c r="H216" s="195"/>
      <c r="I216" s="195"/>
      <c r="J216" s="195"/>
      <c r="K216" s="195"/>
      <c r="L216" s="195"/>
      <c r="M216" s="195"/>
      <c r="N216" s="195"/>
      <c r="O216" s="195"/>
      <c r="P216" s="195"/>
      <c r="Q216" s="195"/>
      <c r="R216" s="195"/>
      <c r="S216" s="195"/>
      <c r="T216" s="195"/>
      <c r="U216" s="195"/>
      <c r="V216" s="195"/>
      <c r="W216" s="195"/>
      <c r="X216" s="195"/>
      <c r="Y216" s="195"/>
    </row>
    <row r="217" customFormat="false" ht="12.75" hidden="false" customHeight="true" outlineLevel="0" collapsed="false">
      <c r="A217" s="167"/>
      <c r="B217" s="98"/>
      <c r="C217" s="238"/>
      <c r="D217" s="169"/>
      <c r="E217" s="169"/>
      <c r="F217" s="195"/>
      <c r="G217" s="195"/>
      <c r="H217" s="195"/>
      <c r="I217" s="195"/>
      <c r="J217" s="195"/>
      <c r="K217" s="195"/>
      <c r="L217" s="195"/>
      <c r="M217" s="195"/>
      <c r="N217" s="195"/>
      <c r="O217" s="195"/>
      <c r="P217" s="195"/>
      <c r="Q217" s="195"/>
      <c r="R217" s="195"/>
      <c r="S217" s="195"/>
      <c r="T217" s="195"/>
      <c r="U217" s="195"/>
      <c r="V217" s="195"/>
      <c r="W217" s="195"/>
      <c r="X217" s="195"/>
      <c r="Y217" s="195"/>
    </row>
    <row r="218" customFormat="false" ht="12.75" hidden="false" customHeight="true" outlineLevel="0" collapsed="false">
      <c r="A218" s="167"/>
      <c r="B218" s="98"/>
      <c r="C218" s="238"/>
      <c r="D218" s="169"/>
      <c r="E218" s="169"/>
      <c r="F218" s="195"/>
      <c r="G218" s="195"/>
      <c r="H218" s="195"/>
      <c r="I218" s="195"/>
      <c r="J218" s="195"/>
      <c r="K218" s="195"/>
      <c r="L218" s="195"/>
      <c r="M218" s="195"/>
      <c r="N218" s="195"/>
      <c r="O218" s="195"/>
      <c r="P218" s="195"/>
      <c r="Q218" s="195"/>
      <c r="R218" s="195"/>
      <c r="S218" s="195"/>
      <c r="T218" s="195"/>
      <c r="U218" s="195"/>
      <c r="V218" s="195"/>
      <c r="W218" s="195"/>
      <c r="X218" s="195"/>
      <c r="Y218" s="195"/>
    </row>
    <row r="219" customFormat="false" ht="12.75" hidden="false" customHeight="true" outlineLevel="0" collapsed="false">
      <c r="A219" s="167"/>
      <c r="B219" s="98"/>
      <c r="C219" s="238"/>
      <c r="D219" s="169"/>
      <c r="E219" s="169"/>
      <c r="F219" s="195"/>
      <c r="G219" s="195"/>
      <c r="H219" s="195"/>
      <c r="I219" s="195"/>
      <c r="J219" s="195"/>
      <c r="K219" s="195"/>
      <c r="L219" s="195"/>
      <c r="M219" s="195"/>
      <c r="N219" s="195"/>
      <c r="O219" s="195"/>
      <c r="P219" s="195"/>
      <c r="Q219" s="195"/>
      <c r="R219" s="195"/>
      <c r="S219" s="195"/>
      <c r="T219" s="195"/>
      <c r="U219" s="195"/>
      <c r="V219" s="195"/>
      <c r="W219" s="195"/>
      <c r="X219" s="195"/>
      <c r="Y219" s="195"/>
    </row>
    <row r="220" customFormat="false" ht="12.75" hidden="false" customHeight="true" outlineLevel="0" collapsed="false">
      <c r="A220" s="167"/>
      <c r="B220" s="98"/>
      <c r="C220" s="238"/>
      <c r="D220" s="169"/>
      <c r="E220" s="169"/>
      <c r="F220" s="195"/>
      <c r="G220" s="195"/>
      <c r="H220" s="195"/>
      <c r="I220" s="195"/>
      <c r="J220" s="195"/>
      <c r="K220" s="195"/>
      <c r="L220" s="195"/>
      <c r="M220" s="195"/>
      <c r="N220" s="195"/>
      <c r="O220" s="195"/>
      <c r="P220" s="195"/>
      <c r="Q220" s="195"/>
      <c r="R220" s="195"/>
      <c r="S220" s="195"/>
      <c r="T220" s="195"/>
      <c r="U220" s="195"/>
      <c r="V220" s="195"/>
      <c r="W220" s="195"/>
      <c r="X220" s="195"/>
      <c r="Y220" s="195"/>
    </row>
    <row r="221" customFormat="false" ht="12.75" hidden="false" customHeight="true" outlineLevel="0" collapsed="false">
      <c r="A221" s="167"/>
      <c r="B221" s="98"/>
      <c r="C221" s="238"/>
      <c r="D221" s="169"/>
      <c r="E221" s="169"/>
      <c r="F221" s="195"/>
      <c r="G221" s="195"/>
      <c r="H221" s="195"/>
      <c r="I221" s="195"/>
      <c r="J221" s="195"/>
      <c r="K221" s="195"/>
      <c r="L221" s="195"/>
      <c r="M221" s="195"/>
      <c r="N221" s="195"/>
      <c r="O221" s="195"/>
      <c r="P221" s="195"/>
      <c r="Q221" s="195"/>
      <c r="R221" s="195"/>
      <c r="S221" s="195"/>
      <c r="T221" s="195"/>
      <c r="U221" s="195"/>
      <c r="V221" s="195"/>
      <c r="W221" s="195"/>
      <c r="X221" s="195"/>
      <c r="Y221" s="195"/>
    </row>
    <row r="222" customFormat="false" ht="12.75" hidden="false" customHeight="true" outlineLevel="0" collapsed="false">
      <c r="A222" s="167"/>
      <c r="B222" s="98"/>
      <c r="C222" s="238"/>
      <c r="D222" s="169"/>
      <c r="E222" s="169"/>
      <c r="F222" s="195"/>
      <c r="G222" s="195"/>
      <c r="H222" s="195"/>
      <c r="I222" s="195"/>
      <c r="J222" s="195"/>
      <c r="K222" s="195"/>
      <c r="L222" s="195"/>
      <c r="M222" s="195"/>
      <c r="N222" s="195"/>
      <c r="O222" s="195"/>
      <c r="P222" s="195"/>
      <c r="Q222" s="195"/>
      <c r="R222" s="195"/>
      <c r="S222" s="195"/>
      <c r="T222" s="195"/>
      <c r="U222" s="195"/>
      <c r="V222" s="195"/>
      <c r="W222" s="195"/>
      <c r="X222" s="195"/>
      <c r="Y222" s="195"/>
    </row>
    <row r="223" customFormat="false" ht="12.75" hidden="false" customHeight="true" outlineLevel="0" collapsed="false">
      <c r="A223" s="167"/>
      <c r="B223" s="98"/>
      <c r="C223" s="238"/>
      <c r="D223" s="169"/>
      <c r="E223" s="169"/>
      <c r="F223" s="195"/>
      <c r="G223" s="195"/>
      <c r="H223" s="195"/>
      <c r="I223" s="195"/>
      <c r="J223" s="195"/>
      <c r="K223" s="195"/>
      <c r="L223" s="195"/>
      <c r="M223" s="195"/>
      <c r="N223" s="195"/>
      <c r="O223" s="195"/>
      <c r="P223" s="195"/>
      <c r="Q223" s="195"/>
      <c r="R223" s="195"/>
      <c r="S223" s="195"/>
      <c r="T223" s="195"/>
      <c r="U223" s="195"/>
      <c r="V223" s="195"/>
      <c r="W223" s="195"/>
      <c r="X223" s="195"/>
      <c r="Y223" s="195"/>
    </row>
    <row r="224" customFormat="false" ht="12.75" hidden="false" customHeight="true" outlineLevel="0" collapsed="false">
      <c r="A224" s="167"/>
      <c r="B224" s="98"/>
      <c r="C224" s="238"/>
      <c r="D224" s="169"/>
      <c r="E224" s="169"/>
      <c r="F224" s="195"/>
      <c r="G224" s="195"/>
      <c r="H224" s="195"/>
      <c r="I224" s="195"/>
      <c r="J224" s="195"/>
      <c r="K224" s="195"/>
      <c r="L224" s="195"/>
      <c r="M224" s="195"/>
      <c r="N224" s="195"/>
      <c r="O224" s="195"/>
      <c r="P224" s="195"/>
      <c r="Q224" s="195"/>
      <c r="R224" s="195"/>
      <c r="S224" s="195"/>
      <c r="T224" s="195"/>
      <c r="U224" s="195"/>
      <c r="V224" s="195"/>
      <c r="W224" s="195"/>
      <c r="X224" s="195"/>
      <c r="Y224" s="195"/>
    </row>
    <row r="225" customFormat="false" ht="12.75" hidden="false" customHeight="true" outlineLevel="0" collapsed="false">
      <c r="A225" s="167"/>
      <c r="B225" s="98"/>
      <c r="C225" s="238"/>
      <c r="D225" s="169"/>
      <c r="E225" s="169"/>
      <c r="F225" s="195"/>
      <c r="G225" s="195"/>
      <c r="H225" s="195"/>
      <c r="I225" s="195"/>
      <c r="J225" s="195"/>
      <c r="K225" s="195"/>
      <c r="L225" s="195"/>
      <c r="M225" s="195"/>
      <c r="N225" s="195"/>
      <c r="O225" s="195"/>
      <c r="P225" s="195"/>
      <c r="Q225" s="195"/>
      <c r="R225" s="195"/>
      <c r="S225" s="195"/>
      <c r="T225" s="195"/>
      <c r="U225" s="195"/>
      <c r="V225" s="195"/>
      <c r="W225" s="195"/>
      <c r="X225" s="195"/>
      <c r="Y225" s="195"/>
    </row>
    <row r="226" customFormat="false" ht="12.75" hidden="false" customHeight="true" outlineLevel="0" collapsed="false">
      <c r="A226" s="167"/>
      <c r="B226" s="98"/>
      <c r="C226" s="238"/>
      <c r="D226" s="169"/>
      <c r="E226" s="169"/>
      <c r="F226" s="195"/>
      <c r="G226" s="195"/>
      <c r="H226" s="195"/>
      <c r="I226" s="195"/>
      <c r="J226" s="195"/>
      <c r="K226" s="195"/>
      <c r="L226" s="195"/>
      <c r="M226" s="195"/>
      <c r="N226" s="195"/>
      <c r="O226" s="195"/>
      <c r="P226" s="195"/>
      <c r="Q226" s="195"/>
      <c r="R226" s="195"/>
      <c r="S226" s="195"/>
      <c r="T226" s="195"/>
      <c r="U226" s="195"/>
      <c r="V226" s="195"/>
      <c r="W226" s="195"/>
      <c r="X226" s="195"/>
      <c r="Y226" s="195"/>
    </row>
    <row r="227" customFormat="false" ht="12.75" hidden="false" customHeight="true" outlineLevel="0" collapsed="false">
      <c r="A227" s="167"/>
      <c r="B227" s="98"/>
      <c r="C227" s="238"/>
      <c r="D227" s="169"/>
      <c r="E227" s="169"/>
      <c r="F227" s="195"/>
      <c r="G227" s="195"/>
      <c r="H227" s="195"/>
      <c r="I227" s="195"/>
      <c r="J227" s="195"/>
      <c r="K227" s="195"/>
      <c r="L227" s="195"/>
      <c r="M227" s="195"/>
      <c r="N227" s="195"/>
      <c r="O227" s="195"/>
      <c r="P227" s="195"/>
      <c r="Q227" s="195"/>
      <c r="R227" s="195"/>
      <c r="S227" s="195"/>
      <c r="T227" s="195"/>
      <c r="U227" s="195"/>
      <c r="V227" s="195"/>
      <c r="W227" s="195"/>
      <c r="X227" s="195"/>
      <c r="Y227" s="195"/>
    </row>
    <row r="228" customFormat="false" ht="12.75" hidden="false" customHeight="true" outlineLevel="0" collapsed="false">
      <c r="A228" s="167"/>
      <c r="B228" s="98"/>
      <c r="C228" s="238"/>
      <c r="D228" s="169"/>
      <c r="E228" s="169"/>
      <c r="F228" s="195"/>
      <c r="G228" s="195"/>
      <c r="H228" s="195"/>
      <c r="I228" s="195"/>
      <c r="J228" s="195"/>
      <c r="K228" s="195"/>
      <c r="L228" s="195"/>
      <c r="M228" s="195"/>
      <c r="N228" s="195"/>
      <c r="O228" s="195"/>
      <c r="P228" s="195"/>
      <c r="Q228" s="195"/>
      <c r="R228" s="195"/>
      <c r="S228" s="195"/>
      <c r="T228" s="195"/>
      <c r="U228" s="195"/>
      <c r="V228" s="195"/>
      <c r="W228" s="195"/>
      <c r="X228" s="195"/>
      <c r="Y228" s="195"/>
    </row>
    <row r="229" customFormat="false" ht="12.75" hidden="false" customHeight="true" outlineLevel="0" collapsed="false">
      <c r="A229" s="167"/>
      <c r="B229" s="98"/>
      <c r="C229" s="238"/>
      <c r="D229" s="169"/>
      <c r="E229" s="169"/>
      <c r="F229" s="195"/>
      <c r="G229" s="195"/>
      <c r="H229" s="195"/>
      <c r="I229" s="195"/>
      <c r="J229" s="195"/>
      <c r="K229" s="195"/>
      <c r="L229" s="195"/>
      <c r="M229" s="195"/>
      <c r="N229" s="195"/>
      <c r="O229" s="195"/>
      <c r="P229" s="195"/>
      <c r="Q229" s="195"/>
      <c r="R229" s="195"/>
      <c r="S229" s="195"/>
      <c r="T229" s="195"/>
      <c r="U229" s="195"/>
      <c r="V229" s="195"/>
      <c r="W229" s="195"/>
      <c r="X229" s="195"/>
      <c r="Y229" s="195"/>
    </row>
    <row r="230" customFormat="false" ht="12.75" hidden="false" customHeight="true" outlineLevel="0" collapsed="false">
      <c r="A230" s="167"/>
      <c r="B230" s="98"/>
      <c r="C230" s="238"/>
      <c r="D230" s="169"/>
      <c r="E230" s="169"/>
      <c r="F230" s="195"/>
      <c r="G230" s="195"/>
      <c r="H230" s="195"/>
      <c r="I230" s="195"/>
      <c r="J230" s="195"/>
      <c r="K230" s="195"/>
      <c r="L230" s="195"/>
      <c r="M230" s="195"/>
      <c r="N230" s="195"/>
      <c r="O230" s="195"/>
      <c r="P230" s="195"/>
      <c r="Q230" s="195"/>
      <c r="R230" s="195"/>
      <c r="S230" s="195"/>
      <c r="T230" s="195"/>
      <c r="U230" s="195"/>
      <c r="V230" s="195"/>
      <c r="W230" s="195"/>
      <c r="X230" s="195"/>
      <c r="Y230" s="195"/>
    </row>
    <row r="231" customFormat="false" ht="12.75" hidden="false" customHeight="true" outlineLevel="0" collapsed="false">
      <c r="A231" s="167"/>
      <c r="B231" s="98"/>
      <c r="C231" s="238"/>
      <c r="D231" s="169"/>
      <c r="E231" s="169"/>
      <c r="F231" s="195"/>
      <c r="G231" s="195"/>
      <c r="H231" s="195"/>
      <c r="I231" s="195"/>
      <c r="J231" s="195"/>
      <c r="K231" s="195"/>
      <c r="L231" s="195"/>
      <c r="M231" s="195"/>
      <c r="N231" s="195"/>
      <c r="O231" s="195"/>
      <c r="P231" s="195"/>
      <c r="Q231" s="195"/>
      <c r="R231" s="195"/>
      <c r="S231" s="195"/>
      <c r="T231" s="195"/>
      <c r="U231" s="195"/>
      <c r="V231" s="195"/>
      <c r="W231" s="195"/>
      <c r="X231" s="195"/>
      <c r="Y231" s="195"/>
    </row>
    <row r="232" customFormat="false" ht="12.75" hidden="false" customHeight="true" outlineLevel="0" collapsed="false">
      <c r="A232" s="167"/>
      <c r="B232" s="98"/>
      <c r="C232" s="238"/>
      <c r="D232" s="169"/>
      <c r="E232" s="169"/>
      <c r="F232" s="195"/>
      <c r="G232" s="195"/>
      <c r="H232" s="195"/>
      <c r="I232" s="195"/>
      <c r="J232" s="195"/>
      <c r="K232" s="195"/>
      <c r="L232" s="195"/>
      <c r="M232" s="195"/>
      <c r="N232" s="195"/>
      <c r="O232" s="195"/>
      <c r="P232" s="195"/>
      <c r="Q232" s="195"/>
      <c r="R232" s="195"/>
      <c r="S232" s="195"/>
      <c r="T232" s="195"/>
      <c r="U232" s="195"/>
      <c r="V232" s="195"/>
      <c r="W232" s="195"/>
      <c r="X232" s="195"/>
      <c r="Y232" s="195"/>
    </row>
    <row r="233" customFormat="false" ht="12.75" hidden="false" customHeight="true" outlineLevel="0" collapsed="false">
      <c r="A233" s="167"/>
      <c r="B233" s="98"/>
      <c r="C233" s="238"/>
      <c r="D233" s="169"/>
      <c r="E233" s="169"/>
      <c r="F233" s="195"/>
      <c r="G233" s="195"/>
      <c r="H233" s="195"/>
      <c r="I233" s="195"/>
      <c r="J233" s="195"/>
      <c r="K233" s="195"/>
      <c r="L233" s="195"/>
      <c r="M233" s="195"/>
      <c r="N233" s="195"/>
      <c r="O233" s="195"/>
      <c r="P233" s="195"/>
      <c r="Q233" s="195"/>
      <c r="R233" s="195"/>
      <c r="S233" s="195"/>
      <c r="T233" s="195"/>
      <c r="U233" s="195"/>
      <c r="V233" s="195"/>
      <c r="W233" s="195"/>
      <c r="X233" s="195"/>
      <c r="Y233" s="195"/>
    </row>
    <row r="234" customFormat="false" ht="12.75" hidden="false" customHeight="true" outlineLevel="0" collapsed="false">
      <c r="A234" s="167"/>
      <c r="B234" s="98"/>
      <c r="C234" s="238"/>
      <c r="D234" s="169"/>
      <c r="E234" s="169"/>
      <c r="F234" s="195"/>
      <c r="G234" s="195"/>
      <c r="H234" s="195"/>
      <c r="I234" s="195"/>
      <c r="J234" s="195"/>
      <c r="K234" s="195"/>
      <c r="L234" s="195"/>
      <c r="M234" s="195"/>
      <c r="N234" s="195"/>
      <c r="O234" s="195"/>
      <c r="P234" s="195"/>
      <c r="Q234" s="195"/>
      <c r="R234" s="195"/>
      <c r="S234" s="195"/>
      <c r="T234" s="195"/>
      <c r="U234" s="195"/>
      <c r="V234" s="195"/>
      <c r="W234" s="195"/>
      <c r="X234" s="195"/>
      <c r="Y234" s="195"/>
    </row>
    <row r="235" customFormat="false" ht="12.75" hidden="false" customHeight="true" outlineLevel="0" collapsed="false">
      <c r="A235" s="167"/>
      <c r="B235" s="98"/>
      <c r="C235" s="238"/>
      <c r="D235" s="169"/>
      <c r="E235" s="169"/>
      <c r="F235" s="195"/>
      <c r="G235" s="195"/>
      <c r="H235" s="195"/>
      <c r="I235" s="195"/>
      <c r="J235" s="195"/>
      <c r="K235" s="195"/>
      <c r="L235" s="195"/>
      <c r="M235" s="195"/>
      <c r="N235" s="195"/>
      <c r="O235" s="195"/>
      <c r="P235" s="195"/>
      <c r="Q235" s="195"/>
      <c r="R235" s="195"/>
      <c r="S235" s="195"/>
      <c r="T235" s="195"/>
      <c r="U235" s="195"/>
      <c r="V235" s="195"/>
      <c r="W235" s="195"/>
      <c r="X235" s="195"/>
      <c r="Y235" s="195"/>
    </row>
    <row r="236" customFormat="false" ht="12.75" hidden="false" customHeight="true" outlineLevel="0" collapsed="false">
      <c r="A236" s="167"/>
      <c r="B236" s="98"/>
      <c r="C236" s="238"/>
      <c r="D236" s="169"/>
      <c r="E236" s="169"/>
      <c r="F236" s="195"/>
      <c r="G236" s="195"/>
      <c r="H236" s="195"/>
      <c r="I236" s="195"/>
      <c r="J236" s="195"/>
      <c r="K236" s="195"/>
      <c r="L236" s="195"/>
      <c r="M236" s="195"/>
      <c r="N236" s="195"/>
      <c r="O236" s="195"/>
      <c r="P236" s="195"/>
      <c r="Q236" s="195"/>
      <c r="R236" s="195"/>
      <c r="S236" s="195"/>
      <c r="T236" s="195"/>
      <c r="U236" s="195"/>
      <c r="V236" s="195"/>
      <c r="W236" s="195"/>
      <c r="X236" s="195"/>
      <c r="Y236" s="195"/>
    </row>
    <row r="237" customFormat="false" ht="12.75" hidden="false" customHeight="true" outlineLevel="0" collapsed="false">
      <c r="A237" s="167"/>
      <c r="B237" s="98"/>
      <c r="C237" s="238"/>
      <c r="D237" s="169"/>
      <c r="E237" s="169"/>
      <c r="F237" s="195"/>
      <c r="G237" s="195"/>
      <c r="H237" s="195"/>
      <c r="I237" s="195"/>
      <c r="J237" s="195"/>
      <c r="K237" s="195"/>
      <c r="L237" s="195"/>
      <c r="M237" s="195"/>
      <c r="N237" s="195"/>
      <c r="O237" s="195"/>
      <c r="P237" s="195"/>
      <c r="Q237" s="195"/>
      <c r="R237" s="195"/>
      <c r="S237" s="195"/>
      <c r="T237" s="195"/>
      <c r="U237" s="195"/>
      <c r="V237" s="195"/>
      <c r="W237" s="195"/>
      <c r="X237" s="195"/>
      <c r="Y237" s="195"/>
    </row>
    <row r="238" customFormat="false" ht="12.75" hidden="false" customHeight="true" outlineLevel="0" collapsed="false">
      <c r="A238" s="167"/>
      <c r="B238" s="98"/>
      <c r="C238" s="238"/>
      <c r="D238" s="169"/>
      <c r="E238" s="169"/>
      <c r="F238" s="195"/>
      <c r="G238" s="195"/>
      <c r="H238" s="195"/>
      <c r="I238" s="195"/>
      <c r="J238" s="195"/>
      <c r="K238" s="195"/>
      <c r="L238" s="195"/>
      <c r="M238" s="195"/>
      <c r="N238" s="195"/>
      <c r="O238" s="195"/>
      <c r="P238" s="195"/>
      <c r="Q238" s="195"/>
      <c r="R238" s="195"/>
      <c r="S238" s="195"/>
      <c r="T238" s="195"/>
      <c r="U238" s="195"/>
      <c r="V238" s="195"/>
      <c r="W238" s="195"/>
      <c r="X238" s="195"/>
      <c r="Y238" s="195"/>
    </row>
    <row r="239" customFormat="false" ht="12.75" hidden="false" customHeight="true" outlineLevel="0" collapsed="false">
      <c r="A239" s="167"/>
      <c r="B239" s="98"/>
      <c r="C239" s="238"/>
      <c r="D239" s="169"/>
      <c r="E239" s="169"/>
      <c r="F239" s="195"/>
      <c r="G239" s="195"/>
      <c r="H239" s="195"/>
      <c r="I239" s="195"/>
      <c r="J239" s="195"/>
      <c r="K239" s="195"/>
      <c r="L239" s="195"/>
      <c r="M239" s="195"/>
      <c r="N239" s="195"/>
      <c r="O239" s="195"/>
      <c r="P239" s="195"/>
      <c r="Q239" s="195"/>
      <c r="R239" s="195"/>
      <c r="S239" s="195"/>
      <c r="T239" s="195"/>
      <c r="U239" s="195"/>
      <c r="V239" s="195"/>
      <c r="W239" s="195"/>
      <c r="X239" s="195"/>
      <c r="Y239" s="195"/>
    </row>
    <row r="240" customFormat="false" ht="12.75" hidden="false" customHeight="true" outlineLevel="0" collapsed="false">
      <c r="A240" s="167"/>
      <c r="B240" s="98"/>
      <c r="C240" s="238"/>
      <c r="D240" s="169"/>
      <c r="E240" s="169"/>
      <c r="F240" s="195"/>
      <c r="G240" s="195"/>
      <c r="H240" s="195"/>
      <c r="I240" s="195"/>
      <c r="J240" s="195"/>
      <c r="K240" s="195"/>
      <c r="L240" s="195"/>
      <c r="M240" s="195"/>
      <c r="N240" s="195"/>
      <c r="O240" s="195"/>
      <c r="P240" s="195"/>
      <c r="Q240" s="195"/>
      <c r="R240" s="195"/>
      <c r="S240" s="195"/>
      <c r="T240" s="195"/>
      <c r="U240" s="195"/>
      <c r="V240" s="195"/>
      <c r="W240" s="195"/>
      <c r="X240" s="195"/>
      <c r="Y240" s="195"/>
    </row>
    <row r="241" customFormat="false" ht="12.75" hidden="false" customHeight="true" outlineLevel="0" collapsed="false">
      <c r="A241" s="167"/>
      <c r="B241" s="98"/>
      <c r="C241" s="238"/>
      <c r="D241" s="169"/>
      <c r="E241" s="169"/>
      <c r="F241" s="195"/>
      <c r="G241" s="195"/>
      <c r="H241" s="195"/>
      <c r="I241" s="195"/>
      <c r="J241" s="195"/>
      <c r="K241" s="195"/>
      <c r="L241" s="195"/>
      <c r="M241" s="195"/>
      <c r="N241" s="195"/>
      <c r="O241" s="195"/>
      <c r="P241" s="195"/>
      <c r="Q241" s="195"/>
      <c r="R241" s="195"/>
      <c r="S241" s="195"/>
      <c r="T241" s="195"/>
      <c r="U241" s="195"/>
      <c r="V241" s="195"/>
      <c r="W241" s="195"/>
      <c r="X241" s="195"/>
      <c r="Y241" s="195"/>
    </row>
    <row r="242" customFormat="false" ht="12.75" hidden="false" customHeight="true" outlineLevel="0" collapsed="false">
      <c r="A242" s="167"/>
      <c r="B242" s="98"/>
      <c r="C242" s="238"/>
      <c r="D242" s="169"/>
      <c r="E242" s="169"/>
      <c r="F242" s="195"/>
      <c r="G242" s="195"/>
      <c r="H242" s="195"/>
      <c r="I242" s="195"/>
      <c r="J242" s="195"/>
      <c r="K242" s="195"/>
      <c r="L242" s="195"/>
      <c r="M242" s="195"/>
      <c r="N242" s="195"/>
      <c r="O242" s="195"/>
      <c r="P242" s="195"/>
      <c r="Q242" s="195"/>
      <c r="R242" s="195"/>
      <c r="S242" s="195"/>
      <c r="T242" s="195"/>
      <c r="U242" s="195"/>
      <c r="V242" s="195"/>
      <c r="W242" s="195"/>
      <c r="X242" s="195"/>
      <c r="Y242" s="195"/>
    </row>
    <row r="243" customFormat="false" ht="12.75" hidden="false" customHeight="true" outlineLevel="0" collapsed="false">
      <c r="A243" s="167"/>
      <c r="B243" s="98"/>
      <c r="C243" s="238"/>
      <c r="D243" s="169"/>
      <c r="E243" s="169"/>
      <c r="F243" s="195"/>
      <c r="G243" s="195"/>
      <c r="H243" s="195"/>
      <c r="I243" s="195"/>
      <c r="J243" s="195"/>
      <c r="K243" s="195"/>
      <c r="L243" s="195"/>
      <c r="M243" s="195"/>
      <c r="N243" s="195"/>
      <c r="O243" s="195"/>
      <c r="P243" s="195"/>
      <c r="Q243" s="195"/>
      <c r="R243" s="195"/>
      <c r="S243" s="195"/>
      <c r="T243" s="195"/>
      <c r="U243" s="195"/>
      <c r="V243" s="195"/>
      <c r="W243" s="195"/>
      <c r="X243" s="195"/>
      <c r="Y243" s="195"/>
    </row>
    <row r="244" customFormat="false" ht="12.75" hidden="false" customHeight="true" outlineLevel="0" collapsed="false">
      <c r="A244" s="167"/>
      <c r="B244" s="98"/>
      <c r="C244" s="238"/>
      <c r="D244" s="169"/>
      <c r="E244" s="169"/>
      <c r="F244" s="195"/>
      <c r="G244" s="195"/>
      <c r="H244" s="195"/>
      <c r="I244" s="195"/>
      <c r="J244" s="195"/>
      <c r="K244" s="195"/>
      <c r="L244" s="195"/>
      <c r="M244" s="195"/>
      <c r="N244" s="195"/>
      <c r="O244" s="195"/>
      <c r="P244" s="195"/>
      <c r="Q244" s="195"/>
      <c r="R244" s="195"/>
      <c r="S244" s="195"/>
      <c r="T244" s="195"/>
      <c r="U244" s="195"/>
      <c r="V244" s="195"/>
      <c r="W244" s="195"/>
      <c r="X244" s="195"/>
      <c r="Y244" s="195"/>
    </row>
    <row r="245" customFormat="false" ht="12.75" hidden="false" customHeight="true" outlineLevel="0" collapsed="false">
      <c r="A245" s="167"/>
      <c r="B245" s="98"/>
      <c r="C245" s="238"/>
      <c r="D245" s="169"/>
      <c r="E245" s="169"/>
      <c r="F245" s="195"/>
      <c r="G245" s="195"/>
      <c r="H245" s="195"/>
      <c r="I245" s="195"/>
      <c r="J245" s="195"/>
      <c r="K245" s="195"/>
      <c r="L245" s="195"/>
      <c r="M245" s="195"/>
      <c r="N245" s="195"/>
      <c r="O245" s="195"/>
      <c r="P245" s="195"/>
      <c r="Q245" s="195"/>
      <c r="R245" s="195"/>
      <c r="S245" s="195"/>
      <c r="T245" s="195"/>
      <c r="U245" s="195"/>
      <c r="V245" s="195"/>
      <c r="W245" s="195"/>
      <c r="X245" s="195"/>
      <c r="Y245" s="195"/>
    </row>
    <row r="246" customFormat="false" ht="12.75" hidden="false" customHeight="true" outlineLevel="0" collapsed="false">
      <c r="A246" s="167"/>
      <c r="B246" s="98"/>
      <c r="C246" s="238"/>
      <c r="D246" s="169"/>
      <c r="E246" s="169"/>
      <c r="F246" s="195"/>
      <c r="G246" s="195"/>
      <c r="H246" s="195"/>
      <c r="I246" s="195"/>
      <c r="J246" s="195"/>
      <c r="K246" s="195"/>
      <c r="L246" s="195"/>
      <c r="M246" s="195"/>
      <c r="N246" s="195"/>
      <c r="O246" s="195"/>
      <c r="P246" s="195"/>
      <c r="Q246" s="195"/>
      <c r="R246" s="195"/>
      <c r="S246" s="195"/>
      <c r="T246" s="195"/>
      <c r="U246" s="195"/>
      <c r="V246" s="195"/>
      <c r="W246" s="195"/>
      <c r="X246" s="195"/>
      <c r="Y246" s="195"/>
    </row>
    <row r="247" customFormat="false" ht="12.75" hidden="false" customHeight="true" outlineLevel="0" collapsed="false">
      <c r="A247" s="167"/>
      <c r="B247" s="98"/>
      <c r="C247" s="238"/>
      <c r="D247" s="169"/>
      <c r="E247" s="169"/>
      <c r="F247" s="195"/>
      <c r="G247" s="195"/>
      <c r="H247" s="195"/>
      <c r="I247" s="195"/>
      <c r="J247" s="195"/>
      <c r="K247" s="195"/>
      <c r="L247" s="195"/>
      <c r="M247" s="195"/>
      <c r="N247" s="195"/>
      <c r="O247" s="195"/>
      <c r="P247" s="195"/>
      <c r="Q247" s="195"/>
      <c r="R247" s="195"/>
      <c r="S247" s="195"/>
      <c r="T247" s="195"/>
      <c r="U247" s="195"/>
      <c r="V247" s="195"/>
      <c r="W247" s="195"/>
      <c r="X247" s="195"/>
      <c r="Y247" s="195"/>
    </row>
    <row r="248" customFormat="false" ht="12.75" hidden="false" customHeight="true" outlineLevel="0" collapsed="false">
      <c r="A248" s="167"/>
      <c r="B248" s="98"/>
      <c r="C248" s="238"/>
      <c r="D248" s="169"/>
      <c r="E248" s="169"/>
      <c r="F248" s="195"/>
      <c r="G248" s="195"/>
      <c r="H248" s="195"/>
      <c r="I248" s="195"/>
      <c r="J248" s="195"/>
      <c r="K248" s="195"/>
      <c r="L248" s="195"/>
      <c r="M248" s="195"/>
      <c r="N248" s="195"/>
      <c r="O248" s="195"/>
      <c r="P248" s="195"/>
      <c r="Q248" s="195"/>
      <c r="R248" s="195"/>
      <c r="S248" s="195"/>
      <c r="T248" s="195"/>
      <c r="U248" s="195"/>
      <c r="V248" s="195"/>
      <c r="W248" s="195"/>
      <c r="X248" s="195"/>
      <c r="Y248" s="195"/>
    </row>
    <row r="249" customFormat="false" ht="12.75" hidden="false" customHeight="true" outlineLevel="0" collapsed="false">
      <c r="A249" s="167"/>
      <c r="B249" s="98"/>
      <c r="C249" s="238"/>
      <c r="D249" s="169"/>
      <c r="E249" s="169"/>
      <c r="F249" s="195"/>
      <c r="G249" s="195"/>
      <c r="H249" s="195"/>
      <c r="I249" s="195"/>
      <c r="J249" s="195"/>
      <c r="K249" s="195"/>
      <c r="L249" s="195"/>
      <c r="M249" s="195"/>
      <c r="N249" s="195"/>
      <c r="O249" s="195"/>
      <c r="P249" s="195"/>
      <c r="Q249" s="195"/>
      <c r="R249" s="195"/>
      <c r="S249" s="195"/>
      <c r="T249" s="195"/>
      <c r="U249" s="195"/>
      <c r="V249" s="195"/>
      <c r="W249" s="195"/>
      <c r="X249" s="195"/>
      <c r="Y249" s="195"/>
    </row>
    <row r="250" customFormat="false" ht="12.75" hidden="false" customHeight="true" outlineLevel="0" collapsed="false">
      <c r="A250" s="167"/>
      <c r="B250" s="98"/>
      <c r="C250" s="238"/>
      <c r="D250" s="169"/>
      <c r="E250" s="169"/>
      <c r="F250" s="195"/>
      <c r="G250" s="195"/>
      <c r="H250" s="195"/>
      <c r="I250" s="195"/>
      <c r="J250" s="195"/>
      <c r="K250" s="195"/>
      <c r="L250" s="195"/>
      <c r="M250" s="195"/>
      <c r="N250" s="195"/>
      <c r="O250" s="195"/>
      <c r="P250" s="195"/>
      <c r="Q250" s="195"/>
      <c r="R250" s="195"/>
      <c r="S250" s="195"/>
      <c r="T250" s="195"/>
      <c r="U250" s="195"/>
      <c r="V250" s="195"/>
      <c r="W250" s="195"/>
      <c r="X250" s="195"/>
      <c r="Y250" s="195"/>
    </row>
    <row r="251" customFormat="false" ht="12.75" hidden="false" customHeight="true" outlineLevel="0" collapsed="false">
      <c r="A251" s="167"/>
      <c r="B251" s="98"/>
      <c r="C251" s="238"/>
      <c r="D251" s="169"/>
      <c r="E251" s="169"/>
      <c r="F251" s="195"/>
      <c r="G251" s="195"/>
      <c r="H251" s="195"/>
      <c r="I251" s="195"/>
      <c r="J251" s="195"/>
      <c r="K251" s="195"/>
      <c r="L251" s="195"/>
      <c r="M251" s="195"/>
      <c r="N251" s="195"/>
      <c r="O251" s="195"/>
      <c r="P251" s="195"/>
      <c r="Q251" s="195"/>
      <c r="R251" s="195"/>
      <c r="S251" s="195"/>
      <c r="T251" s="195"/>
      <c r="U251" s="195"/>
      <c r="V251" s="195"/>
      <c r="W251" s="195"/>
      <c r="X251" s="195"/>
      <c r="Y251" s="195"/>
    </row>
    <row r="252" customFormat="false" ht="12.75" hidden="false" customHeight="true" outlineLevel="0" collapsed="false">
      <c r="A252" s="167"/>
      <c r="B252" s="98"/>
      <c r="C252" s="238"/>
      <c r="D252" s="169"/>
      <c r="E252" s="169"/>
      <c r="F252" s="195"/>
      <c r="G252" s="195"/>
      <c r="H252" s="195"/>
      <c r="I252" s="195"/>
      <c r="J252" s="195"/>
      <c r="K252" s="195"/>
      <c r="L252" s="195"/>
      <c r="M252" s="195"/>
      <c r="N252" s="195"/>
      <c r="O252" s="195"/>
      <c r="P252" s="195"/>
      <c r="Q252" s="195"/>
      <c r="R252" s="195"/>
      <c r="S252" s="195"/>
      <c r="T252" s="195"/>
      <c r="U252" s="195"/>
      <c r="V252" s="195"/>
      <c r="W252" s="195"/>
      <c r="X252" s="195"/>
      <c r="Y252" s="195"/>
    </row>
    <row r="253" customFormat="false" ht="12.75" hidden="false" customHeight="true" outlineLevel="0" collapsed="false">
      <c r="A253" s="167"/>
      <c r="B253" s="98"/>
      <c r="C253" s="238"/>
      <c r="D253" s="169"/>
      <c r="E253" s="169"/>
      <c r="F253" s="195"/>
      <c r="G253" s="195"/>
      <c r="H253" s="195"/>
      <c r="I253" s="195"/>
      <c r="J253" s="195"/>
      <c r="K253" s="195"/>
      <c r="L253" s="195"/>
      <c r="M253" s="195"/>
      <c r="N253" s="195"/>
      <c r="O253" s="195"/>
      <c r="P253" s="195"/>
      <c r="Q253" s="195"/>
      <c r="R253" s="195"/>
      <c r="S253" s="195"/>
      <c r="T253" s="195"/>
      <c r="U253" s="195"/>
      <c r="V253" s="195"/>
      <c r="W253" s="195"/>
      <c r="X253" s="195"/>
      <c r="Y253" s="195"/>
    </row>
    <row r="254" customFormat="false" ht="12.75" hidden="false" customHeight="true" outlineLevel="0" collapsed="false">
      <c r="A254" s="167"/>
      <c r="B254" s="98"/>
      <c r="C254" s="238"/>
      <c r="D254" s="169"/>
      <c r="E254" s="169"/>
      <c r="F254" s="195"/>
      <c r="G254" s="195"/>
      <c r="H254" s="195"/>
      <c r="I254" s="195"/>
      <c r="J254" s="195"/>
      <c r="K254" s="195"/>
      <c r="L254" s="195"/>
      <c r="M254" s="195"/>
      <c r="N254" s="195"/>
      <c r="O254" s="195"/>
      <c r="P254" s="195"/>
      <c r="Q254" s="195"/>
      <c r="R254" s="195"/>
      <c r="S254" s="195"/>
      <c r="T254" s="195"/>
      <c r="U254" s="195"/>
      <c r="V254" s="195"/>
      <c r="W254" s="195"/>
      <c r="X254" s="195"/>
      <c r="Y254" s="195"/>
    </row>
    <row r="255" customFormat="false" ht="12.75" hidden="false" customHeight="true" outlineLevel="0" collapsed="false">
      <c r="A255" s="167"/>
      <c r="B255" s="98"/>
      <c r="C255" s="238"/>
      <c r="D255" s="169"/>
      <c r="E255" s="169"/>
      <c r="F255" s="195"/>
      <c r="G255" s="195"/>
      <c r="H255" s="195"/>
      <c r="I255" s="195"/>
      <c r="J255" s="195"/>
      <c r="K255" s="195"/>
      <c r="L255" s="195"/>
      <c r="M255" s="195"/>
      <c r="N255" s="195"/>
      <c r="O255" s="195"/>
      <c r="P255" s="195"/>
      <c r="Q255" s="195"/>
      <c r="R255" s="195"/>
      <c r="S255" s="195"/>
      <c r="T255" s="195"/>
      <c r="U255" s="195"/>
      <c r="V255" s="195"/>
      <c r="W255" s="195"/>
      <c r="X255" s="195"/>
      <c r="Y255" s="195"/>
    </row>
    <row r="256" customFormat="false" ht="12.75" hidden="false" customHeight="true" outlineLevel="0" collapsed="false">
      <c r="A256" s="167"/>
      <c r="B256" s="98"/>
      <c r="C256" s="238"/>
      <c r="D256" s="169"/>
      <c r="E256" s="169"/>
      <c r="F256" s="195"/>
      <c r="G256" s="195"/>
      <c r="H256" s="195"/>
      <c r="I256" s="195"/>
      <c r="J256" s="195"/>
      <c r="K256" s="195"/>
      <c r="L256" s="195"/>
      <c r="M256" s="195"/>
      <c r="N256" s="195"/>
      <c r="O256" s="195"/>
      <c r="P256" s="195"/>
      <c r="Q256" s="195"/>
      <c r="R256" s="195"/>
      <c r="S256" s="195"/>
      <c r="T256" s="195"/>
      <c r="U256" s="195"/>
      <c r="V256" s="195"/>
      <c r="W256" s="195"/>
      <c r="X256" s="195"/>
      <c r="Y256" s="195"/>
    </row>
    <row r="257" customFormat="false" ht="12.75" hidden="false" customHeight="true" outlineLevel="0" collapsed="false">
      <c r="A257" s="167"/>
      <c r="B257" s="98"/>
      <c r="C257" s="238"/>
      <c r="D257" s="169"/>
      <c r="E257" s="169"/>
      <c r="F257" s="195"/>
      <c r="G257" s="195"/>
      <c r="H257" s="195"/>
      <c r="I257" s="195"/>
      <c r="J257" s="195"/>
      <c r="K257" s="195"/>
      <c r="L257" s="195"/>
      <c r="M257" s="195"/>
      <c r="N257" s="195"/>
      <c r="O257" s="195"/>
      <c r="P257" s="195"/>
      <c r="Q257" s="195"/>
      <c r="R257" s="195"/>
      <c r="S257" s="195"/>
      <c r="T257" s="195"/>
      <c r="U257" s="195"/>
      <c r="V257" s="195"/>
      <c r="W257" s="195"/>
      <c r="X257" s="195"/>
      <c r="Y257" s="195"/>
    </row>
    <row r="258" customFormat="false" ht="12.75" hidden="false" customHeight="true" outlineLevel="0" collapsed="false">
      <c r="A258" s="167"/>
      <c r="B258" s="98"/>
      <c r="C258" s="238"/>
      <c r="D258" s="169"/>
      <c r="E258" s="169"/>
      <c r="F258" s="195"/>
      <c r="G258" s="195"/>
      <c r="H258" s="195"/>
      <c r="I258" s="195"/>
      <c r="J258" s="195"/>
      <c r="K258" s="195"/>
      <c r="L258" s="195"/>
      <c r="M258" s="195"/>
      <c r="N258" s="195"/>
      <c r="O258" s="195"/>
      <c r="P258" s="195"/>
      <c r="Q258" s="195"/>
      <c r="R258" s="195"/>
      <c r="S258" s="195"/>
      <c r="T258" s="195"/>
      <c r="U258" s="195"/>
      <c r="V258" s="195"/>
      <c r="W258" s="195"/>
      <c r="X258" s="195"/>
      <c r="Y258" s="195"/>
    </row>
    <row r="259" customFormat="false" ht="12.75" hidden="false" customHeight="true" outlineLevel="0" collapsed="false">
      <c r="A259" s="167"/>
      <c r="B259" s="98"/>
      <c r="C259" s="238"/>
      <c r="D259" s="169"/>
      <c r="E259" s="169"/>
      <c r="F259" s="195"/>
      <c r="G259" s="195"/>
      <c r="H259" s="195"/>
      <c r="I259" s="195"/>
      <c r="J259" s="195"/>
      <c r="K259" s="195"/>
      <c r="L259" s="195"/>
      <c r="M259" s="195"/>
      <c r="N259" s="195"/>
      <c r="O259" s="195"/>
      <c r="P259" s="195"/>
      <c r="Q259" s="195"/>
      <c r="R259" s="195"/>
      <c r="S259" s="195"/>
      <c r="T259" s="195"/>
      <c r="U259" s="195"/>
      <c r="V259" s="195"/>
      <c r="W259" s="195"/>
      <c r="X259" s="195"/>
      <c r="Y259" s="195"/>
    </row>
    <row r="260" customFormat="false" ht="12.75" hidden="false" customHeight="true" outlineLevel="0" collapsed="false">
      <c r="A260" s="167"/>
      <c r="B260" s="98"/>
      <c r="C260" s="238"/>
      <c r="D260" s="169"/>
      <c r="E260" s="169"/>
      <c r="F260" s="195"/>
      <c r="G260" s="195"/>
      <c r="H260" s="195"/>
      <c r="I260" s="195"/>
      <c r="J260" s="195"/>
      <c r="K260" s="195"/>
      <c r="L260" s="195"/>
      <c r="M260" s="195"/>
      <c r="N260" s="195"/>
      <c r="O260" s="195"/>
      <c r="P260" s="195"/>
      <c r="Q260" s="195"/>
      <c r="R260" s="195"/>
      <c r="S260" s="195"/>
      <c r="T260" s="195"/>
      <c r="U260" s="195"/>
      <c r="V260" s="195"/>
      <c r="W260" s="195"/>
      <c r="X260" s="195"/>
      <c r="Y260" s="195"/>
    </row>
    <row r="261" customFormat="false" ht="12.75" hidden="false" customHeight="true" outlineLevel="0" collapsed="false">
      <c r="A261" s="167"/>
      <c r="B261" s="98"/>
      <c r="C261" s="238"/>
      <c r="D261" s="169"/>
      <c r="E261" s="169"/>
      <c r="F261" s="195"/>
      <c r="G261" s="195"/>
      <c r="H261" s="195"/>
      <c r="I261" s="195"/>
      <c r="J261" s="195"/>
      <c r="K261" s="195"/>
      <c r="L261" s="195"/>
      <c r="M261" s="195"/>
      <c r="N261" s="195"/>
      <c r="O261" s="195"/>
      <c r="P261" s="195"/>
      <c r="Q261" s="195"/>
      <c r="R261" s="195"/>
      <c r="S261" s="195"/>
      <c r="T261" s="195"/>
      <c r="U261" s="195"/>
      <c r="V261" s="195"/>
      <c r="W261" s="195"/>
      <c r="X261" s="195"/>
      <c r="Y261" s="195"/>
    </row>
    <row r="262" customFormat="false" ht="12.75" hidden="false" customHeight="true" outlineLevel="0" collapsed="false">
      <c r="A262" s="167"/>
      <c r="B262" s="98"/>
      <c r="C262" s="238"/>
      <c r="D262" s="169"/>
      <c r="E262" s="169"/>
      <c r="F262" s="195"/>
      <c r="G262" s="195"/>
      <c r="H262" s="195"/>
      <c r="I262" s="195"/>
      <c r="J262" s="195"/>
      <c r="K262" s="195"/>
      <c r="L262" s="195"/>
      <c r="M262" s="195"/>
      <c r="N262" s="195"/>
      <c r="O262" s="195"/>
      <c r="P262" s="195"/>
      <c r="Q262" s="195"/>
      <c r="R262" s="195"/>
      <c r="S262" s="195"/>
      <c r="T262" s="195"/>
      <c r="U262" s="195"/>
      <c r="V262" s="195"/>
      <c r="W262" s="195"/>
      <c r="X262" s="195"/>
      <c r="Y262" s="195"/>
    </row>
    <row r="263" customFormat="false" ht="12.75" hidden="false" customHeight="true" outlineLevel="0" collapsed="false">
      <c r="A263" s="167"/>
      <c r="B263" s="98"/>
      <c r="C263" s="238"/>
      <c r="D263" s="169"/>
      <c r="E263" s="169"/>
      <c r="F263" s="195"/>
      <c r="G263" s="195"/>
      <c r="H263" s="195"/>
      <c r="I263" s="195"/>
      <c r="J263" s="195"/>
      <c r="K263" s="195"/>
      <c r="L263" s="195"/>
      <c r="M263" s="195"/>
      <c r="N263" s="195"/>
      <c r="O263" s="195"/>
      <c r="P263" s="195"/>
      <c r="Q263" s="195"/>
      <c r="R263" s="195"/>
      <c r="S263" s="195"/>
      <c r="T263" s="195"/>
      <c r="U263" s="195"/>
      <c r="V263" s="195"/>
      <c r="W263" s="195"/>
      <c r="X263" s="195"/>
      <c r="Y263" s="195"/>
    </row>
    <row r="264" customFormat="false" ht="12.75" hidden="false" customHeight="true" outlineLevel="0" collapsed="false">
      <c r="A264" s="167"/>
      <c r="B264" s="98"/>
      <c r="C264" s="238"/>
      <c r="D264" s="169"/>
      <c r="E264" s="169"/>
      <c r="F264" s="195"/>
      <c r="G264" s="195"/>
      <c r="H264" s="195"/>
      <c r="I264" s="195"/>
      <c r="J264" s="195"/>
      <c r="K264" s="195"/>
      <c r="L264" s="195"/>
      <c r="M264" s="195"/>
      <c r="N264" s="195"/>
      <c r="O264" s="195"/>
      <c r="P264" s="195"/>
      <c r="Q264" s="195"/>
      <c r="R264" s="195"/>
      <c r="S264" s="195"/>
      <c r="T264" s="195"/>
      <c r="U264" s="195"/>
      <c r="V264" s="195"/>
      <c r="W264" s="195"/>
      <c r="X264" s="195"/>
      <c r="Y264" s="195"/>
    </row>
    <row r="265" customFormat="false" ht="12.75" hidden="false" customHeight="true" outlineLevel="0" collapsed="false">
      <c r="A265" s="167"/>
      <c r="B265" s="98"/>
      <c r="C265" s="238"/>
      <c r="D265" s="169"/>
      <c r="E265" s="169"/>
      <c r="F265" s="195"/>
      <c r="G265" s="195"/>
      <c r="H265" s="195"/>
      <c r="I265" s="195"/>
      <c r="J265" s="195"/>
      <c r="K265" s="195"/>
      <c r="L265" s="195"/>
      <c r="M265" s="195"/>
      <c r="N265" s="195"/>
      <c r="O265" s="195"/>
      <c r="P265" s="195"/>
      <c r="Q265" s="195"/>
      <c r="R265" s="195"/>
      <c r="S265" s="195"/>
      <c r="T265" s="195"/>
      <c r="U265" s="195"/>
      <c r="V265" s="195"/>
      <c r="W265" s="195"/>
      <c r="X265" s="195"/>
      <c r="Y265" s="195"/>
    </row>
    <row r="266" customFormat="false" ht="12.75" hidden="false" customHeight="true" outlineLevel="0" collapsed="false">
      <c r="A266" s="167"/>
      <c r="B266" s="98"/>
      <c r="C266" s="238"/>
      <c r="D266" s="169"/>
      <c r="E266" s="169"/>
      <c r="F266" s="195"/>
      <c r="G266" s="195"/>
      <c r="H266" s="195"/>
      <c r="I266" s="195"/>
      <c r="J266" s="195"/>
      <c r="K266" s="195"/>
      <c r="L266" s="195"/>
      <c r="M266" s="195"/>
      <c r="N266" s="195"/>
      <c r="O266" s="195"/>
      <c r="P266" s="195"/>
      <c r="Q266" s="195"/>
      <c r="R266" s="195"/>
      <c r="S266" s="195"/>
      <c r="T266" s="195"/>
      <c r="U266" s="195"/>
      <c r="V266" s="195"/>
      <c r="W266" s="195"/>
      <c r="X266" s="195"/>
      <c r="Y266" s="195"/>
    </row>
    <row r="267" customFormat="false" ht="12.75" hidden="false" customHeight="true" outlineLevel="0" collapsed="false">
      <c r="A267" s="167"/>
      <c r="B267" s="98"/>
      <c r="C267" s="238"/>
      <c r="D267" s="169"/>
      <c r="E267" s="169"/>
      <c r="F267" s="195"/>
      <c r="G267" s="195"/>
      <c r="H267" s="195"/>
      <c r="I267" s="195"/>
      <c r="J267" s="195"/>
      <c r="K267" s="195"/>
      <c r="L267" s="195"/>
      <c r="M267" s="195"/>
      <c r="N267" s="195"/>
      <c r="O267" s="195"/>
      <c r="P267" s="195"/>
      <c r="Q267" s="195"/>
      <c r="R267" s="195"/>
      <c r="S267" s="195"/>
      <c r="T267" s="195"/>
      <c r="U267" s="195"/>
      <c r="V267" s="195"/>
      <c r="W267" s="195"/>
      <c r="X267" s="195"/>
      <c r="Y267" s="195"/>
    </row>
    <row r="268" customFormat="false" ht="12.75" hidden="false" customHeight="true" outlineLevel="0" collapsed="false">
      <c r="A268" s="167"/>
      <c r="B268" s="98"/>
      <c r="C268" s="238"/>
      <c r="D268" s="169"/>
      <c r="E268" s="169"/>
      <c r="F268" s="195"/>
      <c r="G268" s="195"/>
      <c r="H268" s="195"/>
      <c r="I268" s="195"/>
      <c r="J268" s="195"/>
      <c r="K268" s="195"/>
      <c r="L268" s="195"/>
      <c r="M268" s="195"/>
      <c r="N268" s="195"/>
      <c r="O268" s="195"/>
      <c r="P268" s="195"/>
      <c r="Q268" s="195"/>
      <c r="R268" s="195"/>
      <c r="S268" s="195"/>
      <c r="T268" s="195"/>
      <c r="U268" s="195"/>
      <c r="V268" s="195"/>
      <c r="W268" s="195"/>
      <c r="X268" s="195"/>
      <c r="Y268" s="195"/>
    </row>
    <row r="269" customFormat="false" ht="12.75" hidden="false" customHeight="true" outlineLevel="0" collapsed="false">
      <c r="A269" s="167"/>
      <c r="B269" s="98"/>
      <c r="C269" s="238"/>
      <c r="D269" s="169"/>
      <c r="E269" s="169"/>
      <c r="F269" s="195"/>
      <c r="G269" s="195"/>
      <c r="H269" s="195"/>
      <c r="I269" s="195"/>
      <c r="J269" s="195"/>
      <c r="K269" s="195"/>
      <c r="L269" s="195"/>
      <c r="M269" s="195"/>
      <c r="N269" s="195"/>
      <c r="O269" s="195"/>
      <c r="P269" s="195"/>
      <c r="Q269" s="195"/>
      <c r="R269" s="195"/>
      <c r="S269" s="195"/>
      <c r="T269" s="195"/>
      <c r="U269" s="195"/>
      <c r="V269" s="195"/>
      <c r="W269" s="195"/>
      <c r="X269" s="195"/>
      <c r="Y269" s="195"/>
    </row>
    <row r="270" customFormat="false" ht="12.75" hidden="false" customHeight="true" outlineLevel="0" collapsed="false">
      <c r="A270" s="167"/>
      <c r="B270" s="98"/>
      <c r="C270" s="238"/>
      <c r="D270" s="169"/>
      <c r="E270" s="169"/>
      <c r="F270" s="195"/>
      <c r="G270" s="195"/>
      <c r="H270" s="195"/>
      <c r="I270" s="195"/>
      <c r="J270" s="195"/>
      <c r="K270" s="195"/>
      <c r="L270" s="195"/>
      <c r="M270" s="195"/>
      <c r="N270" s="195"/>
      <c r="O270" s="195"/>
      <c r="P270" s="195"/>
      <c r="Q270" s="195"/>
      <c r="R270" s="195"/>
      <c r="S270" s="195"/>
      <c r="T270" s="195"/>
      <c r="U270" s="195"/>
      <c r="V270" s="195"/>
      <c r="W270" s="195"/>
      <c r="X270" s="195"/>
      <c r="Y270" s="195"/>
    </row>
    <row r="271" customFormat="false" ht="12.75" hidden="false" customHeight="true" outlineLevel="0" collapsed="false">
      <c r="A271" s="167"/>
      <c r="B271" s="98"/>
      <c r="C271" s="238"/>
      <c r="D271" s="169"/>
      <c r="E271" s="169"/>
      <c r="F271" s="195"/>
      <c r="G271" s="195"/>
      <c r="H271" s="195"/>
      <c r="I271" s="195"/>
      <c r="J271" s="195"/>
      <c r="K271" s="195"/>
      <c r="L271" s="195"/>
      <c r="M271" s="195"/>
      <c r="N271" s="195"/>
      <c r="O271" s="195"/>
      <c r="P271" s="195"/>
      <c r="Q271" s="195"/>
      <c r="R271" s="195"/>
      <c r="S271" s="195"/>
      <c r="T271" s="195"/>
      <c r="U271" s="195"/>
      <c r="V271" s="195"/>
      <c r="W271" s="195"/>
      <c r="X271" s="195"/>
      <c r="Y271" s="195"/>
    </row>
    <row r="272" customFormat="false" ht="12.75" hidden="false" customHeight="true" outlineLevel="0" collapsed="false">
      <c r="A272" s="167"/>
      <c r="B272" s="98"/>
      <c r="C272" s="238"/>
      <c r="D272" s="169"/>
      <c r="E272" s="169"/>
      <c r="F272" s="195"/>
      <c r="G272" s="195"/>
      <c r="H272" s="195"/>
      <c r="I272" s="195"/>
      <c r="J272" s="195"/>
      <c r="K272" s="195"/>
      <c r="L272" s="195"/>
      <c r="M272" s="195"/>
      <c r="N272" s="195"/>
      <c r="O272" s="195"/>
      <c r="P272" s="195"/>
      <c r="Q272" s="195"/>
      <c r="R272" s="195"/>
      <c r="S272" s="195"/>
      <c r="T272" s="195"/>
      <c r="U272" s="195"/>
      <c r="V272" s="195"/>
      <c r="W272" s="195"/>
      <c r="X272" s="195"/>
      <c r="Y272" s="195"/>
    </row>
    <row r="273" customFormat="false" ht="12.75" hidden="false" customHeight="true" outlineLevel="0" collapsed="false">
      <c r="A273" s="167"/>
      <c r="B273" s="98"/>
      <c r="C273" s="238"/>
      <c r="D273" s="169"/>
      <c r="E273" s="169"/>
      <c r="F273" s="195"/>
      <c r="G273" s="195"/>
      <c r="H273" s="195"/>
      <c r="I273" s="195"/>
      <c r="J273" s="195"/>
      <c r="K273" s="195"/>
      <c r="L273" s="195"/>
      <c r="M273" s="195"/>
      <c r="N273" s="195"/>
      <c r="O273" s="195"/>
      <c r="P273" s="195"/>
      <c r="Q273" s="195"/>
      <c r="R273" s="195"/>
      <c r="S273" s="195"/>
      <c r="T273" s="195"/>
      <c r="U273" s="195"/>
      <c r="V273" s="195"/>
      <c r="W273" s="195"/>
      <c r="X273" s="195"/>
      <c r="Y273" s="195"/>
    </row>
    <row r="274" customFormat="false" ht="12.75" hidden="false" customHeight="true" outlineLevel="0" collapsed="false">
      <c r="A274" s="167"/>
      <c r="B274" s="98"/>
      <c r="C274" s="238"/>
      <c r="D274" s="169"/>
      <c r="E274" s="169"/>
      <c r="F274" s="195"/>
      <c r="G274" s="195"/>
      <c r="H274" s="195"/>
      <c r="I274" s="195"/>
      <c r="J274" s="195"/>
      <c r="K274" s="195"/>
      <c r="L274" s="195"/>
      <c r="M274" s="195"/>
      <c r="N274" s="195"/>
      <c r="O274" s="195"/>
      <c r="P274" s="195"/>
      <c r="Q274" s="195"/>
      <c r="R274" s="195"/>
      <c r="S274" s="195"/>
      <c r="T274" s="195"/>
      <c r="U274" s="195"/>
      <c r="V274" s="195"/>
      <c r="W274" s="195"/>
      <c r="X274" s="195"/>
      <c r="Y274" s="195"/>
    </row>
    <row r="275" customFormat="false" ht="12.75" hidden="false" customHeight="true" outlineLevel="0" collapsed="false">
      <c r="A275" s="167"/>
      <c r="B275" s="98"/>
      <c r="C275" s="238"/>
      <c r="D275" s="169"/>
      <c r="E275" s="169"/>
      <c r="F275" s="195"/>
      <c r="G275" s="195"/>
      <c r="H275" s="195"/>
      <c r="I275" s="195"/>
      <c r="J275" s="195"/>
      <c r="K275" s="195"/>
      <c r="L275" s="195"/>
      <c r="M275" s="195"/>
      <c r="N275" s="195"/>
      <c r="O275" s="195"/>
      <c r="P275" s="195"/>
      <c r="Q275" s="195"/>
      <c r="R275" s="195"/>
      <c r="S275" s="195"/>
      <c r="T275" s="195"/>
      <c r="U275" s="195"/>
      <c r="V275" s="195"/>
      <c r="W275" s="195"/>
      <c r="X275" s="195"/>
      <c r="Y275" s="195"/>
    </row>
    <row r="276" customFormat="false" ht="12.75" hidden="false" customHeight="true" outlineLevel="0" collapsed="false">
      <c r="A276" s="167"/>
      <c r="B276" s="98"/>
      <c r="C276" s="238"/>
      <c r="D276" s="169"/>
      <c r="E276" s="169"/>
      <c r="F276" s="195"/>
      <c r="G276" s="195"/>
      <c r="H276" s="195"/>
      <c r="I276" s="195"/>
      <c r="J276" s="195"/>
      <c r="K276" s="195"/>
      <c r="L276" s="195"/>
      <c r="M276" s="195"/>
      <c r="N276" s="195"/>
      <c r="O276" s="195"/>
      <c r="P276" s="195"/>
      <c r="Q276" s="195"/>
      <c r="R276" s="195"/>
      <c r="S276" s="195"/>
      <c r="T276" s="195"/>
      <c r="U276" s="195"/>
      <c r="V276" s="195"/>
      <c r="W276" s="195"/>
      <c r="X276" s="195"/>
      <c r="Y276" s="195"/>
    </row>
    <row r="277" customFormat="false" ht="12.75" hidden="false" customHeight="true" outlineLevel="0" collapsed="false">
      <c r="A277" s="167"/>
      <c r="B277" s="98"/>
      <c r="C277" s="238"/>
      <c r="D277" s="169"/>
      <c r="E277" s="169"/>
      <c r="F277" s="195"/>
      <c r="G277" s="195"/>
      <c r="H277" s="195"/>
      <c r="I277" s="195"/>
      <c r="J277" s="195"/>
      <c r="K277" s="195"/>
      <c r="L277" s="195"/>
      <c r="M277" s="195"/>
      <c r="N277" s="195"/>
      <c r="O277" s="195"/>
      <c r="P277" s="195"/>
      <c r="Q277" s="195"/>
      <c r="R277" s="195"/>
      <c r="S277" s="195"/>
      <c r="T277" s="195"/>
      <c r="U277" s="195"/>
      <c r="V277" s="195"/>
      <c r="W277" s="195"/>
      <c r="X277" s="195"/>
      <c r="Y277" s="195"/>
    </row>
    <row r="278" customFormat="false" ht="12.75" hidden="false" customHeight="true" outlineLevel="0" collapsed="false">
      <c r="A278" s="167"/>
      <c r="B278" s="98"/>
      <c r="C278" s="238"/>
      <c r="D278" s="169"/>
      <c r="E278" s="169"/>
      <c r="F278" s="195"/>
      <c r="G278" s="195"/>
      <c r="H278" s="195"/>
      <c r="I278" s="195"/>
      <c r="J278" s="195"/>
      <c r="K278" s="195"/>
      <c r="L278" s="195"/>
      <c r="M278" s="195"/>
      <c r="N278" s="195"/>
      <c r="O278" s="195"/>
      <c r="P278" s="195"/>
      <c r="Q278" s="195"/>
      <c r="R278" s="195"/>
      <c r="S278" s="195"/>
      <c r="T278" s="195"/>
      <c r="U278" s="195"/>
      <c r="V278" s="195"/>
      <c r="W278" s="195"/>
      <c r="X278" s="195"/>
      <c r="Y278" s="195"/>
    </row>
    <row r="279" customFormat="false" ht="12.75" hidden="false" customHeight="true" outlineLevel="0" collapsed="false">
      <c r="A279" s="167"/>
      <c r="B279" s="98"/>
      <c r="C279" s="238"/>
      <c r="D279" s="169"/>
      <c r="E279" s="169"/>
      <c r="F279" s="195"/>
      <c r="G279" s="195"/>
      <c r="H279" s="195"/>
      <c r="I279" s="195"/>
      <c r="J279" s="195"/>
      <c r="K279" s="195"/>
      <c r="L279" s="195"/>
      <c r="M279" s="195"/>
      <c r="N279" s="195"/>
      <c r="O279" s="195"/>
      <c r="P279" s="195"/>
      <c r="Q279" s="195"/>
      <c r="R279" s="195"/>
      <c r="S279" s="195"/>
      <c r="T279" s="195"/>
      <c r="U279" s="195"/>
      <c r="V279" s="195"/>
      <c r="W279" s="195"/>
      <c r="X279" s="195"/>
      <c r="Y279" s="195"/>
    </row>
    <row r="280" customFormat="false" ht="12.75" hidden="false" customHeight="true" outlineLevel="0" collapsed="false">
      <c r="A280" s="167"/>
      <c r="B280" s="98"/>
      <c r="C280" s="238"/>
      <c r="D280" s="169"/>
      <c r="E280" s="169"/>
      <c r="F280" s="195"/>
      <c r="G280" s="195"/>
      <c r="H280" s="195"/>
      <c r="I280" s="195"/>
      <c r="J280" s="195"/>
      <c r="K280" s="195"/>
      <c r="L280" s="195"/>
      <c r="M280" s="195"/>
      <c r="N280" s="195"/>
      <c r="O280" s="195"/>
      <c r="P280" s="195"/>
      <c r="Q280" s="195"/>
      <c r="R280" s="195"/>
      <c r="S280" s="195"/>
      <c r="T280" s="195"/>
      <c r="U280" s="195"/>
      <c r="V280" s="195"/>
      <c r="W280" s="195"/>
      <c r="X280" s="195"/>
      <c r="Y280" s="195"/>
    </row>
    <row r="281" customFormat="false" ht="12.75" hidden="false" customHeight="true" outlineLevel="0" collapsed="false">
      <c r="A281" s="167"/>
      <c r="B281" s="98"/>
      <c r="C281" s="238"/>
      <c r="D281" s="169"/>
      <c r="E281" s="169"/>
      <c r="F281" s="195"/>
      <c r="G281" s="195"/>
      <c r="H281" s="195"/>
      <c r="I281" s="195"/>
      <c r="J281" s="195"/>
      <c r="K281" s="195"/>
      <c r="L281" s="195"/>
      <c r="M281" s="195"/>
      <c r="N281" s="195"/>
      <c r="O281" s="195"/>
      <c r="P281" s="195"/>
      <c r="Q281" s="195"/>
      <c r="R281" s="195"/>
      <c r="S281" s="195"/>
      <c r="T281" s="195"/>
      <c r="U281" s="195"/>
      <c r="V281" s="195"/>
      <c r="W281" s="195"/>
      <c r="X281" s="195"/>
      <c r="Y281" s="195"/>
    </row>
    <row r="282" customFormat="false" ht="12.75" hidden="false" customHeight="true" outlineLevel="0" collapsed="false">
      <c r="A282" s="167"/>
      <c r="B282" s="98"/>
      <c r="C282" s="238"/>
      <c r="D282" s="169"/>
      <c r="E282" s="169"/>
      <c r="F282" s="195"/>
      <c r="G282" s="195"/>
      <c r="H282" s="195"/>
      <c r="I282" s="195"/>
      <c r="J282" s="195"/>
      <c r="K282" s="195"/>
      <c r="L282" s="195"/>
      <c r="M282" s="195"/>
      <c r="N282" s="195"/>
      <c r="O282" s="195"/>
      <c r="P282" s="195"/>
      <c r="Q282" s="195"/>
      <c r="R282" s="195"/>
      <c r="S282" s="195"/>
      <c r="T282" s="195"/>
      <c r="U282" s="195"/>
      <c r="V282" s="195"/>
      <c r="W282" s="195"/>
      <c r="X282" s="195"/>
      <c r="Y282" s="195"/>
    </row>
    <row r="283" customFormat="false" ht="12.75" hidden="false" customHeight="true" outlineLevel="0" collapsed="false">
      <c r="A283" s="167"/>
      <c r="B283" s="98"/>
      <c r="C283" s="238"/>
      <c r="D283" s="169"/>
      <c r="E283" s="169"/>
      <c r="F283" s="195"/>
      <c r="G283" s="195"/>
      <c r="H283" s="195"/>
      <c r="I283" s="195"/>
      <c r="J283" s="195"/>
      <c r="K283" s="195"/>
      <c r="L283" s="195"/>
      <c r="M283" s="195"/>
      <c r="N283" s="195"/>
      <c r="O283" s="195"/>
      <c r="P283" s="195"/>
      <c r="Q283" s="195"/>
      <c r="R283" s="195"/>
      <c r="S283" s="195"/>
      <c r="T283" s="195"/>
      <c r="U283" s="195"/>
      <c r="V283" s="195"/>
      <c r="W283" s="195"/>
      <c r="X283" s="195"/>
      <c r="Y283" s="195"/>
    </row>
    <row r="284" customFormat="false" ht="12.75" hidden="false" customHeight="true" outlineLevel="0" collapsed="false">
      <c r="A284" s="167"/>
      <c r="B284" s="98"/>
      <c r="C284" s="238"/>
      <c r="D284" s="169"/>
      <c r="E284" s="169"/>
      <c r="F284" s="195"/>
      <c r="G284" s="195"/>
      <c r="H284" s="195"/>
      <c r="I284" s="195"/>
      <c r="J284" s="195"/>
      <c r="K284" s="195"/>
      <c r="L284" s="195"/>
      <c r="M284" s="195"/>
      <c r="N284" s="195"/>
      <c r="O284" s="195"/>
      <c r="P284" s="195"/>
      <c r="Q284" s="195"/>
      <c r="R284" s="195"/>
      <c r="S284" s="195"/>
      <c r="T284" s="195"/>
      <c r="U284" s="195"/>
      <c r="V284" s="195"/>
      <c r="W284" s="195"/>
      <c r="X284" s="195"/>
      <c r="Y284" s="195"/>
    </row>
    <row r="285" customFormat="false" ht="12.75" hidden="false" customHeight="true" outlineLevel="0" collapsed="false">
      <c r="A285" s="167"/>
      <c r="B285" s="98"/>
      <c r="C285" s="238"/>
      <c r="D285" s="169"/>
      <c r="E285" s="169"/>
      <c r="F285" s="195"/>
      <c r="G285" s="195"/>
      <c r="H285" s="195"/>
      <c r="I285" s="195"/>
      <c r="J285" s="195"/>
      <c r="K285" s="195"/>
      <c r="L285" s="195"/>
      <c r="M285" s="195"/>
      <c r="N285" s="195"/>
      <c r="O285" s="195"/>
      <c r="P285" s="195"/>
      <c r="Q285" s="195"/>
      <c r="R285" s="195"/>
      <c r="S285" s="195"/>
      <c r="T285" s="195"/>
      <c r="U285" s="195"/>
      <c r="V285" s="195"/>
      <c r="W285" s="195"/>
      <c r="X285" s="195"/>
      <c r="Y285" s="195"/>
    </row>
    <row r="286" customFormat="false" ht="12.75" hidden="false" customHeight="true" outlineLevel="0" collapsed="false">
      <c r="A286" s="167"/>
      <c r="B286" s="98"/>
      <c r="C286" s="238"/>
      <c r="D286" s="169"/>
      <c r="E286" s="169"/>
      <c r="F286" s="195"/>
      <c r="G286" s="195"/>
      <c r="H286" s="195"/>
      <c r="I286" s="195"/>
      <c r="J286" s="195"/>
      <c r="K286" s="195"/>
      <c r="L286" s="195"/>
      <c r="M286" s="195"/>
      <c r="N286" s="195"/>
      <c r="O286" s="195"/>
      <c r="P286" s="195"/>
      <c r="Q286" s="195"/>
      <c r="R286" s="195"/>
      <c r="S286" s="195"/>
      <c r="T286" s="195"/>
      <c r="U286" s="195"/>
      <c r="V286" s="195"/>
      <c r="W286" s="195"/>
      <c r="X286" s="195"/>
      <c r="Y286" s="195"/>
    </row>
    <row r="287" customFormat="false" ht="12.75" hidden="false" customHeight="true" outlineLevel="0" collapsed="false">
      <c r="A287" s="167"/>
      <c r="B287" s="98"/>
      <c r="C287" s="238"/>
      <c r="D287" s="169"/>
      <c r="E287" s="169"/>
      <c r="F287" s="195"/>
      <c r="G287" s="195"/>
      <c r="H287" s="195"/>
      <c r="I287" s="195"/>
      <c r="J287" s="195"/>
      <c r="K287" s="195"/>
      <c r="L287" s="195"/>
      <c r="M287" s="195"/>
      <c r="N287" s="195"/>
      <c r="O287" s="195"/>
      <c r="P287" s="195"/>
      <c r="Q287" s="195"/>
      <c r="R287" s="195"/>
      <c r="S287" s="195"/>
      <c r="T287" s="195"/>
      <c r="U287" s="195"/>
      <c r="V287" s="195"/>
      <c r="W287" s="195"/>
      <c r="X287" s="195"/>
      <c r="Y287" s="195"/>
    </row>
    <row r="288" customFormat="false" ht="12.75" hidden="false" customHeight="true" outlineLevel="0" collapsed="false">
      <c r="A288" s="167"/>
      <c r="B288" s="98"/>
      <c r="C288" s="238"/>
      <c r="D288" s="169"/>
      <c r="E288" s="169"/>
      <c r="F288" s="195"/>
      <c r="G288" s="195"/>
      <c r="H288" s="195"/>
      <c r="I288" s="195"/>
      <c r="J288" s="195"/>
      <c r="K288" s="195"/>
      <c r="L288" s="195"/>
      <c r="M288" s="195"/>
      <c r="N288" s="195"/>
      <c r="O288" s="195"/>
      <c r="P288" s="195"/>
      <c r="Q288" s="195"/>
      <c r="R288" s="195"/>
      <c r="S288" s="195"/>
      <c r="T288" s="195"/>
      <c r="U288" s="195"/>
      <c r="V288" s="195"/>
      <c r="W288" s="195"/>
      <c r="X288" s="195"/>
      <c r="Y288" s="195"/>
    </row>
    <row r="289" customFormat="false" ht="12.75" hidden="false" customHeight="true" outlineLevel="0" collapsed="false">
      <c r="A289" s="167"/>
      <c r="B289" s="98"/>
      <c r="C289" s="238"/>
      <c r="D289" s="169"/>
      <c r="E289" s="169"/>
      <c r="F289" s="195"/>
      <c r="G289" s="195"/>
      <c r="H289" s="195"/>
      <c r="I289" s="195"/>
      <c r="J289" s="195"/>
      <c r="K289" s="195"/>
      <c r="L289" s="195"/>
      <c r="M289" s="195"/>
      <c r="N289" s="195"/>
      <c r="O289" s="195"/>
      <c r="P289" s="195"/>
      <c r="Q289" s="195"/>
      <c r="R289" s="195"/>
      <c r="S289" s="195"/>
      <c r="T289" s="195"/>
      <c r="U289" s="195"/>
      <c r="V289" s="195"/>
      <c r="W289" s="195"/>
      <c r="X289" s="195"/>
      <c r="Y289" s="195"/>
    </row>
    <row r="290" customFormat="false" ht="12.75" hidden="false" customHeight="true" outlineLevel="0" collapsed="false">
      <c r="A290" s="167"/>
      <c r="B290" s="98"/>
      <c r="C290" s="238"/>
      <c r="D290" s="169"/>
      <c r="E290" s="169"/>
      <c r="F290" s="195"/>
      <c r="G290" s="195"/>
      <c r="H290" s="195"/>
      <c r="I290" s="195"/>
      <c r="J290" s="195"/>
      <c r="K290" s="195"/>
      <c r="L290" s="195"/>
      <c r="M290" s="195"/>
      <c r="N290" s="195"/>
      <c r="O290" s="195"/>
      <c r="P290" s="195"/>
      <c r="Q290" s="195"/>
      <c r="R290" s="195"/>
      <c r="S290" s="195"/>
      <c r="T290" s="195"/>
      <c r="U290" s="195"/>
      <c r="V290" s="195"/>
      <c r="W290" s="195"/>
      <c r="X290" s="195"/>
      <c r="Y290" s="195"/>
    </row>
    <row r="291" customFormat="false" ht="12.75" hidden="false" customHeight="true" outlineLevel="0" collapsed="false">
      <c r="A291" s="167"/>
      <c r="B291" s="98"/>
      <c r="C291" s="238"/>
      <c r="D291" s="169"/>
      <c r="E291" s="169"/>
      <c r="F291" s="195"/>
      <c r="G291" s="195"/>
      <c r="H291" s="195"/>
      <c r="I291" s="195"/>
      <c r="J291" s="195"/>
      <c r="K291" s="195"/>
      <c r="L291" s="195"/>
      <c r="M291" s="195"/>
      <c r="N291" s="195"/>
      <c r="O291" s="195"/>
      <c r="P291" s="195"/>
      <c r="Q291" s="195"/>
      <c r="R291" s="195"/>
      <c r="S291" s="195"/>
      <c r="T291" s="195"/>
      <c r="U291" s="195"/>
      <c r="V291" s="195"/>
      <c r="W291" s="195"/>
      <c r="X291" s="195"/>
      <c r="Y291" s="195"/>
    </row>
    <row r="292" customFormat="false" ht="12.75" hidden="false" customHeight="true" outlineLevel="0" collapsed="false">
      <c r="A292" s="167"/>
      <c r="B292" s="98"/>
      <c r="C292" s="238"/>
      <c r="D292" s="169"/>
      <c r="E292" s="169"/>
      <c r="F292" s="195"/>
      <c r="G292" s="195"/>
      <c r="H292" s="195"/>
      <c r="I292" s="195"/>
      <c r="J292" s="195"/>
      <c r="K292" s="195"/>
      <c r="L292" s="195"/>
      <c r="M292" s="195"/>
      <c r="N292" s="195"/>
      <c r="O292" s="195"/>
      <c r="P292" s="195"/>
      <c r="Q292" s="195"/>
      <c r="R292" s="195"/>
      <c r="S292" s="195"/>
      <c r="T292" s="195"/>
      <c r="U292" s="195"/>
      <c r="V292" s="195"/>
      <c r="W292" s="195"/>
      <c r="X292" s="195"/>
      <c r="Y292" s="195"/>
    </row>
    <row r="293" customFormat="false" ht="12.75" hidden="false" customHeight="true" outlineLevel="0" collapsed="false">
      <c r="A293" s="167"/>
      <c r="B293" s="98"/>
      <c r="C293" s="238"/>
      <c r="D293" s="169"/>
      <c r="E293" s="169"/>
      <c r="F293" s="195"/>
      <c r="G293" s="195"/>
      <c r="H293" s="195"/>
      <c r="I293" s="195"/>
      <c r="J293" s="195"/>
      <c r="K293" s="195"/>
      <c r="L293" s="195"/>
      <c r="M293" s="195"/>
      <c r="N293" s="195"/>
      <c r="O293" s="195"/>
      <c r="P293" s="195"/>
      <c r="Q293" s="195"/>
      <c r="R293" s="195"/>
      <c r="S293" s="195"/>
      <c r="T293" s="195"/>
      <c r="U293" s="195"/>
      <c r="V293" s="195"/>
      <c r="W293" s="195"/>
      <c r="X293" s="195"/>
      <c r="Y293" s="195"/>
    </row>
    <row r="294" customFormat="false" ht="12.75" hidden="false" customHeight="true" outlineLevel="0" collapsed="false">
      <c r="A294" s="167"/>
      <c r="B294" s="98"/>
      <c r="C294" s="238"/>
      <c r="D294" s="169"/>
      <c r="E294" s="169"/>
      <c r="F294" s="195"/>
      <c r="G294" s="195"/>
      <c r="H294" s="195"/>
      <c r="I294" s="195"/>
      <c r="J294" s="195"/>
      <c r="K294" s="195"/>
      <c r="L294" s="195"/>
      <c r="M294" s="195"/>
      <c r="N294" s="195"/>
      <c r="O294" s="195"/>
      <c r="P294" s="195"/>
      <c r="Q294" s="195"/>
      <c r="R294" s="195"/>
      <c r="S294" s="195"/>
      <c r="T294" s="195"/>
      <c r="U294" s="195"/>
      <c r="V294" s="195"/>
      <c r="W294" s="195"/>
      <c r="X294" s="195"/>
      <c r="Y294" s="195"/>
    </row>
    <row r="295" customFormat="false" ht="12.75" hidden="false" customHeight="true" outlineLevel="0" collapsed="false">
      <c r="A295" s="167"/>
      <c r="B295" s="98"/>
      <c r="C295" s="238"/>
      <c r="D295" s="169"/>
      <c r="E295" s="169"/>
      <c r="F295" s="195"/>
      <c r="G295" s="195"/>
      <c r="H295" s="195"/>
      <c r="I295" s="195"/>
      <c r="J295" s="195"/>
      <c r="K295" s="195"/>
      <c r="L295" s="195"/>
      <c r="M295" s="195"/>
      <c r="N295" s="195"/>
      <c r="O295" s="195"/>
      <c r="P295" s="195"/>
      <c r="Q295" s="195"/>
      <c r="R295" s="195"/>
      <c r="S295" s="195"/>
      <c r="T295" s="195"/>
      <c r="U295" s="195"/>
      <c r="V295" s="195"/>
      <c r="W295" s="195"/>
      <c r="X295" s="195"/>
      <c r="Y295" s="195"/>
    </row>
    <row r="296" customFormat="false" ht="12.75" hidden="false" customHeight="true" outlineLevel="0" collapsed="false">
      <c r="A296" s="167"/>
      <c r="B296" s="98"/>
      <c r="C296" s="238"/>
      <c r="D296" s="169"/>
      <c r="E296" s="169"/>
      <c r="F296" s="195"/>
      <c r="G296" s="195"/>
      <c r="H296" s="195"/>
      <c r="I296" s="195"/>
      <c r="J296" s="195"/>
      <c r="K296" s="195"/>
      <c r="L296" s="195"/>
      <c r="M296" s="195"/>
      <c r="N296" s="195"/>
      <c r="O296" s="195"/>
      <c r="P296" s="195"/>
      <c r="Q296" s="195"/>
      <c r="R296" s="195"/>
      <c r="S296" s="195"/>
      <c r="T296" s="195"/>
      <c r="U296" s="195"/>
      <c r="V296" s="195"/>
      <c r="W296" s="195"/>
      <c r="X296" s="195"/>
      <c r="Y296" s="195"/>
    </row>
    <row r="297" customFormat="false" ht="12.75" hidden="false" customHeight="true" outlineLevel="0" collapsed="false">
      <c r="A297" s="167"/>
      <c r="B297" s="98"/>
      <c r="C297" s="238"/>
      <c r="D297" s="169"/>
      <c r="E297" s="169"/>
      <c r="F297" s="195"/>
      <c r="G297" s="195"/>
      <c r="H297" s="195"/>
      <c r="I297" s="195"/>
      <c r="J297" s="195"/>
      <c r="K297" s="195"/>
      <c r="L297" s="195"/>
      <c r="M297" s="195"/>
      <c r="N297" s="195"/>
      <c r="O297" s="195"/>
      <c r="P297" s="195"/>
      <c r="Q297" s="195"/>
      <c r="R297" s="195"/>
      <c r="S297" s="195"/>
      <c r="T297" s="195"/>
      <c r="U297" s="195"/>
      <c r="V297" s="195"/>
      <c r="W297" s="195"/>
      <c r="X297" s="195"/>
      <c r="Y297" s="195"/>
    </row>
    <row r="298" customFormat="false" ht="12.75" hidden="false" customHeight="true" outlineLevel="0" collapsed="false">
      <c r="A298" s="167"/>
      <c r="B298" s="98"/>
      <c r="C298" s="238"/>
      <c r="D298" s="169"/>
      <c r="E298" s="169"/>
      <c r="F298" s="195"/>
      <c r="G298" s="195"/>
      <c r="H298" s="195"/>
      <c r="I298" s="195"/>
      <c r="J298" s="195"/>
      <c r="K298" s="195"/>
      <c r="L298" s="195"/>
      <c r="M298" s="195"/>
      <c r="N298" s="195"/>
      <c r="O298" s="195"/>
      <c r="P298" s="195"/>
      <c r="Q298" s="195"/>
      <c r="R298" s="195"/>
      <c r="S298" s="195"/>
      <c r="T298" s="195"/>
      <c r="U298" s="195"/>
      <c r="V298" s="195"/>
      <c r="W298" s="195"/>
      <c r="X298" s="195"/>
      <c r="Y298" s="195"/>
    </row>
    <row r="299" customFormat="false" ht="12.75" hidden="false" customHeight="true" outlineLevel="0" collapsed="false">
      <c r="A299" s="167"/>
      <c r="B299" s="98"/>
      <c r="C299" s="238"/>
      <c r="D299" s="169"/>
      <c r="E299" s="169"/>
      <c r="F299" s="195"/>
      <c r="G299" s="195"/>
      <c r="H299" s="195"/>
      <c r="I299" s="195"/>
      <c r="J299" s="195"/>
      <c r="K299" s="195"/>
      <c r="L299" s="195"/>
      <c r="M299" s="195"/>
      <c r="N299" s="195"/>
      <c r="O299" s="195"/>
      <c r="P299" s="195"/>
      <c r="Q299" s="195"/>
      <c r="R299" s="195"/>
      <c r="S299" s="195"/>
      <c r="T299" s="195"/>
      <c r="U299" s="195"/>
      <c r="V299" s="195"/>
      <c r="W299" s="195"/>
      <c r="X299" s="195"/>
      <c r="Y299" s="195"/>
    </row>
    <row r="300" customFormat="false" ht="12.75" hidden="false" customHeight="true" outlineLevel="0" collapsed="false">
      <c r="A300" s="167"/>
      <c r="B300" s="98"/>
      <c r="C300" s="238"/>
      <c r="D300" s="169"/>
      <c r="E300" s="169"/>
      <c r="F300" s="195"/>
      <c r="G300" s="195"/>
      <c r="H300" s="195"/>
      <c r="I300" s="195"/>
      <c r="J300" s="195"/>
      <c r="K300" s="195"/>
      <c r="L300" s="195"/>
      <c r="M300" s="195"/>
      <c r="N300" s="195"/>
      <c r="O300" s="195"/>
      <c r="P300" s="195"/>
      <c r="Q300" s="195"/>
      <c r="R300" s="195"/>
      <c r="S300" s="195"/>
      <c r="T300" s="195"/>
      <c r="U300" s="195"/>
      <c r="V300" s="195"/>
      <c r="W300" s="195"/>
      <c r="X300" s="195"/>
      <c r="Y300" s="195"/>
    </row>
    <row r="301" customFormat="false" ht="12.75" hidden="false" customHeight="true" outlineLevel="0" collapsed="false">
      <c r="A301" s="167"/>
      <c r="B301" s="98"/>
      <c r="C301" s="238"/>
      <c r="D301" s="169"/>
      <c r="E301" s="169"/>
      <c r="F301" s="195"/>
      <c r="G301" s="195"/>
      <c r="H301" s="195"/>
      <c r="I301" s="195"/>
      <c r="J301" s="195"/>
      <c r="K301" s="195"/>
      <c r="L301" s="195"/>
      <c r="M301" s="195"/>
      <c r="N301" s="195"/>
      <c r="O301" s="195"/>
      <c r="P301" s="195"/>
      <c r="Q301" s="195"/>
      <c r="R301" s="195"/>
      <c r="S301" s="195"/>
      <c r="T301" s="195"/>
      <c r="U301" s="195"/>
      <c r="V301" s="195"/>
      <c r="W301" s="195"/>
      <c r="X301" s="195"/>
      <c r="Y301" s="195"/>
    </row>
    <row r="302" customFormat="false" ht="12.75" hidden="false" customHeight="true" outlineLevel="0" collapsed="false">
      <c r="A302" s="167"/>
      <c r="B302" s="98"/>
      <c r="C302" s="238"/>
      <c r="D302" s="169"/>
      <c r="E302" s="169"/>
      <c r="F302" s="195"/>
      <c r="G302" s="195"/>
      <c r="H302" s="195"/>
      <c r="I302" s="195"/>
      <c r="J302" s="195"/>
      <c r="K302" s="195"/>
      <c r="L302" s="195"/>
      <c r="M302" s="195"/>
      <c r="N302" s="195"/>
      <c r="O302" s="195"/>
      <c r="P302" s="195"/>
      <c r="Q302" s="195"/>
      <c r="R302" s="195"/>
      <c r="S302" s="195"/>
      <c r="T302" s="195"/>
      <c r="U302" s="195"/>
      <c r="V302" s="195"/>
      <c r="W302" s="195"/>
      <c r="X302" s="195"/>
      <c r="Y302" s="195"/>
    </row>
    <row r="303" customFormat="false" ht="12.75" hidden="false" customHeight="true" outlineLevel="0" collapsed="false">
      <c r="A303" s="167"/>
      <c r="B303" s="98"/>
      <c r="C303" s="238"/>
      <c r="D303" s="169"/>
      <c r="E303" s="169"/>
      <c r="F303" s="195"/>
      <c r="G303" s="195"/>
      <c r="H303" s="195"/>
      <c r="I303" s="195"/>
      <c r="J303" s="195"/>
      <c r="K303" s="195"/>
      <c r="L303" s="195"/>
      <c r="M303" s="195"/>
      <c r="N303" s="195"/>
      <c r="O303" s="195"/>
      <c r="P303" s="195"/>
      <c r="Q303" s="195"/>
      <c r="R303" s="195"/>
      <c r="S303" s="195"/>
      <c r="T303" s="195"/>
      <c r="U303" s="195"/>
      <c r="V303" s="195"/>
      <c r="W303" s="195"/>
      <c r="X303" s="195"/>
      <c r="Y303" s="195"/>
    </row>
    <row r="304" customFormat="false" ht="12.75" hidden="false" customHeight="true" outlineLevel="0" collapsed="false">
      <c r="A304" s="167"/>
      <c r="B304" s="98"/>
      <c r="C304" s="238"/>
      <c r="D304" s="169"/>
      <c r="E304" s="169"/>
      <c r="F304" s="195"/>
      <c r="G304" s="195"/>
      <c r="H304" s="195"/>
      <c r="I304" s="195"/>
      <c r="J304" s="195"/>
      <c r="K304" s="195"/>
      <c r="L304" s="195"/>
      <c r="M304" s="195"/>
      <c r="N304" s="195"/>
      <c r="O304" s="195"/>
      <c r="P304" s="195"/>
      <c r="Q304" s="195"/>
      <c r="R304" s="195"/>
      <c r="S304" s="195"/>
      <c r="T304" s="195"/>
      <c r="U304" s="195"/>
      <c r="V304" s="195"/>
      <c r="W304" s="195"/>
      <c r="X304" s="195"/>
      <c r="Y304" s="195"/>
    </row>
    <row r="305" customFormat="false" ht="12.75" hidden="false" customHeight="true" outlineLevel="0" collapsed="false">
      <c r="A305" s="167"/>
      <c r="B305" s="98"/>
      <c r="C305" s="238"/>
      <c r="D305" s="169"/>
      <c r="E305" s="169"/>
      <c r="F305" s="195"/>
      <c r="G305" s="195"/>
      <c r="H305" s="195"/>
      <c r="I305" s="195"/>
      <c r="J305" s="195"/>
      <c r="K305" s="195"/>
      <c r="L305" s="195"/>
      <c r="M305" s="195"/>
      <c r="N305" s="195"/>
      <c r="O305" s="195"/>
      <c r="P305" s="195"/>
      <c r="Q305" s="195"/>
      <c r="R305" s="195"/>
      <c r="S305" s="195"/>
      <c r="T305" s="195"/>
      <c r="U305" s="195"/>
      <c r="V305" s="195"/>
      <c r="W305" s="195"/>
      <c r="X305" s="195"/>
      <c r="Y305" s="195"/>
    </row>
    <row r="306" customFormat="false" ht="12.75" hidden="false" customHeight="true" outlineLevel="0" collapsed="false">
      <c r="A306" s="167"/>
      <c r="B306" s="98"/>
      <c r="C306" s="238"/>
      <c r="D306" s="169"/>
      <c r="E306" s="169"/>
      <c r="F306" s="195"/>
      <c r="G306" s="195"/>
      <c r="H306" s="195"/>
      <c r="I306" s="195"/>
      <c r="J306" s="195"/>
      <c r="K306" s="195"/>
      <c r="L306" s="195"/>
      <c r="M306" s="195"/>
      <c r="N306" s="195"/>
      <c r="O306" s="195"/>
      <c r="P306" s="195"/>
      <c r="Q306" s="195"/>
      <c r="R306" s="195"/>
      <c r="S306" s="195"/>
      <c r="T306" s="195"/>
      <c r="U306" s="195"/>
      <c r="V306" s="195"/>
      <c r="W306" s="195"/>
      <c r="X306" s="195"/>
      <c r="Y306" s="195"/>
    </row>
    <row r="307" customFormat="false" ht="12.75" hidden="false" customHeight="true" outlineLevel="0" collapsed="false">
      <c r="A307" s="167"/>
      <c r="B307" s="98"/>
      <c r="C307" s="238"/>
      <c r="D307" s="169"/>
      <c r="E307" s="169"/>
      <c r="F307" s="195"/>
      <c r="G307" s="195"/>
      <c r="H307" s="195"/>
      <c r="I307" s="195"/>
      <c r="J307" s="195"/>
      <c r="K307" s="195"/>
      <c r="L307" s="195"/>
      <c r="M307" s="195"/>
      <c r="N307" s="195"/>
      <c r="O307" s="195"/>
      <c r="P307" s="195"/>
      <c r="Q307" s="195"/>
      <c r="R307" s="195"/>
      <c r="S307" s="195"/>
      <c r="T307" s="195"/>
      <c r="U307" s="195"/>
      <c r="V307" s="195"/>
      <c r="W307" s="195"/>
      <c r="X307" s="195"/>
      <c r="Y307" s="195"/>
    </row>
    <row r="308" customFormat="false" ht="12.75" hidden="false" customHeight="true" outlineLevel="0" collapsed="false">
      <c r="A308" s="167"/>
      <c r="B308" s="98"/>
      <c r="C308" s="238"/>
      <c r="D308" s="169"/>
      <c r="E308" s="169"/>
      <c r="F308" s="195"/>
      <c r="G308" s="195"/>
      <c r="H308" s="195"/>
      <c r="I308" s="195"/>
      <c r="J308" s="195"/>
      <c r="K308" s="195"/>
      <c r="L308" s="195"/>
      <c r="M308" s="195"/>
      <c r="N308" s="195"/>
      <c r="O308" s="195"/>
      <c r="P308" s="195"/>
      <c r="Q308" s="195"/>
      <c r="R308" s="195"/>
      <c r="S308" s="195"/>
      <c r="T308" s="195"/>
      <c r="U308" s="195"/>
      <c r="V308" s="195"/>
      <c r="W308" s="195"/>
      <c r="X308" s="195"/>
      <c r="Y308" s="195"/>
    </row>
    <row r="309" customFormat="false" ht="12.75" hidden="false" customHeight="true" outlineLevel="0" collapsed="false">
      <c r="A309" s="167"/>
      <c r="B309" s="98"/>
      <c r="C309" s="238"/>
      <c r="D309" s="169"/>
      <c r="E309" s="169"/>
      <c r="F309" s="195"/>
      <c r="G309" s="195"/>
      <c r="H309" s="195"/>
      <c r="I309" s="195"/>
      <c r="J309" s="195"/>
      <c r="K309" s="195"/>
      <c r="L309" s="195"/>
      <c r="M309" s="195"/>
      <c r="N309" s="195"/>
      <c r="O309" s="195"/>
      <c r="P309" s="195"/>
      <c r="Q309" s="195"/>
      <c r="R309" s="195"/>
      <c r="S309" s="195"/>
      <c r="T309" s="195"/>
      <c r="U309" s="195"/>
      <c r="V309" s="195"/>
      <c r="W309" s="195"/>
      <c r="X309" s="195"/>
      <c r="Y309" s="195"/>
    </row>
    <row r="310" customFormat="false" ht="12.75" hidden="false" customHeight="true" outlineLevel="0" collapsed="false">
      <c r="A310" s="167"/>
      <c r="B310" s="98"/>
      <c r="C310" s="238"/>
      <c r="D310" s="169"/>
      <c r="E310" s="169"/>
      <c r="F310" s="195"/>
      <c r="G310" s="195"/>
      <c r="H310" s="195"/>
      <c r="I310" s="195"/>
      <c r="J310" s="195"/>
      <c r="K310" s="195"/>
      <c r="L310" s="195"/>
      <c r="M310" s="195"/>
      <c r="N310" s="195"/>
      <c r="O310" s="195"/>
      <c r="P310" s="195"/>
      <c r="Q310" s="195"/>
      <c r="R310" s="195"/>
      <c r="S310" s="195"/>
      <c r="T310" s="195"/>
      <c r="U310" s="195"/>
      <c r="V310" s="195"/>
      <c r="W310" s="195"/>
      <c r="X310" s="195"/>
      <c r="Y310" s="195"/>
    </row>
    <row r="311" customFormat="false" ht="12.75" hidden="false" customHeight="true" outlineLevel="0" collapsed="false">
      <c r="A311" s="167"/>
      <c r="B311" s="98"/>
      <c r="C311" s="238"/>
      <c r="D311" s="169"/>
      <c r="E311" s="169"/>
      <c r="F311" s="195"/>
      <c r="G311" s="195"/>
      <c r="H311" s="195"/>
      <c r="I311" s="195"/>
      <c r="J311" s="195"/>
      <c r="K311" s="195"/>
      <c r="L311" s="195"/>
      <c r="M311" s="195"/>
      <c r="N311" s="195"/>
      <c r="O311" s="195"/>
      <c r="P311" s="195"/>
      <c r="Q311" s="195"/>
      <c r="R311" s="195"/>
      <c r="S311" s="195"/>
      <c r="T311" s="195"/>
      <c r="U311" s="195"/>
      <c r="V311" s="195"/>
      <c r="W311" s="195"/>
      <c r="X311" s="195"/>
      <c r="Y311" s="195"/>
    </row>
    <row r="312" customFormat="false" ht="12.75" hidden="false" customHeight="true" outlineLevel="0" collapsed="false">
      <c r="A312" s="167"/>
      <c r="B312" s="98"/>
      <c r="C312" s="238"/>
      <c r="D312" s="169"/>
      <c r="E312" s="169"/>
      <c r="F312" s="195"/>
      <c r="G312" s="195"/>
      <c r="H312" s="195"/>
      <c r="I312" s="195"/>
      <c r="J312" s="195"/>
      <c r="K312" s="195"/>
      <c r="L312" s="195"/>
      <c r="M312" s="195"/>
      <c r="N312" s="195"/>
      <c r="O312" s="195"/>
      <c r="P312" s="195"/>
      <c r="Q312" s="195"/>
      <c r="R312" s="195"/>
      <c r="S312" s="195"/>
      <c r="T312" s="195"/>
      <c r="U312" s="195"/>
      <c r="V312" s="195"/>
      <c r="W312" s="195"/>
      <c r="X312" s="195"/>
      <c r="Y312" s="195"/>
    </row>
    <row r="313" customFormat="false" ht="12.75" hidden="false" customHeight="true" outlineLevel="0" collapsed="false">
      <c r="A313" s="167"/>
      <c r="B313" s="98"/>
      <c r="C313" s="238"/>
      <c r="D313" s="169"/>
      <c r="E313" s="169"/>
      <c r="F313" s="195"/>
      <c r="G313" s="195"/>
      <c r="H313" s="195"/>
      <c r="I313" s="195"/>
      <c r="J313" s="195"/>
      <c r="K313" s="195"/>
      <c r="L313" s="195"/>
      <c r="M313" s="195"/>
      <c r="N313" s="195"/>
      <c r="O313" s="195"/>
      <c r="P313" s="195"/>
      <c r="Q313" s="195"/>
      <c r="R313" s="195"/>
      <c r="S313" s="195"/>
      <c r="T313" s="195"/>
      <c r="U313" s="195"/>
      <c r="V313" s="195"/>
      <c r="W313" s="195"/>
      <c r="X313" s="195"/>
      <c r="Y313" s="195"/>
    </row>
    <row r="314" customFormat="false" ht="12.75" hidden="false" customHeight="true" outlineLevel="0" collapsed="false">
      <c r="A314" s="167"/>
      <c r="B314" s="98"/>
      <c r="C314" s="238"/>
      <c r="D314" s="169"/>
      <c r="E314" s="169"/>
      <c r="F314" s="195"/>
      <c r="G314" s="195"/>
      <c r="H314" s="195"/>
      <c r="I314" s="195"/>
      <c r="J314" s="195"/>
      <c r="K314" s="195"/>
      <c r="L314" s="195"/>
      <c r="M314" s="195"/>
      <c r="N314" s="195"/>
      <c r="O314" s="195"/>
      <c r="P314" s="195"/>
      <c r="Q314" s="195"/>
      <c r="R314" s="195"/>
      <c r="S314" s="195"/>
      <c r="T314" s="195"/>
      <c r="U314" s="195"/>
      <c r="V314" s="195"/>
      <c r="W314" s="195"/>
      <c r="X314" s="195"/>
      <c r="Y314" s="195"/>
    </row>
    <row r="315" customFormat="false" ht="12.75" hidden="false" customHeight="true" outlineLevel="0" collapsed="false">
      <c r="A315" s="167"/>
      <c r="B315" s="98"/>
      <c r="C315" s="238"/>
      <c r="D315" s="169"/>
      <c r="E315" s="169"/>
      <c r="F315" s="195"/>
      <c r="G315" s="195"/>
      <c r="H315" s="195"/>
      <c r="I315" s="195"/>
      <c r="J315" s="195"/>
      <c r="K315" s="195"/>
      <c r="L315" s="195"/>
      <c r="M315" s="195"/>
      <c r="N315" s="195"/>
      <c r="O315" s="195"/>
      <c r="P315" s="195"/>
      <c r="Q315" s="195"/>
      <c r="R315" s="195"/>
      <c r="S315" s="195"/>
      <c r="T315" s="195"/>
      <c r="U315" s="195"/>
      <c r="V315" s="195"/>
      <c r="W315" s="195"/>
      <c r="X315" s="195"/>
      <c r="Y315" s="195"/>
    </row>
    <row r="316" customFormat="false" ht="12.75" hidden="false" customHeight="true" outlineLevel="0" collapsed="false">
      <c r="A316" s="167"/>
      <c r="B316" s="98"/>
      <c r="C316" s="238"/>
      <c r="D316" s="169"/>
      <c r="E316" s="169"/>
      <c r="F316" s="195"/>
      <c r="G316" s="195"/>
      <c r="H316" s="195"/>
      <c r="I316" s="195"/>
      <c r="J316" s="195"/>
      <c r="K316" s="195"/>
      <c r="L316" s="195"/>
      <c r="M316" s="195"/>
      <c r="N316" s="195"/>
      <c r="O316" s="195"/>
      <c r="P316" s="195"/>
      <c r="Q316" s="195"/>
      <c r="R316" s="195"/>
      <c r="S316" s="195"/>
      <c r="T316" s="195"/>
      <c r="U316" s="195"/>
      <c r="V316" s="195"/>
      <c r="W316" s="195"/>
      <c r="X316" s="195"/>
      <c r="Y316" s="195"/>
    </row>
    <row r="317" customFormat="false" ht="12.75" hidden="false" customHeight="true" outlineLevel="0" collapsed="false">
      <c r="A317" s="167"/>
      <c r="B317" s="98"/>
      <c r="C317" s="238"/>
      <c r="D317" s="169"/>
      <c r="E317" s="169"/>
      <c r="F317" s="195"/>
      <c r="G317" s="195"/>
      <c r="H317" s="195"/>
      <c r="I317" s="195"/>
      <c r="J317" s="195"/>
      <c r="K317" s="195"/>
      <c r="L317" s="195"/>
      <c r="M317" s="195"/>
      <c r="N317" s="195"/>
      <c r="O317" s="195"/>
      <c r="P317" s="195"/>
      <c r="Q317" s="195"/>
      <c r="R317" s="195"/>
      <c r="S317" s="195"/>
      <c r="T317" s="195"/>
      <c r="U317" s="195"/>
      <c r="V317" s="195"/>
      <c r="W317" s="195"/>
      <c r="X317" s="195"/>
      <c r="Y317" s="195"/>
    </row>
    <row r="318" customFormat="false" ht="12.75" hidden="false" customHeight="true" outlineLevel="0" collapsed="false">
      <c r="A318" s="167"/>
      <c r="B318" s="98"/>
      <c r="C318" s="238"/>
      <c r="D318" s="169"/>
      <c r="E318" s="169"/>
      <c r="F318" s="195"/>
      <c r="G318" s="195"/>
      <c r="H318" s="195"/>
      <c r="I318" s="195"/>
      <c r="J318" s="195"/>
      <c r="K318" s="195"/>
      <c r="L318" s="195"/>
      <c r="M318" s="195"/>
      <c r="N318" s="195"/>
      <c r="O318" s="195"/>
      <c r="P318" s="195"/>
      <c r="Q318" s="195"/>
      <c r="R318" s="195"/>
      <c r="S318" s="195"/>
      <c r="T318" s="195"/>
      <c r="U318" s="195"/>
      <c r="V318" s="195"/>
      <c r="W318" s="195"/>
      <c r="X318" s="195"/>
      <c r="Y318" s="195"/>
    </row>
    <row r="319" customFormat="false" ht="12.75" hidden="false" customHeight="true" outlineLevel="0" collapsed="false">
      <c r="A319" s="167"/>
      <c r="B319" s="98"/>
      <c r="C319" s="238"/>
      <c r="D319" s="169"/>
      <c r="E319" s="169"/>
      <c r="F319" s="195"/>
      <c r="G319" s="195"/>
      <c r="H319" s="195"/>
      <c r="I319" s="195"/>
      <c r="J319" s="195"/>
      <c r="K319" s="195"/>
      <c r="L319" s="195"/>
      <c r="M319" s="195"/>
      <c r="N319" s="195"/>
      <c r="O319" s="195"/>
      <c r="P319" s="195"/>
      <c r="Q319" s="195"/>
      <c r="R319" s="195"/>
      <c r="S319" s="195"/>
      <c r="T319" s="195"/>
      <c r="U319" s="195"/>
      <c r="V319" s="195"/>
      <c r="W319" s="195"/>
      <c r="X319" s="195"/>
      <c r="Y319" s="195"/>
    </row>
    <row r="320" customFormat="false" ht="12.75" hidden="false" customHeight="true" outlineLevel="0" collapsed="false">
      <c r="A320" s="167"/>
      <c r="B320" s="98"/>
      <c r="C320" s="238"/>
      <c r="D320" s="169"/>
      <c r="E320" s="169"/>
      <c r="F320" s="195"/>
      <c r="G320" s="195"/>
      <c r="H320" s="195"/>
      <c r="I320" s="195"/>
      <c r="J320" s="195"/>
      <c r="K320" s="195"/>
      <c r="L320" s="195"/>
      <c r="M320" s="195"/>
      <c r="N320" s="195"/>
      <c r="O320" s="195"/>
      <c r="P320" s="195"/>
      <c r="Q320" s="195"/>
      <c r="R320" s="195"/>
      <c r="S320" s="195"/>
      <c r="T320" s="195"/>
      <c r="U320" s="195"/>
      <c r="V320" s="195"/>
      <c r="W320" s="195"/>
      <c r="X320" s="195"/>
      <c r="Y320" s="195"/>
    </row>
    <row r="321" customFormat="false" ht="12.75" hidden="false" customHeight="true" outlineLevel="0" collapsed="false">
      <c r="A321" s="167"/>
      <c r="B321" s="98"/>
      <c r="C321" s="238"/>
      <c r="D321" s="169"/>
      <c r="E321" s="169"/>
      <c r="F321" s="195"/>
      <c r="G321" s="195"/>
      <c r="H321" s="195"/>
      <c r="I321" s="195"/>
      <c r="J321" s="195"/>
      <c r="K321" s="195"/>
      <c r="L321" s="195"/>
      <c r="M321" s="195"/>
      <c r="N321" s="195"/>
      <c r="O321" s="195"/>
      <c r="P321" s="195"/>
      <c r="Q321" s="195"/>
      <c r="R321" s="195"/>
      <c r="S321" s="195"/>
      <c r="T321" s="195"/>
      <c r="U321" s="195"/>
      <c r="V321" s="195"/>
      <c r="W321" s="195"/>
      <c r="X321" s="195"/>
      <c r="Y321" s="195"/>
    </row>
    <row r="322" customFormat="false" ht="12.75" hidden="false" customHeight="true" outlineLevel="0" collapsed="false">
      <c r="A322" s="167"/>
      <c r="B322" s="98"/>
      <c r="C322" s="238"/>
      <c r="D322" s="169"/>
      <c r="E322" s="169"/>
      <c r="F322" s="195"/>
      <c r="G322" s="195"/>
      <c r="H322" s="195"/>
      <c r="I322" s="195"/>
      <c r="J322" s="195"/>
      <c r="K322" s="195"/>
      <c r="L322" s="195"/>
      <c r="M322" s="195"/>
      <c r="N322" s="195"/>
      <c r="O322" s="195"/>
      <c r="P322" s="195"/>
      <c r="Q322" s="195"/>
      <c r="R322" s="195"/>
      <c r="S322" s="195"/>
      <c r="T322" s="195"/>
      <c r="U322" s="195"/>
      <c r="V322" s="195"/>
      <c r="W322" s="195"/>
      <c r="X322" s="195"/>
      <c r="Y322" s="195"/>
    </row>
    <row r="323" customFormat="false" ht="12.75" hidden="false" customHeight="true" outlineLevel="0" collapsed="false">
      <c r="A323" s="167"/>
      <c r="B323" s="98"/>
      <c r="C323" s="238"/>
      <c r="D323" s="169"/>
      <c r="E323" s="169"/>
      <c r="F323" s="195"/>
      <c r="G323" s="195"/>
      <c r="H323" s="195"/>
      <c r="I323" s="195"/>
      <c r="J323" s="195"/>
      <c r="K323" s="195"/>
      <c r="L323" s="195"/>
      <c r="M323" s="195"/>
      <c r="N323" s="195"/>
      <c r="O323" s="195"/>
      <c r="P323" s="195"/>
      <c r="Q323" s="195"/>
      <c r="R323" s="195"/>
      <c r="S323" s="195"/>
      <c r="T323" s="195"/>
      <c r="U323" s="195"/>
      <c r="V323" s="195"/>
      <c r="W323" s="195"/>
      <c r="X323" s="195"/>
      <c r="Y323" s="195"/>
    </row>
    <row r="324" customFormat="false" ht="12.75" hidden="false" customHeight="true" outlineLevel="0" collapsed="false">
      <c r="A324" s="167"/>
      <c r="B324" s="98"/>
      <c r="C324" s="238"/>
      <c r="D324" s="169"/>
      <c r="E324" s="169"/>
      <c r="F324" s="195"/>
      <c r="G324" s="195"/>
      <c r="H324" s="195"/>
      <c r="I324" s="195"/>
      <c r="J324" s="195"/>
      <c r="K324" s="195"/>
      <c r="L324" s="195"/>
      <c r="M324" s="195"/>
      <c r="N324" s="195"/>
      <c r="O324" s="195"/>
      <c r="P324" s="195"/>
      <c r="Q324" s="195"/>
      <c r="R324" s="195"/>
      <c r="S324" s="195"/>
      <c r="T324" s="195"/>
      <c r="U324" s="195"/>
      <c r="V324" s="195"/>
      <c r="W324" s="195"/>
      <c r="X324" s="195"/>
      <c r="Y324" s="195"/>
    </row>
    <row r="325" customFormat="false" ht="12.75" hidden="false" customHeight="true" outlineLevel="0" collapsed="false">
      <c r="A325" s="167"/>
      <c r="B325" s="98"/>
      <c r="C325" s="238"/>
      <c r="D325" s="169"/>
      <c r="E325" s="169"/>
      <c r="F325" s="195"/>
      <c r="G325" s="195"/>
      <c r="H325" s="195"/>
      <c r="I325" s="195"/>
      <c r="J325" s="195"/>
      <c r="K325" s="195"/>
      <c r="L325" s="195"/>
      <c r="M325" s="195"/>
      <c r="N325" s="195"/>
      <c r="O325" s="195"/>
      <c r="P325" s="195"/>
      <c r="Q325" s="195"/>
      <c r="R325" s="195"/>
      <c r="S325" s="195"/>
      <c r="T325" s="195"/>
      <c r="U325" s="195"/>
      <c r="V325" s="195"/>
      <c r="W325" s="195"/>
      <c r="X325" s="195"/>
      <c r="Y325" s="195"/>
    </row>
    <row r="326" customFormat="false" ht="12.75" hidden="false" customHeight="true" outlineLevel="0" collapsed="false">
      <c r="A326" s="167"/>
      <c r="B326" s="98"/>
      <c r="C326" s="238"/>
      <c r="D326" s="169"/>
      <c r="E326" s="169"/>
      <c r="F326" s="195"/>
      <c r="G326" s="195"/>
      <c r="H326" s="195"/>
      <c r="I326" s="195"/>
      <c r="J326" s="195"/>
      <c r="K326" s="195"/>
      <c r="L326" s="195"/>
      <c r="M326" s="195"/>
      <c r="N326" s="195"/>
      <c r="O326" s="195"/>
      <c r="P326" s="195"/>
      <c r="Q326" s="195"/>
      <c r="R326" s="195"/>
      <c r="S326" s="195"/>
      <c r="T326" s="195"/>
      <c r="U326" s="195"/>
      <c r="V326" s="195"/>
      <c r="W326" s="195"/>
      <c r="X326" s="195"/>
      <c r="Y326" s="195"/>
    </row>
    <row r="327" customFormat="false" ht="12.75" hidden="false" customHeight="true" outlineLevel="0" collapsed="false">
      <c r="A327" s="167"/>
      <c r="B327" s="98"/>
      <c r="C327" s="238"/>
      <c r="D327" s="169"/>
      <c r="E327" s="169"/>
      <c r="F327" s="195"/>
      <c r="G327" s="195"/>
      <c r="H327" s="195"/>
      <c r="I327" s="195"/>
      <c r="J327" s="195"/>
      <c r="K327" s="195"/>
      <c r="L327" s="195"/>
      <c r="M327" s="195"/>
      <c r="N327" s="195"/>
      <c r="O327" s="195"/>
      <c r="P327" s="195"/>
      <c r="Q327" s="195"/>
      <c r="R327" s="195"/>
      <c r="S327" s="195"/>
      <c r="T327" s="195"/>
      <c r="U327" s="195"/>
      <c r="V327" s="195"/>
      <c r="W327" s="195"/>
      <c r="X327" s="195"/>
      <c r="Y327" s="195"/>
    </row>
    <row r="328" customFormat="false" ht="12.75" hidden="false" customHeight="true" outlineLevel="0" collapsed="false">
      <c r="A328" s="167"/>
      <c r="B328" s="98"/>
      <c r="C328" s="238"/>
      <c r="D328" s="169"/>
      <c r="E328" s="169"/>
      <c r="F328" s="195"/>
      <c r="G328" s="195"/>
      <c r="H328" s="195"/>
      <c r="I328" s="195"/>
      <c r="J328" s="195"/>
      <c r="K328" s="195"/>
      <c r="L328" s="195"/>
      <c r="M328" s="195"/>
      <c r="N328" s="195"/>
      <c r="O328" s="195"/>
      <c r="P328" s="195"/>
      <c r="Q328" s="195"/>
      <c r="R328" s="195"/>
      <c r="S328" s="195"/>
      <c r="T328" s="195"/>
      <c r="U328" s="195"/>
      <c r="V328" s="195"/>
      <c r="W328" s="195"/>
      <c r="X328" s="195"/>
      <c r="Y328" s="195"/>
    </row>
    <row r="329" customFormat="false" ht="12.75" hidden="false" customHeight="true" outlineLevel="0" collapsed="false">
      <c r="A329" s="167"/>
      <c r="B329" s="98"/>
      <c r="C329" s="238"/>
      <c r="D329" s="169"/>
      <c r="E329" s="169"/>
      <c r="F329" s="195"/>
      <c r="G329" s="195"/>
      <c r="H329" s="195"/>
      <c r="I329" s="195"/>
      <c r="J329" s="195"/>
      <c r="K329" s="195"/>
      <c r="L329" s="195"/>
      <c r="M329" s="195"/>
      <c r="N329" s="195"/>
      <c r="O329" s="195"/>
      <c r="P329" s="195"/>
      <c r="Q329" s="195"/>
      <c r="R329" s="195"/>
      <c r="S329" s="195"/>
      <c r="T329" s="195"/>
      <c r="U329" s="195"/>
      <c r="V329" s="195"/>
      <c r="W329" s="195"/>
      <c r="X329" s="195"/>
      <c r="Y329" s="195"/>
    </row>
    <row r="330" customFormat="false" ht="12.75" hidden="false" customHeight="true" outlineLevel="0" collapsed="false">
      <c r="A330" s="167"/>
      <c r="B330" s="98"/>
      <c r="C330" s="238"/>
      <c r="D330" s="169"/>
      <c r="E330" s="169"/>
      <c r="F330" s="195"/>
      <c r="G330" s="195"/>
      <c r="H330" s="195"/>
      <c r="I330" s="195"/>
      <c r="J330" s="195"/>
      <c r="K330" s="195"/>
      <c r="L330" s="195"/>
      <c r="M330" s="195"/>
      <c r="N330" s="195"/>
      <c r="O330" s="195"/>
      <c r="P330" s="195"/>
      <c r="Q330" s="195"/>
      <c r="R330" s="195"/>
      <c r="S330" s="195"/>
      <c r="T330" s="195"/>
      <c r="U330" s="195"/>
      <c r="V330" s="195"/>
      <c r="W330" s="195"/>
      <c r="X330" s="195"/>
      <c r="Y330" s="195"/>
    </row>
    <row r="331" customFormat="false" ht="12.75" hidden="false" customHeight="true" outlineLevel="0" collapsed="false">
      <c r="A331" s="167"/>
      <c r="B331" s="98"/>
      <c r="C331" s="238"/>
      <c r="D331" s="169"/>
      <c r="E331" s="169"/>
      <c r="F331" s="195"/>
      <c r="G331" s="195"/>
      <c r="H331" s="195"/>
      <c r="I331" s="195"/>
      <c r="J331" s="195"/>
      <c r="K331" s="195"/>
      <c r="L331" s="195"/>
      <c r="M331" s="195"/>
      <c r="N331" s="195"/>
      <c r="O331" s="195"/>
      <c r="P331" s="195"/>
      <c r="Q331" s="195"/>
      <c r="R331" s="195"/>
      <c r="S331" s="195"/>
      <c r="T331" s="195"/>
      <c r="U331" s="195"/>
      <c r="V331" s="195"/>
      <c r="W331" s="195"/>
      <c r="X331" s="195"/>
      <c r="Y331" s="195"/>
    </row>
    <row r="332" customFormat="false" ht="12.75" hidden="false" customHeight="true" outlineLevel="0" collapsed="false">
      <c r="A332" s="167"/>
      <c r="B332" s="98"/>
      <c r="C332" s="238"/>
      <c r="D332" s="169"/>
      <c r="E332" s="169"/>
      <c r="F332" s="195"/>
      <c r="G332" s="195"/>
      <c r="H332" s="195"/>
      <c r="I332" s="195"/>
      <c r="J332" s="195"/>
      <c r="K332" s="195"/>
      <c r="L332" s="195"/>
      <c r="M332" s="195"/>
      <c r="N332" s="195"/>
      <c r="O332" s="195"/>
      <c r="P332" s="195"/>
      <c r="Q332" s="195"/>
      <c r="R332" s="195"/>
      <c r="S332" s="195"/>
      <c r="T332" s="195"/>
      <c r="U332" s="195"/>
      <c r="V332" s="195"/>
      <c r="W332" s="195"/>
      <c r="X332" s="195"/>
      <c r="Y332" s="195"/>
    </row>
    <row r="333" customFormat="false" ht="12.75" hidden="false" customHeight="true" outlineLevel="0" collapsed="false">
      <c r="A333" s="167"/>
      <c r="B333" s="98"/>
      <c r="C333" s="238"/>
      <c r="D333" s="169"/>
      <c r="E333" s="169"/>
      <c r="F333" s="195"/>
      <c r="G333" s="195"/>
      <c r="H333" s="195"/>
      <c r="I333" s="195"/>
      <c r="J333" s="195"/>
      <c r="K333" s="195"/>
      <c r="L333" s="195"/>
      <c r="M333" s="195"/>
      <c r="N333" s="195"/>
      <c r="O333" s="195"/>
      <c r="P333" s="195"/>
      <c r="Q333" s="195"/>
      <c r="R333" s="195"/>
      <c r="S333" s="195"/>
      <c r="T333" s="195"/>
      <c r="U333" s="195"/>
      <c r="V333" s="195"/>
      <c r="W333" s="195"/>
      <c r="X333" s="195"/>
      <c r="Y333" s="195"/>
    </row>
    <row r="334" customFormat="false" ht="12.75" hidden="false" customHeight="true" outlineLevel="0" collapsed="false">
      <c r="A334" s="167"/>
      <c r="B334" s="98"/>
      <c r="C334" s="238"/>
      <c r="D334" s="169"/>
      <c r="E334" s="169"/>
      <c r="F334" s="195"/>
      <c r="G334" s="195"/>
      <c r="H334" s="195"/>
      <c r="I334" s="195"/>
      <c r="J334" s="195"/>
      <c r="K334" s="195"/>
      <c r="L334" s="195"/>
      <c r="M334" s="195"/>
      <c r="N334" s="195"/>
      <c r="O334" s="195"/>
      <c r="P334" s="195"/>
      <c r="Q334" s="195"/>
      <c r="R334" s="195"/>
      <c r="S334" s="195"/>
      <c r="T334" s="195"/>
      <c r="U334" s="195"/>
      <c r="V334" s="195"/>
      <c r="W334" s="195"/>
      <c r="X334" s="195"/>
      <c r="Y334" s="195"/>
    </row>
    <row r="335" customFormat="false" ht="12.75" hidden="false" customHeight="true" outlineLevel="0" collapsed="false">
      <c r="A335" s="167"/>
      <c r="B335" s="98"/>
      <c r="C335" s="238"/>
      <c r="D335" s="169"/>
      <c r="E335" s="169"/>
      <c r="F335" s="195"/>
      <c r="G335" s="195"/>
      <c r="H335" s="195"/>
      <c r="I335" s="195"/>
      <c r="J335" s="195"/>
      <c r="K335" s="195"/>
      <c r="L335" s="195"/>
      <c r="M335" s="195"/>
      <c r="N335" s="195"/>
      <c r="O335" s="195"/>
      <c r="P335" s="195"/>
      <c r="Q335" s="195"/>
      <c r="R335" s="195"/>
      <c r="S335" s="195"/>
      <c r="T335" s="195"/>
      <c r="U335" s="195"/>
      <c r="V335" s="195"/>
      <c r="W335" s="195"/>
      <c r="X335" s="195"/>
      <c r="Y335" s="195"/>
    </row>
    <row r="336" customFormat="false" ht="12.75" hidden="false" customHeight="true" outlineLevel="0" collapsed="false">
      <c r="A336" s="167"/>
      <c r="B336" s="98"/>
      <c r="C336" s="238"/>
      <c r="D336" s="169"/>
      <c r="E336" s="169"/>
      <c r="F336" s="195"/>
      <c r="G336" s="195"/>
      <c r="H336" s="195"/>
      <c r="I336" s="195"/>
      <c r="J336" s="195"/>
      <c r="K336" s="195"/>
      <c r="L336" s="195"/>
      <c r="M336" s="195"/>
      <c r="N336" s="195"/>
      <c r="O336" s="195"/>
      <c r="P336" s="195"/>
      <c r="Q336" s="195"/>
      <c r="R336" s="195"/>
      <c r="S336" s="195"/>
      <c r="T336" s="195"/>
      <c r="U336" s="195"/>
      <c r="V336" s="195"/>
      <c r="W336" s="195"/>
      <c r="X336" s="195"/>
      <c r="Y336" s="195"/>
    </row>
    <row r="337" customFormat="false" ht="12.75" hidden="false" customHeight="true" outlineLevel="0" collapsed="false">
      <c r="A337" s="167"/>
      <c r="B337" s="98"/>
      <c r="C337" s="238"/>
      <c r="D337" s="169"/>
      <c r="E337" s="169"/>
      <c r="F337" s="195"/>
      <c r="G337" s="195"/>
      <c r="H337" s="195"/>
      <c r="I337" s="195"/>
      <c r="J337" s="195"/>
      <c r="K337" s="195"/>
      <c r="L337" s="195"/>
      <c r="M337" s="195"/>
      <c r="N337" s="195"/>
      <c r="O337" s="195"/>
      <c r="P337" s="195"/>
      <c r="Q337" s="195"/>
      <c r="R337" s="195"/>
      <c r="S337" s="195"/>
      <c r="T337" s="195"/>
      <c r="U337" s="195"/>
      <c r="V337" s="195"/>
      <c r="W337" s="195"/>
      <c r="X337" s="195"/>
      <c r="Y337" s="195"/>
    </row>
    <row r="338" customFormat="false" ht="12.75" hidden="false" customHeight="true" outlineLevel="0" collapsed="false">
      <c r="A338" s="167"/>
      <c r="B338" s="98"/>
      <c r="C338" s="238"/>
      <c r="D338" s="169"/>
      <c r="E338" s="169"/>
      <c r="F338" s="195"/>
      <c r="G338" s="195"/>
      <c r="H338" s="195"/>
      <c r="I338" s="195"/>
      <c r="J338" s="195"/>
      <c r="K338" s="195"/>
      <c r="L338" s="195"/>
      <c r="M338" s="195"/>
      <c r="N338" s="195"/>
      <c r="O338" s="195"/>
      <c r="P338" s="195"/>
      <c r="Q338" s="195"/>
      <c r="R338" s="195"/>
      <c r="S338" s="195"/>
      <c r="T338" s="195"/>
      <c r="U338" s="195"/>
      <c r="V338" s="195"/>
      <c r="W338" s="195"/>
      <c r="X338" s="195"/>
      <c r="Y338" s="195"/>
    </row>
    <row r="339" customFormat="false" ht="12.75" hidden="false" customHeight="true" outlineLevel="0" collapsed="false">
      <c r="A339" s="167"/>
      <c r="B339" s="98"/>
      <c r="C339" s="238"/>
      <c r="D339" s="169"/>
      <c r="E339" s="169"/>
      <c r="F339" s="195"/>
      <c r="G339" s="195"/>
      <c r="H339" s="195"/>
      <c r="I339" s="195"/>
      <c r="J339" s="195"/>
      <c r="K339" s="195"/>
      <c r="L339" s="195"/>
      <c r="M339" s="195"/>
      <c r="N339" s="195"/>
      <c r="O339" s="195"/>
      <c r="P339" s="195"/>
      <c r="Q339" s="195"/>
      <c r="R339" s="195"/>
      <c r="S339" s="195"/>
      <c r="T339" s="195"/>
      <c r="U339" s="195"/>
      <c r="V339" s="195"/>
      <c r="W339" s="195"/>
      <c r="X339" s="195"/>
      <c r="Y339" s="195"/>
    </row>
    <row r="340" customFormat="false" ht="12.75" hidden="false" customHeight="true" outlineLevel="0" collapsed="false">
      <c r="A340" s="167"/>
      <c r="B340" s="98"/>
      <c r="C340" s="238"/>
      <c r="D340" s="169"/>
      <c r="E340" s="169"/>
      <c r="F340" s="195"/>
      <c r="G340" s="195"/>
      <c r="H340" s="195"/>
      <c r="I340" s="195"/>
      <c r="J340" s="195"/>
      <c r="K340" s="195"/>
      <c r="L340" s="195"/>
      <c r="M340" s="195"/>
      <c r="N340" s="195"/>
      <c r="O340" s="195"/>
      <c r="P340" s="195"/>
      <c r="Q340" s="195"/>
      <c r="R340" s="195"/>
      <c r="S340" s="195"/>
      <c r="T340" s="195"/>
      <c r="U340" s="195"/>
      <c r="V340" s="195"/>
      <c r="W340" s="195"/>
      <c r="X340" s="195"/>
      <c r="Y340" s="195"/>
    </row>
    <row r="341" customFormat="false" ht="12.75" hidden="false" customHeight="true" outlineLevel="0" collapsed="false">
      <c r="A341" s="167"/>
      <c r="B341" s="98"/>
      <c r="C341" s="238"/>
      <c r="D341" s="169"/>
      <c r="E341" s="169"/>
      <c r="F341" s="195"/>
      <c r="G341" s="195"/>
      <c r="H341" s="195"/>
      <c r="I341" s="195"/>
      <c r="J341" s="195"/>
      <c r="K341" s="195"/>
      <c r="L341" s="195"/>
      <c r="M341" s="195"/>
      <c r="N341" s="195"/>
      <c r="O341" s="195"/>
      <c r="P341" s="195"/>
      <c r="Q341" s="195"/>
      <c r="R341" s="195"/>
      <c r="S341" s="195"/>
      <c r="T341" s="195"/>
      <c r="U341" s="195"/>
      <c r="V341" s="195"/>
      <c r="W341" s="195"/>
      <c r="X341" s="195"/>
      <c r="Y341" s="195"/>
    </row>
    <row r="342" customFormat="false" ht="15.75" hidden="false" customHeight="true" outlineLevel="0" collapsed="false">
      <c r="C342" s="238"/>
    </row>
    <row r="343" customFormat="false" ht="15.75" hidden="false" customHeight="true" outlineLevel="0" collapsed="false">
      <c r="C343" s="238"/>
    </row>
    <row r="344" customFormat="false" ht="15.75" hidden="false" customHeight="true" outlineLevel="0" collapsed="false">
      <c r="C344" s="238"/>
    </row>
    <row r="345" customFormat="false" ht="15.75" hidden="false" customHeight="true" outlineLevel="0" collapsed="false">
      <c r="C345" s="238"/>
    </row>
    <row r="346" customFormat="false" ht="15.75" hidden="false" customHeight="true" outlineLevel="0" collapsed="false">
      <c r="C346" s="238"/>
    </row>
    <row r="347" customFormat="false" ht="15.75" hidden="false" customHeight="true" outlineLevel="0" collapsed="false">
      <c r="C347" s="238"/>
    </row>
    <row r="348" customFormat="false" ht="15.75" hidden="false" customHeight="true" outlineLevel="0" collapsed="false">
      <c r="C348" s="238"/>
    </row>
    <row r="349" customFormat="false" ht="15.75" hidden="false" customHeight="true" outlineLevel="0" collapsed="false">
      <c r="C349" s="238"/>
    </row>
    <row r="350" customFormat="false" ht="15.75" hidden="false" customHeight="true" outlineLevel="0" collapsed="false">
      <c r="C350" s="238"/>
    </row>
    <row r="351" customFormat="false" ht="15.75" hidden="false" customHeight="true" outlineLevel="0" collapsed="false">
      <c r="C351" s="238"/>
    </row>
    <row r="352" customFormat="false" ht="15.75" hidden="false" customHeight="true" outlineLevel="0" collapsed="false">
      <c r="C352" s="238"/>
    </row>
    <row r="353" customFormat="false" ht="15.75" hidden="false" customHeight="true" outlineLevel="0" collapsed="false">
      <c r="C353" s="238"/>
    </row>
    <row r="354" customFormat="false" ht="15.75" hidden="false" customHeight="true" outlineLevel="0" collapsed="false">
      <c r="C354" s="238"/>
    </row>
    <row r="355" customFormat="false" ht="15.75" hidden="false" customHeight="true" outlineLevel="0" collapsed="false">
      <c r="C355" s="238"/>
    </row>
    <row r="356" customFormat="false" ht="15.75" hidden="false" customHeight="true" outlineLevel="0" collapsed="false">
      <c r="C356" s="238"/>
    </row>
    <row r="357" customFormat="false" ht="15.75" hidden="false" customHeight="true" outlineLevel="0" collapsed="false">
      <c r="C357" s="238"/>
    </row>
    <row r="358" customFormat="false" ht="15.75" hidden="false" customHeight="true" outlineLevel="0" collapsed="false">
      <c r="C358" s="238"/>
    </row>
    <row r="359" customFormat="false" ht="15.75" hidden="false" customHeight="true" outlineLevel="0" collapsed="false">
      <c r="C359" s="238"/>
    </row>
    <row r="360" customFormat="false" ht="15.75" hidden="false" customHeight="true" outlineLevel="0" collapsed="false">
      <c r="C360" s="238"/>
    </row>
    <row r="361" customFormat="false" ht="15.75" hidden="false" customHeight="true" outlineLevel="0" collapsed="false">
      <c r="C361" s="238"/>
    </row>
    <row r="362" customFormat="false" ht="15.75" hidden="false" customHeight="true" outlineLevel="0" collapsed="false">
      <c r="C362" s="238"/>
    </row>
    <row r="363" customFormat="false" ht="15.75" hidden="false" customHeight="true" outlineLevel="0" collapsed="false">
      <c r="C363" s="238"/>
    </row>
    <row r="364" customFormat="false" ht="15.75" hidden="false" customHeight="true" outlineLevel="0" collapsed="false">
      <c r="C364" s="238"/>
    </row>
    <row r="365" customFormat="false" ht="15.75" hidden="false" customHeight="true" outlineLevel="0" collapsed="false">
      <c r="C365" s="238"/>
    </row>
    <row r="366" customFormat="false" ht="15.75" hidden="false" customHeight="true" outlineLevel="0" collapsed="false">
      <c r="C366" s="238"/>
    </row>
    <row r="367" customFormat="false" ht="15.75" hidden="false" customHeight="true" outlineLevel="0" collapsed="false">
      <c r="C367" s="238"/>
    </row>
    <row r="368" customFormat="false" ht="15.75" hidden="false" customHeight="true" outlineLevel="0" collapsed="false">
      <c r="C368" s="238"/>
    </row>
    <row r="369" customFormat="false" ht="15.75" hidden="false" customHeight="true" outlineLevel="0" collapsed="false">
      <c r="C369" s="238"/>
    </row>
    <row r="370" customFormat="false" ht="15.75" hidden="false" customHeight="true" outlineLevel="0" collapsed="false">
      <c r="C370" s="238"/>
    </row>
    <row r="371" customFormat="false" ht="15.75" hidden="false" customHeight="true" outlineLevel="0" collapsed="false">
      <c r="C371" s="238"/>
    </row>
    <row r="372" customFormat="false" ht="15.75" hidden="false" customHeight="true" outlineLevel="0" collapsed="false">
      <c r="C372" s="238"/>
    </row>
    <row r="373" customFormat="false" ht="15.75" hidden="false" customHeight="true" outlineLevel="0" collapsed="false">
      <c r="C373" s="238"/>
    </row>
    <row r="374" customFormat="false" ht="15.75" hidden="false" customHeight="true" outlineLevel="0" collapsed="false">
      <c r="C374" s="238"/>
    </row>
    <row r="375" customFormat="false" ht="15.75" hidden="false" customHeight="true" outlineLevel="0" collapsed="false">
      <c r="C375" s="238"/>
    </row>
    <row r="376" customFormat="false" ht="15.75" hidden="false" customHeight="true" outlineLevel="0" collapsed="false">
      <c r="C376" s="238"/>
    </row>
    <row r="377" customFormat="false" ht="15.75" hidden="false" customHeight="true" outlineLevel="0" collapsed="false">
      <c r="C377" s="238"/>
    </row>
    <row r="378" customFormat="false" ht="15.75" hidden="false" customHeight="true" outlineLevel="0" collapsed="false">
      <c r="C378" s="238"/>
    </row>
    <row r="379" customFormat="false" ht="15.75" hidden="false" customHeight="true" outlineLevel="0" collapsed="false">
      <c r="C379" s="238"/>
    </row>
    <row r="380" customFormat="false" ht="15.75" hidden="false" customHeight="true" outlineLevel="0" collapsed="false">
      <c r="C380" s="238"/>
    </row>
    <row r="381" customFormat="false" ht="15.75" hidden="false" customHeight="true" outlineLevel="0" collapsed="false">
      <c r="C381" s="238"/>
    </row>
    <row r="382" customFormat="false" ht="15.75" hidden="false" customHeight="true" outlineLevel="0" collapsed="false">
      <c r="C382" s="238"/>
    </row>
    <row r="383" customFormat="false" ht="15.75" hidden="false" customHeight="true" outlineLevel="0" collapsed="false">
      <c r="C383" s="238"/>
    </row>
    <row r="384" customFormat="false" ht="15.75" hidden="false" customHeight="true" outlineLevel="0" collapsed="false">
      <c r="C384" s="238"/>
    </row>
    <row r="385" customFormat="false" ht="15.75" hidden="false" customHeight="true" outlineLevel="0" collapsed="false">
      <c r="C385" s="238"/>
    </row>
    <row r="386" customFormat="false" ht="15.75" hidden="false" customHeight="true" outlineLevel="0" collapsed="false">
      <c r="C386" s="238"/>
    </row>
    <row r="387" customFormat="false" ht="15.75" hidden="false" customHeight="true" outlineLevel="0" collapsed="false">
      <c r="C387" s="238"/>
    </row>
    <row r="388" customFormat="false" ht="15.75" hidden="false" customHeight="true" outlineLevel="0" collapsed="false">
      <c r="C388" s="238"/>
    </row>
    <row r="389" customFormat="false" ht="15.75" hidden="false" customHeight="true" outlineLevel="0" collapsed="false">
      <c r="C389" s="238"/>
    </row>
    <row r="390" customFormat="false" ht="15.75" hidden="false" customHeight="true" outlineLevel="0" collapsed="false">
      <c r="C390" s="238"/>
    </row>
    <row r="391" customFormat="false" ht="15.75" hidden="false" customHeight="true" outlineLevel="0" collapsed="false">
      <c r="C391" s="238"/>
    </row>
    <row r="392" customFormat="false" ht="15.75" hidden="false" customHeight="true" outlineLevel="0" collapsed="false">
      <c r="C392" s="238"/>
    </row>
    <row r="393" customFormat="false" ht="15.75" hidden="false" customHeight="true" outlineLevel="0" collapsed="false">
      <c r="C393" s="238"/>
    </row>
    <row r="394" customFormat="false" ht="15.75" hidden="false" customHeight="true" outlineLevel="0" collapsed="false">
      <c r="C394" s="238"/>
    </row>
    <row r="395" customFormat="false" ht="15.75" hidden="false" customHeight="true" outlineLevel="0" collapsed="false">
      <c r="C395" s="238"/>
    </row>
    <row r="396" customFormat="false" ht="15.75" hidden="false" customHeight="true" outlineLevel="0" collapsed="false">
      <c r="C396" s="238"/>
    </row>
    <row r="397" customFormat="false" ht="15.75" hidden="false" customHeight="true" outlineLevel="0" collapsed="false">
      <c r="C397" s="238"/>
    </row>
    <row r="398" customFormat="false" ht="15.75" hidden="false" customHeight="true" outlineLevel="0" collapsed="false">
      <c r="C398" s="238"/>
    </row>
    <row r="399" customFormat="false" ht="15.75" hidden="false" customHeight="true" outlineLevel="0" collapsed="false">
      <c r="C399" s="238"/>
    </row>
    <row r="400" customFormat="false" ht="15.75" hidden="false" customHeight="true" outlineLevel="0" collapsed="false">
      <c r="C400" s="238"/>
    </row>
    <row r="401" customFormat="false" ht="15.75" hidden="false" customHeight="true" outlineLevel="0" collapsed="false">
      <c r="C401" s="238"/>
    </row>
    <row r="402" customFormat="false" ht="15.75" hidden="false" customHeight="true" outlineLevel="0" collapsed="false">
      <c r="C402" s="238"/>
    </row>
    <row r="403" customFormat="false" ht="15.75" hidden="false" customHeight="true" outlineLevel="0" collapsed="false">
      <c r="C403" s="238"/>
    </row>
    <row r="404" customFormat="false" ht="15.75" hidden="false" customHeight="true" outlineLevel="0" collapsed="false">
      <c r="C404" s="238"/>
    </row>
    <row r="405" customFormat="false" ht="15.75" hidden="false" customHeight="true" outlineLevel="0" collapsed="false">
      <c r="C405" s="238"/>
    </row>
    <row r="406" customFormat="false" ht="15.75" hidden="false" customHeight="true" outlineLevel="0" collapsed="false">
      <c r="C406" s="238"/>
    </row>
    <row r="407" customFormat="false" ht="15.75" hidden="false" customHeight="true" outlineLevel="0" collapsed="false">
      <c r="C407" s="238"/>
    </row>
    <row r="408" customFormat="false" ht="15.75" hidden="false" customHeight="true" outlineLevel="0" collapsed="false">
      <c r="C408" s="238"/>
    </row>
    <row r="409" customFormat="false" ht="15.75" hidden="false" customHeight="true" outlineLevel="0" collapsed="false">
      <c r="C409" s="238"/>
    </row>
    <row r="410" customFormat="false" ht="15.75" hidden="false" customHeight="true" outlineLevel="0" collapsed="false">
      <c r="C410" s="238"/>
    </row>
    <row r="411" customFormat="false" ht="15.75" hidden="false" customHeight="true" outlineLevel="0" collapsed="false">
      <c r="C411" s="238"/>
    </row>
    <row r="412" customFormat="false" ht="15.75" hidden="false" customHeight="true" outlineLevel="0" collapsed="false">
      <c r="C412" s="238"/>
    </row>
    <row r="413" customFormat="false" ht="15.75" hidden="false" customHeight="true" outlineLevel="0" collapsed="false">
      <c r="C413" s="238"/>
    </row>
    <row r="414" customFormat="false" ht="15.75" hidden="false" customHeight="true" outlineLevel="0" collapsed="false">
      <c r="C414" s="238"/>
    </row>
    <row r="415" customFormat="false" ht="15.75" hidden="false" customHeight="true" outlineLevel="0" collapsed="false">
      <c r="C415" s="238"/>
    </row>
    <row r="416" customFormat="false" ht="15.75" hidden="false" customHeight="true" outlineLevel="0" collapsed="false">
      <c r="C416" s="238"/>
    </row>
    <row r="417" customFormat="false" ht="15.75" hidden="false" customHeight="true" outlineLevel="0" collapsed="false">
      <c r="C417" s="238"/>
    </row>
    <row r="418" customFormat="false" ht="15.75" hidden="false" customHeight="true" outlineLevel="0" collapsed="false">
      <c r="C418" s="238"/>
    </row>
    <row r="419" customFormat="false" ht="15.75" hidden="false" customHeight="true" outlineLevel="0" collapsed="false">
      <c r="C419" s="238"/>
    </row>
    <row r="420" customFormat="false" ht="15.75" hidden="false" customHeight="true" outlineLevel="0" collapsed="false">
      <c r="C420" s="238"/>
    </row>
    <row r="421" customFormat="false" ht="15.75" hidden="false" customHeight="true" outlineLevel="0" collapsed="false">
      <c r="C421" s="238"/>
    </row>
    <row r="422" customFormat="false" ht="15.75" hidden="false" customHeight="true" outlineLevel="0" collapsed="false">
      <c r="C422" s="238"/>
    </row>
    <row r="423" customFormat="false" ht="15.75" hidden="false" customHeight="true" outlineLevel="0" collapsed="false">
      <c r="C423" s="238"/>
    </row>
    <row r="424" customFormat="false" ht="15.75" hidden="false" customHeight="true" outlineLevel="0" collapsed="false">
      <c r="C424" s="238"/>
    </row>
    <row r="425" customFormat="false" ht="15.75" hidden="false" customHeight="true" outlineLevel="0" collapsed="false">
      <c r="C425" s="238"/>
    </row>
    <row r="426" customFormat="false" ht="15.75" hidden="false" customHeight="true" outlineLevel="0" collapsed="false">
      <c r="C426" s="238"/>
    </row>
    <row r="427" customFormat="false" ht="15.75" hidden="false" customHeight="true" outlineLevel="0" collapsed="false">
      <c r="C427" s="238"/>
    </row>
    <row r="428" customFormat="false" ht="15.75" hidden="false" customHeight="true" outlineLevel="0" collapsed="false">
      <c r="C428" s="238"/>
    </row>
    <row r="429" customFormat="false" ht="15.75" hidden="false" customHeight="true" outlineLevel="0" collapsed="false">
      <c r="C429" s="238"/>
    </row>
    <row r="430" customFormat="false" ht="15.75" hidden="false" customHeight="true" outlineLevel="0" collapsed="false">
      <c r="C430" s="238"/>
    </row>
    <row r="431" customFormat="false" ht="15.75" hidden="false" customHeight="true" outlineLevel="0" collapsed="false">
      <c r="C431" s="238"/>
    </row>
    <row r="432" customFormat="false" ht="15.75" hidden="false" customHeight="true" outlineLevel="0" collapsed="false">
      <c r="C432" s="238"/>
    </row>
    <row r="433" customFormat="false" ht="15.75" hidden="false" customHeight="true" outlineLevel="0" collapsed="false">
      <c r="C433" s="238"/>
    </row>
    <row r="434" customFormat="false" ht="15.75" hidden="false" customHeight="true" outlineLevel="0" collapsed="false">
      <c r="C434" s="238"/>
    </row>
    <row r="435" customFormat="false" ht="15.75" hidden="false" customHeight="true" outlineLevel="0" collapsed="false">
      <c r="C435" s="238"/>
    </row>
    <row r="436" customFormat="false" ht="15.75" hidden="false" customHeight="true" outlineLevel="0" collapsed="false">
      <c r="C436" s="238"/>
    </row>
    <row r="437" customFormat="false" ht="15.75" hidden="false" customHeight="true" outlineLevel="0" collapsed="false">
      <c r="C437" s="238"/>
    </row>
    <row r="438" customFormat="false" ht="15.75" hidden="false" customHeight="true" outlineLevel="0" collapsed="false">
      <c r="C438" s="238"/>
    </row>
    <row r="439" customFormat="false" ht="15.75" hidden="false" customHeight="true" outlineLevel="0" collapsed="false">
      <c r="C439" s="238"/>
    </row>
    <row r="440" customFormat="false" ht="15.75" hidden="false" customHeight="true" outlineLevel="0" collapsed="false">
      <c r="C440" s="238"/>
    </row>
    <row r="441" customFormat="false" ht="15.75" hidden="false" customHeight="true" outlineLevel="0" collapsed="false">
      <c r="C441" s="238"/>
    </row>
    <row r="442" customFormat="false" ht="15.75" hidden="false" customHeight="true" outlineLevel="0" collapsed="false">
      <c r="C442" s="238"/>
    </row>
    <row r="443" customFormat="false" ht="15.75" hidden="false" customHeight="true" outlineLevel="0" collapsed="false">
      <c r="C443" s="238"/>
    </row>
    <row r="444" customFormat="false" ht="15.75" hidden="false" customHeight="true" outlineLevel="0" collapsed="false">
      <c r="C444" s="238"/>
    </row>
    <row r="445" customFormat="false" ht="15.75" hidden="false" customHeight="true" outlineLevel="0" collapsed="false">
      <c r="C445" s="238"/>
    </row>
    <row r="446" customFormat="false" ht="15.75" hidden="false" customHeight="true" outlineLevel="0" collapsed="false">
      <c r="C446" s="238"/>
    </row>
    <row r="447" customFormat="false" ht="15.75" hidden="false" customHeight="true" outlineLevel="0" collapsed="false">
      <c r="C447" s="238"/>
    </row>
    <row r="448" customFormat="false" ht="15.75" hidden="false" customHeight="true" outlineLevel="0" collapsed="false">
      <c r="C448" s="238"/>
    </row>
    <row r="449" customFormat="false" ht="15.75" hidden="false" customHeight="true" outlineLevel="0" collapsed="false">
      <c r="C449" s="238"/>
    </row>
    <row r="450" customFormat="false" ht="15.75" hidden="false" customHeight="true" outlineLevel="0" collapsed="false">
      <c r="C450" s="238"/>
    </row>
    <row r="451" customFormat="false" ht="15.75" hidden="false" customHeight="true" outlineLevel="0" collapsed="false">
      <c r="C451" s="238"/>
    </row>
    <row r="452" customFormat="false" ht="15.75" hidden="false" customHeight="true" outlineLevel="0" collapsed="false">
      <c r="C452" s="238"/>
    </row>
    <row r="453" customFormat="false" ht="15.75" hidden="false" customHeight="true" outlineLevel="0" collapsed="false">
      <c r="C453" s="238"/>
    </row>
    <row r="454" customFormat="false" ht="15.75" hidden="false" customHeight="true" outlineLevel="0" collapsed="false">
      <c r="C454" s="238"/>
    </row>
    <row r="455" customFormat="false" ht="15.75" hidden="false" customHeight="true" outlineLevel="0" collapsed="false">
      <c r="C455" s="238"/>
    </row>
    <row r="456" customFormat="false" ht="15.75" hidden="false" customHeight="true" outlineLevel="0" collapsed="false">
      <c r="C456" s="238"/>
    </row>
    <row r="457" customFormat="false" ht="15.75" hidden="false" customHeight="true" outlineLevel="0" collapsed="false">
      <c r="C457" s="238"/>
    </row>
    <row r="458" customFormat="false" ht="15.75" hidden="false" customHeight="true" outlineLevel="0" collapsed="false">
      <c r="C458" s="238"/>
    </row>
    <row r="459" customFormat="false" ht="15.75" hidden="false" customHeight="true" outlineLevel="0" collapsed="false">
      <c r="C459" s="238"/>
    </row>
    <row r="460" customFormat="false" ht="15.75" hidden="false" customHeight="true" outlineLevel="0" collapsed="false">
      <c r="C460" s="238"/>
    </row>
    <row r="461" customFormat="false" ht="15.75" hidden="false" customHeight="true" outlineLevel="0" collapsed="false">
      <c r="C461" s="238"/>
    </row>
    <row r="462" customFormat="false" ht="15.75" hidden="false" customHeight="true" outlineLevel="0" collapsed="false">
      <c r="C462" s="238"/>
    </row>
    <row r="463" customFormat="false" ht="15.75" hidden="false" customHeight="true" outlineLevel="0" collapsed="false">
      <c r="C463" s="238"/>
    </row>
    <row r="464" customFormat="false" ht="15.75" hidden="false" customHeight="true" outlineLevel="0" collapsed="false">
      <c r="C464" s="238"/>
    </row>
    <row r="465" customFormat="false" ht="15.75" hidden="false" customHeight="true" outlineLevel="0" collapsed="false">
      <c r="C465" s="238"/>
    </row>
    <row r="466" customFormat="false" ht="15.75" hidden="false" customHeight="true" outlineLevel="0" collapsed="false">
      <c r="C466" s="238"/>
    </row>
    <row r="467" customFormat="false" ht="15.75" hidden="false" customHeight="true" outlineLevel="0" collapsed="false">
      <c r="C467" s="238"/>
    </row>
    <row r="468" customFormat="false" ht="15.75" hidden="false" customHeight="true" outlineLevel="0" collapsed="false">
      <c r="C468" s="238"/>
    </row>
    <row r="469" customFormat="false" ht="15.75" hidden="false" customHeight="true" outlineLevel="0" collapsed="false">
      <c r="C469" s="238"/>
    </row>
    <row r="470" customFormat="false" ht="15.75" hidden="false" customHeight="true" outlineLevel="0" collapsed="false">
      <c r="C470" s="238"/>
    </row>
    <row r="471" customFormat="false" ht="15.75" hidden="false" customHeight="true" outlineLevel="0" collapsed="false">
      <c r="C471" s="238"/>
    </row>
    <row r="472" customFormat="false" ht="15.75" hidden="false" customHeight="true" outlineLevel="0" collapsed="false">
      <c r="C472" s="238"/>
    </row>
    <row r="473" customFormat="false" ht="15.75" hidden="false" customHeight="true" outlineLevel="0" collapsed="false">
      <c r="C473" s="238"/>
    </row>
    <row r="474" customFormat="false" ht="15.75" hidden="false" customHeight="true" outlineLevel="0" collapsed="false">
      <c r="C474" s="238"/>
    </row>
    <row r="475" customFormat="false" ht="15.75" hidden="false" customHeight="true" outlineLevel="0" collapsed="false">
      <c r="C475" s="238"/>
    </row>
    <row r="476" customFormat="false" ht="15.75" hidden="false" customHeight="true" outlineLevel="0" collapsed="false">
      <c r="C476" s="238"/>
    </row>
    <row r="477" customFormat="false" ht="15.75" hidden="false" customHeight="true" outlineLevel="0" collapsed="false">
      <c r="C477" s="238"/>
    </row>
    <row r="478" customFormat="false" ht="15.75" hidden="false" customHeight="true" outlineLevel="0" collapsed="false">
      <c r="C478" s="238"/>
    </row>
    <row r="479" customFormat="false" ht="15.75" hidden="false" customHeight="true" outlineLevel="0" collapsed="false">
      <c r="C479" s="238"/>
    </row>
    <row r="480" customFormat="false" ht="15.75" hidden="false" customHeight="true" outlineLevel="0" collapsed="false">
      <c r="C480" s="238"/>
    </row>
    <row r="481" customFormat="false" ht="15.75" hidden="false" customHeight="true" outlineLevel="0" collapsed="false">
      <c r="C481" s="238"/>
    </row>
    <row r="482" customFormat="false" ht="15.75" hidden="false" customHeight="true" outlineLevel="0" collapsed="false">
      <c r="C482" s="238"/>
    </row>
    <row r="483" customFormat="false" ht="15.75" hidden="false" customHeight="true" outlineLevel="0" collapsed="false">
      <c r="C483" s="238"/>
    </row>
    <row r="484" customFormat="false" ht="15.75" hidden="false" customHeight="true" outlineLevel="0" collapsed="false">
      <c r="C484" s="238"/>
    </row>
    <row r="485" customFormat="false" ht="15.75" hidden="false" customHeight="true" outlineLevel="0" collapsed="false">
      <c r="C485" s="238"/>
    </row>
    <row r="486" customFormat="false" ht="15.75" hidden="false" customHeight="true" outlineLevel="0" collapsed="false">
      <c r="C486" s="238"/>
    </row>
    <row r="487" customFormat="false" ht="15.75" hidden="false" customHeight="true" outlineLevel="0" collapsed="false">
      <c r="C487" s="238"/>
    </row>
    <row r="488" customFormat="false" ht="15.75" hidden="false" customHeight="true" outlineLevel="0" collapsed="false">
      <c r="C488" s="238"/>
    </row>
    <row r="489" customFormat="false" ht="15.75" hidden="false" customHeight="true" outlineLevel="0" collapsed="false">
      <c r="C489" s="238"/>
    </row>
    <row r="490" customFormat="false" ht="15.75" hidden="false" customHeight="true" outlineLevel="0" collapsed="false">
      <c r="C490" s="238"/>
    </row>
    <row r="491" customFormat="false" ht="15.75" hidden="false" customHeight="true" outlineLevel="0" collapsed="false">
      <c r="C491" s="238"/>
    </row>
    <row r="492" customFormat="false" ht="15.75" hidden="false" customHeight="true" outlineLevel="0" collapsed="false">
      <c r="C492" s="238"/>
    </row>
    <row r="493" customFormat="false" ht="15.75" hidden="false" customHeight="true" outlineLevel="0" collapsed="false">
      <c r="C493" s="238"/>
    </row>
    <row r="494" customFormat="false" ht="15.75" hidden="false" customHeight="true" outlineLevel="0" collapsed="false">
      <c r="C494" s="238"/>
    </row>
    <row r="495" customFormat="false" ht="15.75" hidden="false" customHeight="true" outlineLevel="0" collapsed="false">
      <c r="C495" s="238"/>
    </row>
    <row r="496" customFormat="false" ht="15.75" hidden="false" customHeight="true" outlineLevel="0" collapsed="false">
      <c r="C496" s="238"/>
    </row>
    <row r="497" customFormat="false" ht="15.75" hidden="false" customHeight="true" outlineLevel="0" collapsed="false">
      <c r="C497" s="238"/>
    </row>
    <row r="498" customFormat="false" ht="15.75" hidden="false" customHeight="true" outlineLevel="0" collapsed="false">
      <c r="C498" s="238"/>
    </row>
    <row r="499" customFormat="false" ht="15.75" hidden="false" customHeight="true" outlineLevel="0" collapsed="false">
      <c r="C499" s="238"/>
    </row>
    <row r="500" customFormat="false" ht="15.75" hidden="false" customHeight="true" outlineLevel="0" collapsed="false">
      <c r="C500" s="238"/>
    </row>
    <row r="501" customFormat="false" ht="15.75" hidden="false" customHeight="true" outlineLevel="0" collapsed="false">
      <c r="C501" s="238"/>
    </row>
    <row r="502" customFormat="false" ht="15.75" hidden="false" customHeight="true" outlineLevel="0" collapsed="false">
      <c r="C502" s="238"/>
    </row>
    <row r="503" customFormat="false" ht="15.75" hidden="false" customHeight="true" outlineLevel="0" collapsed="false">
      <c r="C503" s="238"/>
    </row>
    <row r="504" customFormat="false" ht="15.75" hidden="false" customHeight="true" outlineLevel="0" collapsed="false">
      <c r="C504" s="238"/>
    </row>
    <row r="505" customFormat="false" ht="15.75" hidden="false" customHeight="true" outlineLevel="0" collapsed="false">
      <c r="C505" s="238"/>
    </row>
    <row r="506" customFormat="false" ht="15.75" hidden="false" customHeight="true" outlineLevel="0" collapsed="false">
      <c r="C506" s="238"/>
    </row>
    <row r="507" customFormat="false" ht="15.75" hidden="false" customHeight="true" outlineLevel="0" collapsed="false">
      <c r="C507" s="238"/>
    </row>
    <row r="508" customFormat="false" ht="15.75" hidden="false" customHeight="true" outlineLevel="0" collapsed="false">
      <c r="C508" s="238"/>
    </row>
    <row r="509" customFormat="false" ht="15.75" hidden="false" customHeight="true" outlineLevel="0" collapsed="false">
      <c r="C509" s="238"/>
    </row>
    <row r="510" customFormat="false" ht="15.75" hidden="false" customHeight="true" outlineLevel="0" collapsed="false">
      <c r="C510" s="238"/>
    </row>
    <row r="511" customFormat="false" ht="15.75" hidden="false" customHeight="true" outlineLevel="0" collapsed="false">
      <c r="C511" s="238"/>
    </row>
    <row r="512" customFormat="false" ht="15.75" hidden="false" customHeight="true" outlineLevel="0" collapsed="false">
      <c r="C512" s="238"/>
    </row>
    <row r="513" customFormat="false" ht="15.75" hidden="false" customHeight="true" outlineLevel="0" collapsed="false">
      <c r="C513" s="238"/>
    </row>
    <row r="514" customFormat="false" ht="15.75" hidden="false" customHeight="true" outlineLevel="0" collapsed="false">
      <c r="C514" s="238"/>
    </row>
    <row r="515" customFormat="false" ht="15.75" hidden="false" customHeight="true" outlineLevel="0" collapsed="false">
      <c r="C515" s="238"/>
    </row>
    <row r="516" customFormat="false" ht="15.75" hidden="false" customHeight="true" outlineLevel="0" collapsed="false">
      <c r="C516" s="238"/>
    </row>
    <row r="517" customFormat="false" ht="15.75" hidden="false" customHeight="true" outlineLevel="0" collapsed="false">
      <c r="C517" s="238"/>
    </row>
    <row r="518" customFormat="false" ht="15.75" hidden="false" customHeight="true" outlineLevel="0" collapsed="false">
      <c r="C518" s="238"/>
    </row>
    <row r="519" customFormat="false" ht="15.75" hidden="false" customHeight="true" outlineLevel="0" collapsed="false">
      <c r="C519" s="238"/>
    </row>
    <row r="520" customFormat="false" ht="15.75" hidden="false" customHeight="true" outlineLevel="0" collapsed="false">
      <c r="C520" s="238"/>
    </row>
    <row r="521" customFormat="false" ht="15.75" hidden="false" customHeight="true" outlineLevel="0" collapsed="false">
      <c r="C521" s="238"/>
    </row>
    <row r="522" customFormat="false" ht="15.75" hidden="false" customHeight="true" outlineLevel="0" collapsed="false">
      <c r="C522" s="238"/>
    </row>
    <row r="523" customFormat="false" ht="15.75" hidden="false" customHeight="true" outlineLevel="0" collapsed="false">
      <c r="C523" s="238"/>
    </row>
    <row r="524" customFormat="false" ht="15.75" hidden="false" customHeight="true" outlineLevel="0" collapsed="false">
      <c r="C524" s="238"/>
    </row>
    <row r="525" customFormat="false" ht="15.75" hidden="false" customHeight="true" outlineLevel="0" collapsed="false">
      <c r="C525" s="238"/>
    </row>
    <row r="526" customFormat="false" ht="15.75" hidden="false" customHeight="true" outlineLevel="0" collapsed="false">
      <c r="C526" s="238"/>
    </row>
    <row r="527" customFormat="false" ht="15.75" hidden="false" customHeight="true" outlineLevel="0" collapsed="false">
      <c r="C527" s="238"/>
    </row>
    <row r="528" customFormat="false" ht="15.75" hidden="false" customHeight="true" outlineLevel="0" collapsed="false">
      <c r="C528" s="238"/>
    </row>
    <row r="529" customFormat="false" ht="15.75" hidden="false" customHeight="true" outlineLevel="0" collapsed="false">
      <c r="C529" s="238"/>
    </row>
    <row r="530" customFormat="false" ht="15.75" hidden="false" customHeight="true" outlineLevel="0" collapsed="false">
      <c r="C530" s="238"/>
    </row>
    <row r="531" customFormat="false" ht="15.75" hidden="false" customHeight="true" outlineLevel="0" collapsed="false">
      <c r="C531" s="238"/>
    </row>
    <row r="532" customFormat="false" ht="15.75" hidden="false" customHeight="true" outlineLevel="0" collapsed="false">
      <c r="C532" s="238"/>
    </row>
    <row r="533" customFormat="false" ht="15.75" hidden="false" customHeight="true" outlineLevel="0" collapsed="false">
      <c r="C533" s="238"/>
    </row>
    <row r="534" customFormat="false" ht="15.75" hidden="false" customHeight="true" outlineLevel="0" collapsed="false">
      <c r="C534" s="238"/>
    </row>
    <row r="535" customFormat="false" ht="15.75" hidden="false" customHeight="true" outlineLevel="0" collapsed="false">
      <c r="C535" s="238"/>
    </row>
    <row r="536" customFormat="false" ht="15.75" hidden="false" customHeight="true" outlineLevel="0" collapsed="false">
      <c r="C536" s="238"/>
    </row>
    <row r="537" customFormat="false" ht="15.75" hidden="false" customHeight="true" outlineLevel="0" collapsed="false">
      <c r="C537" s="238"/>
    </row>
    <row r="538" customFormat="false" ht="15.75" hidden="false" customHeight="true" outlineLevel="0" collapsed="false">
      <c r="C538" s="238"/>
    </row>
    <row r="539" customFormat="false" ht="15.75" hidden="false" customHeight="true" outlineLevel="0" collapsed="false">
      <c r="C539" s="238"/>
    </row>
    <row r="540" customFormat="false" ht="15.75" hidden="false" customHeight="true" outlineLevel="0" collapsed="false">
      <c r="C540" s="238"/>
    </row>
    <row r="541" customFormat="false" ht="15.75" hidden="false" customHeight="true" outlineLevel="0" collapsed="false">
      <c r="C541" s="238"/>
    </row>
    <row r="542" customFormat="false" ht="15.75" hidden="false" customHeight="true" outlineLevel="0" collapsed="false">
      <c r="C542" s="238"/>
    </row>
    <row r="543" customFormat="false" ht="15.75" hidden="false" customHeight="true" outlineLevel="0" collapsed="false">
      <c r="C543" s="238"/>
    </row>
    <row r="544" customFormat="false" ht="15.75" hidden="false" customHeight="true" outlineLevel="0" collapsed="false">
      <c r="C544" s="238"/>
    </row>
    <row r="545" customFormat="false" ht="15.75" hidden="false" customHeight="true" outlineLevel="0" collapsed="false">
      <c r="C545" s="238"/>
    </row>
    <row r="546" customFormat="false" ht="15.75" hidden="false" customHeight="true" outlineLevel="0" collapsed="false">
      <c r="C546" s="238"/>
    </row>
    <row r="547" customFormat="false" ht="15.75" hidden="false" customHeight="true" outlineLevel="0" collapsed="false">
      <c r="C547" s="238"/>
    </row>
    <row r="548" customFormat="false" ht="15.75" hidden="false" customHeight="true" outlineLevel="0" collapsed="false">
      <c r="C548" s="238"/>
    </row>
    <row r="549" customFormat="false" ht="15.75" hidden="false" customHeight="true" outlineLevel="0" collapsed="false">
      <c r="C549" s="238"/>
    </row>
    <row r="550" customFormat="false" ht="15.75" hidden="false" customHeight="true" outlineLevel="0" collapsed="false">
      <c r="C550" s="238"/>
    </row>
    <row r="551" customFormat="false" ht="15.75" hidden="false" customHeight="true" outlineLevel="0" collapsed="false">
      <c r="C551" s="238"/>
    </row>
    <row r="552" customFormat="false" ht="15.75" hidden="false" customHeight="true" outlineLevel="0" collapsed="false">
      <c r="C552" s="238"/>
    </row>
    <row r="553" customFormat="false" ht="15.75" hidden="false" customHeight="true" outlineLevel="0" collapsed="false">
      <c r="C553" s="238"/>
    </row>
    <row r="554" customFormat="false" ht="15.75" hidden="false" customHeight="true" outlineLevel="0" collapsed="false">
      <c r="C554" s="238"/>
    </row>
    <row r="555" customFormat="false" ht="15.75" hidden="false" customHeight="true" outlineLevel="0" collapsed="false">
      <c r="C555" s="238"/>
    </row>
    <row r="556" customFormat="false" ht="15.75" hidden="false" customHeight="true" outlineLevel="0" collapsed="false">
      <c r="C556" s="238"/>
    </row>
    <row r="557" customFormat="false" ht="15.75" hidden="false" customHeight="true" outlineLevel="0" collapsed="false">
      <c r="C557" s="238"/>
    </row>
    <row r="558" customFormat="false" ht="15.75" hidden="false" customHeight="true" outlineLevel="0" collapsed="false">
      <c r="C558" s="238"/>
    </row>
    <row r="559" customFormat="false" ht="15.75" hidden="false" customHeight="true" outlineLevel="0" collapsed="false">
      <c r="C559" s="238"/>
    </row>
    <row r="560" customFormat="false" ht="15.75" hidden="false" customHeight="true" outlineLevel="0" collapsed="false">
      <c r="C560" s="238"/>
    </row>
    <row r="561" customFormat="false" ht="15.75" hidden="false" customHeight="true" outlineLevel="0" collapsed="false">
      <c r="C561" s="238"/>
    </row>
    <row r="562" customFormat="false" ht="15.75" hidden="false" customHeight="true" outlineLevel="0" collapsed="false">
      <c r="C562" s="238"/>
    </row>
    <row r="563" customFormat="false" ht="15.75" hidden="false" customHeight="true" outlineLevel="0" collapsed="false">
      <c r="C563" s="238"/>
    </row>
    <row r="564" customFormat="false" ht="15.75" hidden="false" customHeight="true" outlineLevel="0" collapsed="false">
      <c r="C564" s="238"/>
    </row>
    <row r="565" customFormat="false" ht="15.75" hidden="false" customHeight="true" outlineLevel="0" collapsed="false">
      <c r="C565" s="238"/>
    </row>
    <row r="566" customFormat="false" ht="15.75" hidden="false" customHeight="true" outlineLevel="0" collapsed="false">
      <c r="C566" s="238"/>
    </row>
    <row r="567" customFormat="false" ht="15.75" hidden="false" customHeight="true" outlineLevel="0" collapsed="false">
      <c r="C567" s="238"/>
    </row>
    <row r="568" customFormat="false" ht="15.75" hidden="false" customHeight="true" outlineLevel="0" collapsed="false">
      <c r="C568" s="238"/>
    </row>
    <row r="569" customFormat="false" ht="15.75" hidden="false" customHeight="true" outlineLevel="0" collapsed="false">
      <c r="C569" s="238"/>
    </row>
    <row r="570" customFormat="false" ht="15.75" hidden="false" customHeight="true" outlineLevel="0" collapsed="false">
      <c r="C570" s="238"/>
    </row>
    <row r="571" customFormat="false" ht="15.75" hidden="false" customHeight="true" outlineLevel="0" collapsed="false">
      <c r="C571" s="238"/>
    </row>
    <row r="572" customFormat="false" ht="15.75" hidden="false" customHeight="true" outlineLevel="0" collapsed="false">
      <c r="C572" s="238"/>
    </row>
    <row r="573" customFormat="false" ht="15.75" hidden="false" customHeight="true" outlineLevel="0" collapsed="false">
      <c r="C573" s="238"/>
    </row>
    <row r="574" customFormat="false" ht="15.75" hidden="false" customHeight="true" outlineLevel="0" collapsed="false">
      <c r="C574" s="238"/>
    </row>
    <row r="575" customFormat="false" ht="15.75" hidden="false" customHeight="true" outlineLevel="0" collapsed="false">
      <c r="C575" s="238"/>
    </row>
    <row r="576" customFormat="false" ht="15.75" hidden="false" customHeight="true" outlineLevel="0" collapsed="false">
      <c r="C576" s="238"/>
    </row>
    <row r="577" customFormat="false" ht="15.75" hidden="false" customHeight="true" outlineLevel="0" collapsed="false">
      <c r="C577" s="238"/>
    </row>
    <row r="578" customFormat="false" ht="15.75" hidden="false" customHeight="true" outlineLevel="0" collapsed="false">
      <c r="C578" s="238"/>
    </row>
    <row r="579" customFormat="false" ht="15.75" hidden="false" customHeight="true" outlineLevel="0" collapsed="false">
      <c r="C579" s="238"/>
    </row>
    <row r="580" customFormat="false" ht="15.75" hidden="false" customHeight="true" outlineLevel="0" collapsed="false">
      <c r="C580" s="238"/>
    </row>
    <row r="581" customFormat="false" ht="15.75" hidden="false" customHeight="true" outlineLevel="0" collapsed="false">
      <c r="C581" s="238"/>
    </row>
    <row r="582" customFormat="false" ht="15.75" hidden="false" customHeight="true" outlineLevel="0" collapsed="false">
      <c r="C582" s="238"/>
    </row>
    <row r="583" customFormat="false" ht="15.75" hidden="false" customHeight="true" outlineLevel="0" collapsed="false">
      <c r="C583" s="238"/>
    </row>
    <row r="584" customFormat="false" ht="15.75" hidden="false" customHeight="true" outlineLevel="0" collapsed="false">
      <c r="C584" s="238"/>
    </row>
    <row r="585" customFormat="false" ht="15.75" hidden="false" customHeight="true" outlineLevel="0" collapsed="false">
      <c r="C585" s="238"/>
    </row>
    <row r="586" customFormat="false" ht="15.75" hidden="false" customHeight="true" outlineLevel="0" collapsed="false">
      <c r="C586" s="238"/>
    </row>
    <row r="587" customFormat="false" ht="15.75" hidden="false" customHeight="true" outlineLevel="0" collapsed="false">
      <c r="C587" s="238"/>
    </row>
    <row r="588" customFormat="false" ht="15.75" hidden="false" customHeight="true" outlineLevel="0" collapsed="false">
      <c r="C588" s="238"/>
    </row>
    <row r="589" customFormat="false" ht="15.75" hidden="false" customHeight="true" outlineLevel="0" collapsed="false">
      <c r="C589" s="238"/>
    </row>
    <row r="590" customFormat="false" ht="15.75" hidden="false" customHeight="true" outlineLevel="0" collapsed="false">
      <c r="C590" s="238"/>
    </row>
    <row r="591" customFormat="false" ht="15.75" hidden="false" customHeight="true" outlineLevel="0" collapsed="false">
      <c r="C591" s="238"/>
    </row>
    <row r="592" customFormat="false" ht="15.75" hidden="false" customHeight="true" outlineLevel="0" collapsed="false">
      <c r="C592" s="238"/>
    </row>
    <row r="593" customFormat="false" ht="15.75" hidden="false" customHeight="true" outlineLevel="0" collapsed="false">
      <c r="C593" s="238"/>
    </row>
    <row r="594" customFormat="false" ht="15.75" hidden="false" customHeight="true" outlineLevel="0" collapsed="false">
      <c r="C594" s="238"/>
    </row>
    <row r="595" customFormat="false" ht="15.75" hidden="false" customHeight="true" outlineLevel="0" collapsed="false">
      <c r="C595" s="238"/>
    </row>
    <row r="596" customFormat="false" ht="15.75" hidden="false" customHeight="true" outlineLevel="0" collapsed="false">
      <c r="C596" s="238"/>
    </row>
    <row r="597" customFormat="false" ht="15.75" hidden="false" customHeight="true" outlineLevel="0" collapsed="false">
      <c r="C597" s="238"/>
    </row>
    <row r="598" customFormat="false" ht="15.75" hidden="false" customHeight="true" outlineLevel="0" collapsed="false">
      <c r="C598" s="238"/>
    </row>
    <row r="599" customFormat="false" ht="15.75" hidden="false" customHeight="true" outlineLevel="0" collapsed="false">
      <c r="C599" s="238"/>
    </row>
    <row r="600" customFormat="false" ht="15.75" hidden="false" customHeight="true" outlineLevel="0" collapsed="false">
      <c r="C600" s="238"/>
    </row>
    <row r="601" customFormat="false" ht="15.75" hidden="false" customHeight="true" outlineLevel="0" collapsed="false">
      <c r="C601" s="238"/>
    </row>
    <row r="602" customFormat="false" ht="15.75" hidden="false" customHeight="true" outlineLevel="0" collapsed="false">
      <c r="C602" s="238"/>
    </row>
    <row r="603" customFormat="false" ht="15.75" hidden="false" customHeight="true" outlineLevel="0" collapsed="false">
      <c r="C603" s="238"/>
    </row>
    <row r="604" customFormat="false" ht="15.75" hidden="false" customHeight="true" outlineLevel="0" collapsed="false">
      <c r="C604" s="238"/>
    </row>
    <row r="605" customFormat="false" ht="15.75" hidden="false" customHeight="true" outlineLevel="0" collapsed="false">
      <c r="C605" s="238"/>
    </row>
    <row r="606" customFormat="false" ht="15.75" hidden="false" customHeight="true" outlineLevel="0" collapsed="false">
      <c r="C606" s="238"/>
    </row>
    <row r="607" customFormat="false" ht="15.75" hidden="false" customHeight="true" outlineLevel="0" collapsed="false">
      <c r="C607" s="238"/>
    </row>
    <row r="608" customFormat="false" ht="15.75" hidden="false" customHeight="true" outlineLevel="0" collapsed="false">
      <c r="C608" s="238"/>
    </row>
    <row r="609" customFormat="false" ht="15.75" hidden="false" customHeight="true" outlineLevel="0" collapsed="false">
      <c r="C609" s="238"/>
    </row>
    <row r="610" customFormat="false" ht="15.75" hidden="false" customHeight="true" outlineLevel="0" collapsed="false">
      <c r="C610" s="238"/>
    </row>
    <row r="611" customFormat="false" ht="15.75" hidden="false" customHeight="true" outlineLevel="0" collapsed="false">
      <c r="C611" s="238"/>
    </row>
    <row r="612" customFormat="false" ht="15.75" hidden="false" customHeight="true" outlineLevel="0" collapsed="false">
      <c r="C612" s="238"/>
    </row>
    <row r="613" customFormat="false" ht="15.75" hidden="false" customHeight="true" outlineLevel="0" collapsed="false">
      <c r="C613" s="238"/>
    </row>
    <row r="614" customFormat="false" ht="15.75" hidden="false" customHeight="true" outlineLevel="0" collapsed="false">
      <c r="C614" s="238"/>
    </row>
    <row r="615" customFormat="false" ht="15.75" hidden="false" customHeight="true" outlineLevel="0" collapsed="false">
      <c r="C615" s="238"/>
    </row>
    <row r="616" customFormat="false" ht="15.75" hidden="false" customHeight="true" outlineLevel="0" collapsed="false">
      <c r="C616" s="238"/>
    </row>
    <row r="617" customFormat="false" ht="15.75" hidden="false" customHeight="true" outlineLevel="0" collapsed="false">
      <c r="C617" s="238"/>
    </row>
    <row r="618" customFormat="false" ht="15.75" hidden="false" customHeight="true" outlineLevel="0" collapsed="false">
      <c r="C618" s="238"/>
    </row>
    <row r="619" customFormat="false" ht="15.75" hidden="false" customHeight="true" outlineLevel="0" collapsed="false">
      <c r="C619" s="238"/>
    </row>
    <row r="620" customFormat="false" ht="15.75" hidden="false" customHeight="true" outlineLevel="0" collapsed="false">
      <c r="C620" s="238"/>
    </row>
    <row r="621" customFormat="false" ht="15.75" hidden="false" customHeight="true" outlineLevel="0" collapsed="false">
      <c r="C621" s="238"/>
    </row>
    <row r="622" customFormat="false" ht="15.75" hidden="false" customHeight="true" outlineLevel="0" collapsed="false">
      <c r="C622" s="238"/>
    </row>
    <row r="623" customFormat="false" ht="15.75" hidden="false" customHeight="true" outlineLevel="0" collapsed="false">
      <c r="C623" s="238"/>
    </row>
    <row r="624" customFormat="false" ht="15.75" hidden="false" customHeight="true" outlineLevel="0" collapsed="false">
      <c r="C624" s="238"/>
    </row>
    <row r="625" customFormat="false" ht="15.75" hidden="false" customHeight="true" outlineLevel="0" collapsed="false">
      <c r="C625" s="238"/>
    </row>
    <row r="626" customFormat="false" ht="15.75" hidden="false" customHeight="true" outlineLevel="0" collapsed="false">
      <c r="C626" s="238"/>
    </row>
    <row r="627" customFormat="false" ht="15.75" hidden="false" customHeight="true" outlineLevel="0" collapsed="false">
      <c r="C627" s="238"/>
    </row>
    <row r="628" customFormat="false" ht="15.75" hidden="false" customHeight="true" outlineLevel="0" collapsed="false">
      <c r="C628" s="238"/>
    </row>
    <row r="629" customFormat="false" ht="15.75" hidden="false" customHeight="true" outlineLevel="0" collapsed="false">
      <c r="C629" s="238"/>
    </row>
    <row r="630" customFormat="false" ht="15.75" hidden="false" customHeight="true" outlineLevel="0" collapsed="false">
      <c r="C630" s="238"/>
    </row>
    <row r="631" customFormat="false" ht="15.75" hidden="false" customHeight="true" outlineLevel="0" collapsed="false">
      <c r="C631" s="238"/>
    </row>
    <row r="632" customFormat="false" ht="15.75" hidden="false" customHeight="true" outlineLevel="0" collapsed="false">
      <c r="C632" s="238"/>
    </row>
    <row r="633" customFormat="false" ht="15.75" hidden="false" customHeight="true" outlineLevel="0" collapsed="false">
      <c r="C633" s="238"/>
    </row>
    <row r="634" customFormat="false" ht="15.75" hidden="false" customHeight="true" outlineLevel="0" collapsed="false">
      <c r="C634" s="238"/>
    </row>
    <row r="635" customFormat="false" ht="15.75" hidden="false" customHeight="true" outlineLevel="0" collapsed="false">
      <c r="C635" s="238"/>
    </row>
    <row r="636" customFormat="false" ht="15.75" hidden="false" customHeight="true" outlineLevel="0" collapsed="false">
      <c r="C636" s="238"/>
    </row>
    <row r="637" customFormat="false" ht="15.75" hidden="false" customHeight="true" outlineLevel="0" collapsed="false">
      <c r="C637" s="238"/>
    </row>
    <row r="638" customFormat="false" ht="15.75" hidden="false" customHeight="true" outlineLevel="0" collapsed="false">
      <c r="C638" s="238"/>
    </row>
    <row r="639" customFormat="false" ht="15.75" hidden="false" customHeight="true" outlineLevel="0" collapsed="false">
      <c r="C639" s="238"/>
    </row>
    <row r="640" customFormat="false" ht="15.75" hidden="false" customHeight="true" outlineLevel="0" collapsed="false">
      <c r="C640" s="238"/>
    </row>
    <row r="641" customFormat="false" ht="15.75" hidden="false" customHeight="true" outlineLevel="0" collapsed="false">
      <c r="C641" s="238"/>
    </row>
    <row r="642" customFormat="false" ht="15.75" hidden="false" customHeight="true" outlineLevel="0" collapsed="false">
      <c r="C642" s="238"/>
    </row>
    <row r="643" customFormat="false" ht="15.75" hidden="false" customHeight="true" outlineLevel="0" collapsed="false">
      <c r="C643" s="238"/>
    </row>
    <row r="644" customFormat="false" ht="15.75" hidden="false" customHeight="true" outlineLevel="0" collapsed="false">
      <c r="C644" s="238"/>
    </row>
    <row r="645" customFormat="false" ht="15.75" hidden="false" customHeight="true" outlineLevel="0" collapsed="false">
      <c r="C645" s="238"/>
    </row>
    <row r="646" customFormat="false" ht="15.75" hidden="false" customHeight="true" outlineLevel="0" collapsed="false">
      <c r="C646" s="238"/>
    </row>
    <row r="647" customFormat="false" ht="15.75" hidden="false" customHeight="true" outlineLevel="0" collapsed="false">
      <c r="C647" s="238"/>
    </row>
    <row r="648" customFormat="false" ht="15.75" hidden="false" customHeight="true" outlineLevel="0" collapsed="false">
      <c r="C648" s="238"/>
    </row>
    <row r="649" customFormat="false" ht="15.75" hidden="false" customHeight="true" outlineLevel="0" collapsed="false">
      <c r="C649" s="238"/>
    </row>
    <row r="650" customFormat="false" ht="15.75" hidden="false" customHeight="true" outlineLevel="0" collapsed="false">
      <c r="C650" s="238"/>
    </row>
    <row r="651" customFormat="false" ht="15.75" hidden="false" customHeight="true" outlineLevel="0" collapsed="false">
      <c r="C651" s="238"/>
    </row>
    <row r="652" customFormat="false" ht="15.75" hidden="false" customHeight="true" outlineLevel="0" collapsed="false">
      <c r="C652" s="238"/>
    </row>
    <row r="653" customFormat="false" ht="15.75" hidden="false" customHeight="true" outlineLevel="0" collapsed="false">
      <c r="C653" s="238"/>
    </row>
    <row r="654" customFormat="false" ht="15.75" hidden="false" customHeight="true" outlineLevel="0" collapsed="false">
      <c r="C654" s="238"/>
    </row>
    <row r="655" customFormat="false" ht="15.75" hidden="false" customHeight="true" outlineLevel="0" collapsed="false">
      <c r="C655" s="238"/>
    </row>
    <row r="656" customFormat="false" ht="15.75" hidden="false" customHeight="true" outlineLevel="0" collapsed="false">
      <c r="C656" s="238"/>
    </row>
    <row r="657" customFormat="false" ht="15.75" hidden="false" customHeight="true" outlineLevel="0" collapsed="false">
      <c r="C657" s="238"/>
    </row>
    <row r="658" customFormat="false" ht="15.75" hidden="false" customHeight="true" outlineLevel="0" collapsed="false">
      <c r="C658" s="238"/>
    </row>
    <row r="659" customFormat="false" ht="15.75" hidden="false" customHeight="true" outlineLevel="0" collapsed="false">
      <c r="C659" s="238"/>
    </row>
    <row r="660" customFormat="false" ht="15.75" hidden="false" customHeight="true" outlineLevel="0" collapsed="false">
      <c r="C660" s="238"/>
    </row>
    <row r="661" customFormat="false" ht="15.75" hidden="false" customHeight="true" outlineLevel="0" collapsed="false">
      <c r="C661" s="238"/>
    </row>
    <row r="662" customFormat="false" ht="15.75" hidden="false" customHeight="true" outlineLevel="0" collapsed="false">
      <c r="C662" s="238"/>
    </row>
    <row r="663" customFormat="false" ht="15.75" hidden="false" customHeight="true" outlineLevel="0" collapsed="false">
      <c r="C663" s="238"/>
    </row>
    <row r="664" customFormat="false" ht="15.75" hidden="false" customHeight="true" outlineLevel="0" collapsed="false">
      <c r="C664" s="238"/>
    </row>
    <row r="665" customFormat="false" ht="15.75" hidden="false" customHeight="true" outlineLevel="0" collapsed="false">
      <c r="C665" s="238"/>
    </row>
    <row r="666" customFormat="false" ht="15.75" hidden="false" customHeight="true" outlineLevel="0" collapsed="false">
      <c r="C666" s="238"/>
    </row>
    <row r="667" customFormat="false" ht="15.75" hidden="false" customHeight="true" outlineLevel="0" collapsed="false">
      <c r="C667" s="238"/>
    </row>
    <row r="668" customFormat="false" ht="15.75" hidden="false" customHeight="true" outlineLevel="0" collapsed="false">
      <c r="C668" s="238"/>
    </row>
    <row r="669" customFormat="false" ht="15.75" hidden="false" customHeight="true" outlineLevel="0" collapsed="false">
      <c r="C669" s="238"/>
    </row>
    <row r="670" customFormat="false" ht="15.75" hidden="false" customHeight="true" outlineLevel="0" collapsed="false">
      <c r="C670" s="238"/>
    </row>
    <row r="671" customFormat="false" ht="15.75" hidden="false" customHeight="true" outlineLevel="0" collapsed="false">
      <c r="C671" s="238"/>
    </row>
    <row r="672" customFormat="false" ht="15.75" hidden="false" customHeight="true" outlineLevel="0" collapsed="false">
      <c r="C672" s="238"/>
    </row>
    <row r="673" customFormat="false" ht="15.75" hidden="false" customHeight="true" outlineLevel="0" collapsed="false">
      <c r="C673" s="238"/>
    </row>
    <row r="674" customFormat="false" ht="15.75" hidden="false" customHeight="true" outlineLevel="0" collapsed="false">
      <c r="C674" s="238"/>
    </row>
    <row r="675" customFormat="false" ht="15.75" hidden="false" customHeight="true" outlineLevel="0" collapsed="false">
      <c r="C675" s="238"/>
    </row>
    <row r="676" customFormat="false" ht="15.75" hidden="false" customHeight="true" outlineLevel="0" collapsed="false">
      <c r="C676" s="238"/>
    </row>
    <row r="677" customFormat="false" ht="15.75" hidden="false" customHeight="true" outlineLevel="0" collapsed="false">
      <c r="C677" s="238"/>
    </row>
    <row r="678" customFormat="false" ht="15.75" hidden="false" customHeight="true" outlineLevel="0" collapsed="false">
      <c r="C678" s="238"/>
    </row>
    <row r="679" customFormat="false" ht="15.75" hidden="false" customHeight="true" outlineLevel="0" collapsed="false">
      <c r="C679" s="238"/>
    </row>
    <row r="680" customFormat="false" ht="15.75" hidden="false" customHeight="true" outlineLevel="0" collapsed="false">
      <c r="C680" s="238"/>
    </row>
    <row r="681" customFormat="false" ht="15.75" hidden="false" customHeight="true" outlineLevel="0" collapsed="false">
      <c r="C681" s="238"/>
    </row>
    <row r="682" customFormat="false" ht="15.75" hidden="false" customHeight="true" outlineLevel="0" collapsed="false">
      <c r="C682" s="238"/>
    </row>
    <row r="683" customFormat="false" ht="15.75" hidden="false" customHeight="true" outlineLevel="0" collapsed="false">
      <c r="C683" s="238"/>
    </row>
    <row r="684" customFormat="false" ht="15.75" hidden="false" customHeight="true" outlineLevel="0" collapsed="false">
      <c r="C684" s="238"/>
    </row>
    <row r="685" customFormat="false" ht="15.75" hidden="false" customHeight="true" outlineLevel="0" collapsed="false">
      <c r="C685" s="238"/>
    </row>
    <row r="686" customFormat="false" ht="15.75" hidden="false" customHeight="true" outlineLevel="0" collapsed="false">
      <c r="C686" s="238"/>
    </row>
    <row r="687" customFormat="false" ht="15.75" hidden="false" customHeight="true" outlineLevel="0" collapsed="false">
      <c r="C687" s="238"/>
    </row>
    <row r="688" customFormat="false" ht="15.75" hidden="false" customHeight="true" outlineLevel="0" collapsed="false">
      <c r="C688" s="238"/>
    </row>
    <row r="689" customFormat="false" ht="15.75" hidden="false" customHeight="true" outlineLevel="0" collapsed="false">
      <c r="C689" s="238"/>
    </row>
    <row r="690" customFormat="false" ht="15.75" hidden="false" customHeight="true" outlineLevel="0" collapsed="false">
      <c r="C690" s="238"/>
    </row>
    <row r="691" customFormat="false" ht="15.75" hidden="false" customHeight="true" outlineLevel="0" collapsed="false">
      <c r="C691" s="238"/>
    </row>
    <row r="692" customFormat="false" ht="15.75" hidden="false" customHeight="true" outlineLevel="0" collapsed="false">
      <c r="C692" s="238"/>
    </row>
    <row r="693" customFormat="false" ht="15.75" hidden="false" customHeight="true" outlineLevel="0" collapsed="false">
      <c r="C693" s="238"/>
    </row>
    <row r="694" customFormat="false" ht="15.75" hidden="false" customHeight="true" outlineLevel="0" collapsed="false">
      <c r="C694" s="238"/>
    </row>
    <row r="695" customFormat="false" ht="15.75" hidden="false" customHeight="true" outlineLevel="0" collapsed="false">
      <c r="C695" s="238"/>
    </row>
    <row r="696" customFormat="false" ht="15.75" hidden="false" customHeight="true" outlineLevel="0" collapsed="false">
      <c r="C696" s="238"/>
    </row>
    <row r="697" customFormat="false" ht="15.75" hidden="false" customHeight="true" outlineLevel="0" collapsed="false">
      <c r="C697" s="238"/>
    </row>
    <row r="698" customFormat="false" ht="15.75" hidden="false" customHeight="true" outlineLevel="0" collapsed="false">
      <c r="C698" s="238"/>
    </row>
    <row r="699" customFormat="false" ht="15.75" hidden="false" customHeight="true" outlineLevel="0" collapsed="false">
      <c r="C699" s="238"/>
    </row>
    <row r="700" customFormat="false" ht="15.75" hidden="false" customHeight="true" outlineLevel="0" collapsed="false">
      <c r="C700" s="238"/>
    </row>
    <row r="701" customFormat="false" ht="15.75" hidden="false" customHeight="true" outlineLevel="0" collapsed="false">
      <c r="C701" s="238"/>
    </row>
    <row r="702" customFormat="false" ht="15.75" hidden="false" customHeight="true" outlineLevel="0" collapsed="false">
      <c r="C702" s="238"/>
    </row>
    <row r="703" customFormat="false" ht="15.75" hidden="false" customHeight="true" outlineLevel="0" collapsed="false">
      <c r="C703" s="238"/>
    </row>
    <row r="704" customFormat="false" ht="15.75" hidden="false" customHeight="true" outlineLevel="0" collapsed="false">
      <c r="C704" s="238"/>
    </row>
    <row r="705" customFormat="false" ht="15.75" hidden="false" customHeight="true" outlineLevel="0" collapsed="false">
      <c r="C705" s="238"/>
    </row>
    <row r="706" customFormat="false" ht="15.75" hidden="false" customHeight="true" outlineLevel="0" collapsed="false">
      <c r="C706" s="238"/>
    </row>
    <row r="707" customFormat="false" ht="15.75" hidden="false" customHeight="true" outlineLevel="0" collapsed="false">
      <c r="C707" s="238"/>
    </row>
    <row r="708" customFormat="false" ht="15.75" hidden="false" customHeight="true" outlineLevel="0" collapsed="false">
      <c r="C708" s="238"/>
    </row>
    <row r="709" customFormat="false" ht="15.75" hidden="false" customHeight="true" outlineLevel="0" collapsed="false">
      <c r="C709" s="238"/>
    </row>
    <row r="710" customFormat="false" ht="15.75" hidden="false" customHeight="true" outlineLevel="0" collapsed="false">
      <c r="C710" s="238"/>
    </row>
    <row r="711" customFormat="false" ht="15.75" hidden="false" customHeight="true" outlineLevel="0" collapsed="false">
      <c r="C711" s="238"/>
    </row>
    <row r="712" customFormat="false" ht="15.75" hidden="false" customHeight="true" outlineLevel="0" collapsed="false">
      <c r="C712" s="238"/>
    </row>
    <row r="713" customFormat="false" ht="15.75" hidden="false" customHeight="true" outlineLevel="0" collapsed="false">
      <c r="C713" s="238"/>
    </row>
    <row r="714" customFormat="false" ht="15.75" hidden="false" customHeight="true" outlineLevel="0" collapsed="false">
      <c r="C714" s="238"/>
    </row>
    <row r="715" customFormat="false" ht="15.75" hidden="false" customHeight="true" outlineLevel="0" collapsed="false">
      <c r="C715" s="238"/>
    </row>
    <row r="716" customFormat="false" ht="15.75" hidden="false" customHeight="true" outlineLevel="0" collapsed="false">
      <c r="C716" s="238"/>
    </row>
    <row r="717" customFormat="false" ht="15.75" hidden="false" customHeight="true" outlineLevel="0" collapsed="false">
      <c r="C717" s="238"/>
    </row>
    <row r="718" customFormat="false" ht="15.75" hidden="false" customHeight="true" outlineLevel="0" collapsed="false">
      <c r="C718" s="238"/>
    </row>
    <row r="719" customFormat="false" ht="15.75" hidden="false" customHeight="true" outlineLevel="0" collapsed="false">
      <c r="C719" s="238"/>
    </row>
    <row r="720" customFormat="false" ht="15.75" hidden="false" customHeight="true" outlineLevel="0" collapsed="false">
      <c r="C720" s="238"/>
    </row>
    <row r="721" customFormat="false" ht="15.75" hidden="false" customHeight="true" outlineLevel="0" collapsed="false">
      <c r="C721" s="238"/>
    </row>
    <row r="722" customFormat="false" ht="15.75" hidden="false" customHeight="true" outlineLevel="0" collapsed="false">
      <c r="C722" s="238"/>
    </row>
    <row r="723" customFormat="false" ht="15.75" hidden="false" customHeight="true" outlineLevel="0" collapsed="false">
      <c r="C723" s="238"/>
    </row>
    <row r="724" customFormat="false" ht="15.75" hidden="false" customHeight="true" outlineLevel="0" collapsed="false">
      <c r="C724" s="238"/>
    </row>
    <row r="725" customFormat="false" ht="15.75" hidden="false" customHeight="true" outlineLevel="0" collapsed="false">
      <c r="C725" s="238"/>
    </row>
    <row r="726" customFormat="false" ht="15.75" hidden="false" customHeight="true" outlineLevel="0" collapsed="false">
      <c r="C726" s="238"/>
    </row>
    <row r="727" customFormat="false" ht="15.75" hidden="false" customHeight="true" outlineLevel="0" collapsed="false">
      <c r="C727" s="238"/>
    </row>
    <row r="728" customFormat="false" ht="15.75" hidden="false" customHeight="true" outlineLevel="0" collapsed="false">
      <c r="C728" s="238"/>
    </row>
    <row r="729" customFormat="false" ht="15.75" hidden="false" customHeight="true" outlineLevel="0" collapsed="false">
      <c r="C729" s="238"/>
    </row>
    <row r="730" customFormat="false" ht="15.75" hidden="false" customHeight="true" outlineLevel="0" collapsed="false">
      <c r="C730" s="238"/>
    </row>
    <row r="731" customFormat="false" ht="15.75" hidden="false" customHeight="true" outlineLevel="0" collapsed="false">
      <c r="C731" s="238"/>
    </row>
    <row r="732" customFormat="false" ht="15.75" hidden="false" customHeight="true" outlineLevel="0" collapsed="false">
      <c r="C732" s="238"/>
    </row>
    <row r="733" customFormat="false" ht="15.75" hidden="false" customHeight="true" outlineLevel="0" collapsed="false">
      <c r="C733" s="238"/>
    </row>
    <row r="734" customFormat="false" ht="15.75" hidden="false" customHeight="true" outlineLevel="0" collapsed="false">
      <c r="C734" s="238"/>
    </row>
    <row r="735" customFormat="false" ht="15.75" hidden="false" customHeight="true" outlineLevel="0" collapsed="false">
      <c r="C735" s="238"/>
    </row>
    <row r="736" customFormat="false" ht="15.75" hidden="false" customHeight="true" outlineLevel="0" collapsed="false">
      <c r="C736" s="238"/>
    </row>
    <row r="737" customFormat="false" ht="15.75" hidden="false" customHeight="true" outlineLevel="0" collapsed="false">
      <c r="C737" s="238"/>
    </row>
    <row r="738" customFormat="false" ht="15.75" hidden="false" customHeight="true" outlineLevel="0" collapsed="false">
      <c r="C738" s="238"/>
    </row>
    <row r="739" customFormat="false" ht="15.75" hidden="false" customHeight="true" outlineLevel="0" collapsed="false">
      <c r="C739" s="238"/>
    </row>
    <row r="740" customFormat="false" ht="15.75" hidden="false" customHeight="true" outlineLevel="0" collapsed="false">
      <c r="C740" s="238"/>
    </row>
    <row r="741" customFormat="false" ht="15.75" hidden="false" customHeight="true" outlineLevel="0" collapsed="false">
      <c r="C741" s="238"/>
    </row>
    <row r="742" customFormat="false" ht="15.75" hidden="false" customHeight="true" outlineLevel="0" collapsed="false">
      <c r="C742" s="238"/>
    </row>
    <row r="743" customFormat="false" ht="15.75" hidden="false" customHeight="true" outlineLevel="0" collapsed="false">
      <c r="C743" s="238"/>
    </row>
    <row r="744" customFormat="false" ht="15.75" hidden="false" customHeight="true" outlineLevel="0" collapsed="false">
      <c r="C744" s="238"/>
    </row>
    <row r="745" customFormat="false" ht="15.75" hidden="false" customHeight="true" outlineLevel="0" collapsed="false">
      <c r="C745" s="238"/>
    </row>
    <row r="746" customFormat="false" ht="15.75" hidden="false" customHeight="true" outlineLevel="0" collapsed="false">
      <c r="C746" s="238"/>
    </row>
    <row r="747" customFormat="false" ht="15.75" hidden="false" customHeight="true" outlineLevel="0" collapsed="false">
      <c r="C747" s="238"/>
    </row>
    <row r="748" customFormat="false" ht="15.75" hidden="false" customHeight="true" outlineLevel="0" collapsed="false">
      <c r="C748" s="238"/>
    </row>
    <row r="749" customFormat="false" ht="15.75" hidden="false" customHeight="true" outlineLevel="0" collapsed="false">
      <c r="C749" s="238"/>
    </row>
    <row r="750" customFormat="false" ht="15.75" hidden="false" customHeight="true" outlineLevel="0" collapsed="false">
      <c r="C750" s="238"/>
    </row>
    <row r="751" customFormat="false" ht="15.75" hidden="false" customHeight="true" outlineLevel="0" collapsed="false">
      <c r="C751" s="238"/>
    </row>
    <row r="752" customFormat="false" ht="15.75" hidden="false" customHeight="true" outlineLevel="0" collapsed="false">
      <c r="C752" s="238"/>
    </row>
    <row r="753" customFormat="false" ht="15.75" hidden="false" customHeight="true" outlineLevel="0" collapsed="false">
      <c r="C753" s="238"/>
    </row>
    <row r="754" customFormat="false" ht="15.75" hidden="false" customHeight="true" outlineLevel="0" collapsed="false">
      <c r="C754" s="238"/>
    </row>
    <row r="755" customFormat="false" ht="15.75" hidden="false" customHeight="true" outlineLevel="0" collapsed="false">
      <c r="C755" s="238"/>
    </row>
    <row r="756" customFormat="false" ht="15.75" hidden="false" customHeight="true" outlineLevel="0" collapsed="false">
      <c r="C756" s="238"/>
    </row>
    <row r="757" customFormat="false" ht="15.75" hidden="false" customHeight="true" outlineLevel="0" collapsed="false">
      <c r="C757" s="238"/>
    </row>
    <row r="758" customFormat="false" ht="15.75" hidden="false" customHeight="true" outlineLevel="0" collapsed="false">
      <c r="C758" s="238"/>
    </row>
    <row r="759" customFormat="false" ht="15.75" hidden="false" customHeight="true" outlineLevel="0" collapsed="false">
      <c r="C759" s="238"/>
    </row>
    <row r="760" customFormat="false" ht="15.75" hidden="false" customHeight="true" outlineLevel="0" collapsed="false">
      <c r="C760" s="238"/>
    </row>
    <row r="761" customFormat="false" ht="15.75" hidden="false" customHeight="true" outlineLevel="0" collapsed="false">
      <c r="C761" s="238"/>
    </row>
    <row r="762" customFormat="false" ht="15.75" hidden="false" customHeight="true" outlineLevel="0" collapsed="false">
      <c r="C762" s="238"/>
    </row>
    <row r="763" customFormat="false" ht="15.75" hidden="false" customHeight="true" outlineLevel="0" collapsed="false">
      <c r="C763" s="238"/>
    </row>
    <row r="764" customFormat="false" ht="15.75" hidden="false" customHeight="true" outlineLevel="0" collapsed="false">
      <c r="C764" s="238"/>
    </row>
    <row r="765" customFormat="false" ht="15.75" hidden="false" customHeight="true" outlineLevel="0" collapsed="false">
      <c r="C765" s="238"/>
    </row>
    <row r="766" customFormat="false" ht="15.75" hidden="false" customHeight="true" outlineLevel="0" collapsed="false">
      <c r="C766" s="238"/>
    </row>
    <row r="767" customFormat="false" ht="15.75" hidden="false" customHeight="true" outlineLevel="0" collapsed="false">
      <c r="C767" s="238"/>
    </row>
    <row r="768" customFormat="false" ht="15.75" hidden="false" customHeight="true" outlineLevel="0" collapsed="false">
      <c r="C768" s="238"/>
    </row>
    <row r="769" customFormat="false" ht="15.75" hidden="false" customHeight="true" outlineLevel="0" collapsed="false">
      <c r="C769" s="238"/>
    </row>
    <row r="770" customFormat="false" ht="15.75" hidden="false" customHeight="true" outlineLevel="0" collapsed="false">
      <c r="C770" s="238"/>
    </row>
    <row r="771" customFormat="false" ht="15.75" hidden="false" customHeight="true" outlineLevel="0" collapsed="false">
      <c r="C771" s="238"/>
    </row>
    <row r="772" customFormat="false" ht="15.75" hidden="false" customHeight="true" outlineLevel="0" collapsed="false">
      <c r="C772" s="238"/>
    </row>
    <row r="773" customFormat="false" ht="15.75" hidden="false" customHeight="true" outlineLevel="0" collapsed="false">
      <c r="C773" s="238"/>
    </row>
    <row r="774" customFormat="false" ht="15.75" hidden="false" customHeight="true" outlineLevel="0" collapsed="false">
      <c r="C774" s="238"/>
    </row>
    <row r="775" customFormat="false" ht="15.75" hidden="false" customHeight="true" outlineLevel="0" collapsed="false">
      <c r="C775" s="238"/>
    </row>
    <row r="776" customFormat="false" ht="15.75" hidden="false" customHeight="true" outlineLevel="0" collapsed="false">
      <c r="C776" s="238"/>
    </row>
    <row r="777" customFormat="false" ht="15.75" hidden="false" customHeight="true" outlineLevel="0" collapsed="false">
      <c r="C777" s="238"/>
    </row>
    <row r="778" customFormat="false" ht="15.75" hidden="false" customHeight="true" outlineLevel="0" collapsed="false">
      <c r="C778" s="238"/>
    </row>
    <row r="779" customFormat="false" ht="15.75" hidden="false" customHeight="true" outlineLevel="0" collapsed="false">
      <c r="C779" s="238"/>
    </row>
    <row r="780" customFormat="false" ht="15.75" hidden="false" customHeight="true" outlineLevel="0" collapsed="false">
      <c r="C780" s="238"/>
    </row>
    <row r="781" customFormat="false" ht="15.75" hidden="false" customHeight="true" outlineLevel="0" collapsed="false">
      <c r="C781" s="238"/>
    </row>
    <row r="782" customFormat="false" ht="15.75" hidden="false" customHeight="true" outlineLevel="0" collapsed="false">
      <c r="C782" s="238"/>
    </row>
    <row r="783" customFormat="false" ht="15.75" hidden="false" customHeight="true" outlineLevel="0" collapsed="false">
      <c r="C783" s="238"/>
    </row>
    <row r="784" customFormat="false" ht="15.75" hidden="false" customHeight="true" outlineLevel="0" collapsed="false">
      <c r="C784" s="238"/>
    </row>
    <row r="785" customFormat="false" ht="15.75" hidden="false" customHeight="true" outlineLevel="0" collapsed="false">
      <c r="C785" s="238"/>
    </row>
    <row r="786" customFormat="false" ht="15.75" hidden="false" customHeight="true" outlineLevel="0" collapsed="false">
      <c r="C786" s="238"/>
    </row>
    <row r="787" customFormat="false" ht="15.75" hidden="false" customHeight="true" outlineLevel="0" collapsed="false">
      <c r="C787" s="238"/>
    </row>
    <row r="788" customFormat="false" ht="15.75" hidden="false" customHeight="true" outlineLevel="0" collapsed="false">
      <c r="C788" s="238"/>
    </row>
    <row r="789" customFormat="false" ht="15.75" hidden="false" customHeight="true" outlineLevel="0" collapsed="false">
      <c r="C789" s="238"/>
    </row>
    <row r="790" customFormat="false" ht="15.75" hidden="false" customHeight="true" outlineLevel="0" collapsed="false">
      <c r="C790" s="238"/>
    </row>
    <row r="791" customFormat="false" ht="15.75" hidden="false" customHeight="true" outlineLevel="0" collapsed="false">
      <c r="C791" s="238"/>
    </row>
    <row r="792" customFormat="false" ht="15.75" hidden="false" customHeight="true" outlineLevel="0" collapsed="false">
      <c r="C792" s="238"/>
    </row>
    <row r="793" customFormat="false" ht="15.75" hidden="false" customHeight="true" outlineLevel="0" collapsed="false">
      <c r="C793" s="238"/>
    </row>
    <row r="794" customFormat="false" ht="15.75" hidden="false" customHeight="true" outlineLevel="0" collapsed="false">
      <c r="C794" s="238"/>
    </row>
    <row r="795" customFormat="false" ht="15.75" hidden="false" customHeight="true" outlineLevel="0" collapsed="false">
      <c r="C795" s="238"/>
    </row>
    <row r="796" customFormat="false" ht="15.75" hidden="false" customHeight="true" outlineLevel="0" collapsed="false">
      <c r="C796" s="238"/>
    </row>
    <row r="797" customFormat="false" ht="15.75" hidden="false" customHeight="true" outlineLevel="0" collapsed="false">
      <c r="C797" s="238"/>
    </row>
    <row r="798" customFormat="false" ht="15.75" hidden="false" customHeight="true" outlineLevel="0" collapsed="false">
      <c r="C798" s="238"/>
    </row>
    <row r="799" customFormat="false" ht="15.75" hidden="false" customHeight="true" outlineLevel="0" collapsed="false">
      <c r="C799" s="238"/>
    </row>
    <row r="800" customFormat="false" ht="15.75" hidden="false" customHeight="true" outlineLevel="0" collapsed="false">
      <c r="C800" s="238"/>
    </row>
    <row r="801" customFormat="false" ht="15.75" hidden="false" customHeight="true" outlineLevel="0" collapsed="false">
      <c r="C801" s="238"/>
    </row>
    <row r="802" customFormat="false" ht="15.75" hidden="false" customHeight="true" outlineLevel="0" collapsed="false">
      <c r="C802" s="238"/>
    </row>
    <row r="803" customFormat="false" ht="15.75" hidden="false" customHeight="true" outlineLevel="0" collapsed="false">
      <c r="C803" s="238"/>
    </row>
    <row r="804" customFormat="false" ht="15.75" hidden="false" customHeight="true" outlineLevel="0" collapsed="false">
      <c r="C804" s="238"/>
    </row>
    <row r="805" customFormat="false" ht="15.75" hidden="false" customHeight="true" outlineLevel="0" collapsed="false">
      <c r="C805" s="238"/>
    </row>
    <row r="806" customFormat="false" ht="15.75" hidden="false" customHeight="true" outlineLevel="0" collapsed="false">
      <c r="C806" s="238"/>
    </row>
    <row r="807" customFormat="false" ht="15.75" hidden="false" customHeight="true" outlineLevel="0" collapsed="false">
      <c r="C807" s="238"/>
    </row>
    <row r="808" customFormat="false" ht="15.75" hidden="false" customHeight="true" outlineLevel="0" collapsed="false">
      <c r="C808" s="238"/>
    </row>
    <row r="809" customFormat="false" ht="15.75" hidden="false" customHeight="true" outlineLevel="0" collapsed="false">
      <c r="C809" s="238"/>
    </row>
    <row r="810" customFormat="false" ht="15.75" hidden="false" customHeight="true" outlineLevel="0" collapsed="false">
      <c r="C810" s="238"/>
    </row>
    <row r="811" customFormat="false" ht="15.75" hidden="false" customHeight="true" outlineLevel="0" collapsed="false">
      <c r="C811" s="238"/>
    </row>
    <row r="812" customFormat="false" ht="15.75" hidden="false" customHeight="true" outlineLevel="0" collapsed="false">
      <c r="C812" s="238"/>
    </row>
    <row r="813" customFormat="false" ht="15.75" hidden="false" customHeight="true" outlineLevel="0" collapsed="false">
      <c r="C813" s="238"/>
    </row>
    <row r="814" customFormat="false" ht="15.75" hidden="false" customHeight="true" outlineLevel="0" collapsed="false">
      <c r="C814" s="238"/>
    </row>
    <row r="815" customFormat="false" ht="15.75" hidden="false" customHeight="true" outlineLevel="0" collapsed="false">
      <c r="C815" s="238"/>
    </row>
    <row r="816" customFormat="false" ht="15.75" hidden="false" customHeight="true" outlineLevel="0" collapsed="false">
      <c r="C816" s="238"/>
    </row>
    <row r="817" customFormat="false" ht="15.75" hidden="false" customHeight="true" outlineLevel="0" collapsed="false">
      <c r="C817" s="238"/>
    </row>
    <row r="818" customFormat="false" ht="15.75" hidden="false" customHeight="true" outlineLevel="0" collapsed="false">
      <c r="C818" s="238"/>
    </row>
    <row r="819" customFormat="false" ht="15.75" hidden="false" customHeight="true" outlineLevel="0" collapsed="false">
      <c r="C819" s="238"/>
    </row>
    <row r="820" customFormat="false" ht="15.75" hidden="false" customHeight="true" outlineLevel="0" collapsed="false">
      <c r="C820" s="238"/>
    </row>
    <row r="821" customFormat="false" ht="15.75" hidden="false" customHeight="true" outlineLevel="0" collapsed="false">
      <c r="C821" s="238"/>
    </row>
    <row r="822" customFormat="false" ht="15.75" hidden="false" customHeight="true" outlineLevel="0" collapsed="false">
      <c r="C822" s="238"/>
    </row>
    <row r="823" customFormat="false" ht="15.75" hidden="false" customHeight="true" outlineLevel="0" collapsed="false">
      <c r="C823" s="238"/>
    </row>
    <row r="824" customFormat="false" ht="15.75" hidden="false" customHeight="true" outlineLevel="0" collapsed="false">
      <c r="C824" s="238"/>
    </row>
    <row r="825" customFormat="false" ht="15.75" hidden="false" customHeight="true" outlineLevel="0" collapsed="false">
      <c r="C825" s="238"/>
    </row>
    <row r="826" customFormat="false" ht="15.75" hidden="false" customHeight="true" outlineLevel="0" collapsed="false">
      <c r="C826" s="238"/>
    </row>
    <row r="827" customFormat="false" ht="15.75" hidden="false" customHeight="true" outlineLevel="0" collapsed="false">
      <c r="C827" s="238"/>
    </row>
    <row r="828" customFormat="false" ht="15.75" hidden="false" customHeight="true" outlineLevel="0" collapsed="false">
      <c r="C828" s="238"/>
    </row>
    <row r="829" customFormat="false" ht="15.75" hidden="false" customHeight="true" outlineLevel="0" collapsed="false">
      <c r="C829" s="238"/>
    </row>
    <row r="830" customFormat="false" ht="15.75" hidden="false" customHeight="true" outlineLevel="0" collapsed="false">
      <c r="C830" s="238"/>
    </row>
    <row r="831" customFormat="false" ht="15.75" hidden="false" customHeight="true" outlineLevel="0" collapsed="false">
      <c r="C831" s="238"/>
    </row>
    <row r="832" customFormat="false" ht="15.75" hidden="false" customHeight="true" outlineLevel="0" collapsed="false">
      <c r="C832" s="238"/>
    </row>
    <row r="833" customFormat="false" ht="15.75" hidden="false" customHeight="true" outlineLevel="0" collapsed="false">
      <c r="C833" s="238"/>
    </row>
    <row r="834" customFormat="false" ht="15.75" hidden="false" customHeight="true" outlineLevel="0" collapsed="false">
      <c r="C834" s="238"/>
    </row>
    <row r="835" customFormat="false" ht="15.75" hidden="false" customHeight="true" outlineLevel="0" collapsed="false">
      <c r="C835" s="238"/>
    </row>
    <row r="836" customFormat="false" ht="15.75" hidden="false" customHeight="true" outlineLevel="0" collapsed="false">
      <c r="C836" s="238"/>
    </row>
    <row r="837" customFormat="false" ht="15.75" hidden="false" customHeight="true" outlineLevel="0" collapsed="false">
      <c r="C837" s="238"/>
    </row>
    <row r="838" customFormat="false" ht="15.75" hidden="false" customHeight="true" outlineLevel="0" collapsed="false">
      <c r="C838" s="238"/>
    </row>
    <row r="839" customFormat="false" ht="15.75" hidden="false" customHeight="true" outlineLevel="0" collapsed="false">
      <c r="C839" s="238"/>
    </row>
    <row r="840" customFormat="false" ht="15.75" hidden="false" customHeight="true" outlineLevel="0" collapsed="false">
      <c r="C840" s="238"/>
    </row>
    <row r="841" customFormat="false" ht="15.75" hidden="false" customHeight="true" outlineLevel="0" collapsed="false">
      <c r="C841" s="238"/>
    </row>
    <row r="842" customFormat="false" ht="15.75" hidden="false" customHeight="true" outlineLevel="0" collapsed="false">
      <c r="C842" s="238"/>
    </row>
    <row r="843" customFormat="false" ht="15.75" hidden="false" customHeight="true" outlineLevel="0" collapsed="false">
      <c r="C843" s="238"/>
    </row>
    <row r="844" customFormat="false" ht="15.75" hidden="false" customHeight="true" outlineLevel="0" collapsed="false">
      <c r="C844" s="238"/>
    </row>
    <row r="845" customFormat="false" ht="15.75" hidden="false" customHeight="true" outlineLevel="0" collapsed="false">
      <c r="C845" s="238"/>
    </row>
    <row r="846" customFormat="false" ht="15.75" hidden="false" customHeight="true" outlineLevel="0" collapsed="false">
      <c r="C846" s="238"/>
    </row>
    <row r="847" customFormat="false" ht="15.75" hidden="false" customHeight="true" outlineLevel="0" collapsed="false">
      <c r="C847" s="238"/>
    </row>
    <row r="848" customFormat="false" ht="15.75" hidden="false" customHeight="true" outlineLevel="0" collapsed="false">
      <c r="C848" s="238"/>
    </row>
    <row r="849" customFormat="false" ht="15.75" hidden="false" customHeight="true" outlineLevel="0" collapsed="false">
      <c r="C849" s="238"/>
    </row>
    <row r="850" customFormat="false" ht="15.75" hidden="false" customHeight="true" outlineLevel="0" collapsed="false">
      <c r="C850" s="238"/>
    </row>
    <row r="851" customFormat="false" ht="15.75" hidden="false" customHeight="true" outlineLevel="0" collapsed="false">
      <c r="C851" s="238"/>
    </row>
    <row r="852" customFormat="false" ht="15.75" hidden="false" customHeight="true" outlineLevel="0" collapsed="false">
      <c r="C852" s="238"/>
    </row>
    <row r="853" customFormat="false" ht="15.75" hidden="false" customHeight="true" outlineLevel="0" collapsed="false">
      <c r="C853" s="238"/>
    </row>
    <row r="854" customFormat="false" ht="15.75" hidden="false" customHeight="true" outlineLevel="0" collapsed="false">
      <c r="C854" s="238"/>
    </row>
    <row r="855" customFormat="false" ht="15.75" hidden="false" customHeight="true" outlineLevel="0" collapsed="false">
      <c r="C855" s="238"/>
    </row>
    <row r="856" customFormat="false" ht="15.75" hidden="false" customHeight="true" outlineLevel="0" collapsed="false">
      <c r="C856" s="238"/>
    </row>
    <row r="857" customFormat="false" ht="15.75" hidden="false" customHeight="true" outlineLevel="0" collapsed="false">
      <c r="C857" s="238"/>
    </row>
    <row r="858" customFormat="false" ht="15.75" hidden="false" customHeight="true" outlineLevel="0" collapsed="false">
      <c r="C858" s="238"/>
    </row>
    <row r="859" customFormat="false" ht="15.75" hidden="false" customHeight="true" outlineLevel="0" collapsed="false">
      <c r="C859" s="238"/>
    </row>
    <row r="860" customFormat="false" ht="15.75" hidden="false" customHeight="true" outlineLevel="0" collapsed="false">
      <c r="C860" s="238"/>
    </row>
    <row r="861" customFormat="false" ht="15.75" hidden="false" customHeight="true" outlineLevel="0" collapsed="false">
      <c r="C861" s="238"/>
    </row>
    <row r="862" customFormat="false" ht="15.75" hidden="false" customHeight="true" outlineLevel="0" collapsed="false">
      <c r="C862" s="238"/>
    </row>
    <row r="863" customFormat="false" ht="15.75" hidden="false" customHeight="true" outlineLevel="0" collapsed="false">
      <c r="C863" s="238"/>
    </row>
    <row r="864" customFormat="false" ht="15.75" hidden="false" customHeight="true" outlineLevel="0" collapsed="false">
      <c r="C864" s="238"/>
    </row>
    <row r="865" customFormat="false" ht="15.75" hidden="false" customHeight="true" outlineLevel="0" collapsed="false">
      <c r="C865" s="238"/>
    </row>
    <row r="866" customFormat="false" ht="15.75" hidden="false" customHeight="true" outlineLevel="0" collapsed="false">
      <c r="C866" s="238"/>
    </row>
    <row r="867" customFormat="false" ht="15.75" hidden="false" customHeight="true" outlineLevel="0" collapsed="false">
      <c r="C867" s="238"/>
    </row>
    <row r="868" customFormat="false" ht="15.75" hidden="false" customHeight="true" outlineLevel="0" collapsed="false">
      <c r="C868" s="238"/>
    </row>
    <row r="869" customFormat="false" ht="15.75" hidden="false" customHeight="true" outlineLevel="0" collapsed="false">
      <c r="C869" s="238"/>
    </row>
    <row r="870" customFormat="false" ht="15.75" hidden="false" customHeight="true" outlineLevel="0" collapsed="false">
      <c r="C870" s="238"/>
    </row>
    <row r="871" customFormat="false" ht="15.75" hidden="false" customHeight="true" outlineLevel="0" collapsed="false">
      <c r="C871" s="238"/>
    </row>
    <row r="872" customFormat="false" ht="15.75" hidden="false" customHeight="true" outlineLevel="0" collapsed="false">
      <c r="C872" s="238"/>
    </row>
    <row r="873" customFormat="false" ht="15.75" hidden="false" customHeight="true" outlineLevel="0" collapsed="false">
      <c r="C873" s="238"/>
    </row>
    <row r="874" customFormat="false" ht="15.75" hidden="false" customHeight="true" outlineLevel="0" collapsed="false">
      <c r="C874" s="238"/>
    </row>
    <row r="875" customFormat="false" ht="15.75" hidden="false" customHeight="true" outlineLevel="0" collapsed="false">
      <c r="C875" s="238"/>
    </row>
    <row r="876" customFormat="false" ht="15.75" hidden="false" customHeight="true" outlineLevel="0" collapsed="false">
      <c r="C876" s="238"/>
    </row>
    <row r="877" customFormat="false" ht="15.75" hidden="false" customHeight="true" outlineLevel="0" collapsed="false">
      <c r="C877" s="238"/>
    </row>
    <row r="878" customFormat="false" ht="15.75" hidden="false" customHeight="true" outlineLevel="0" collapsed="false">
      <c r="C878" s="238"/>
    </row>
    <row r="879" customFormat="false" ht="15.75" hidden="false" customHeight="true" outlineLevel="0" collapsed="false">
      <c r="C879" s="238"/>
    </row>
    <row r="880" customFormat="false" ht="15.75" hidden="false" customHeight="true" outlineLevel="0" collapsed="false">
      <c r="C880" s="238"/>
    </row>
    <row r="881" customFormat="false" ht="15.75" hidden="false" customHeight="true" outlineLevel="0" collapsed="false">
      <c r="C881" s="238"/>
    </row>
    <row r="882" customFormat="false" ht="15.75" hidden="false" customHeight="true" outlineLevel="0" collapsed="false">
      <c r="C882" s="238"/>
    </row>
    <row r="883" customFormat="false" ht="15.75" hidden="false" customHeight="true" outlineLevel="0" collapsed="false">
      <c r="C883" s="238"/>
    </row>
    <row r="884" customFormat="false" ht="15.75" hidden="false" customHeight="true" outlineLevel="0" collapsed="false">
      <c r="C884" s="238"/>
    </row>
    <row r="885" customFormat="false" ht="15.75" hidden="false" customHeight="true" outlineLevel="0" collapsed="false">
      <c r="C885" s="238"/>
    </row>
    <row r="886" customFormat="false" ht="15.75" hidden="false" customHeight="true" outlineLevel="0" collapsed="false">
      <c r="C886" s="238"/>
    </row>
    <row r="887" customFormat="false" ht="15.75" hidden="false" customHeight="true" outlineLevel="0" collapsed="false">
      <c r="C887" s="238"/>
    </row>
    <row r="888" customFormat="false" ht="15.75" hidden="false" customHeight="true" outlineLevel="0" collapsed="false">
      <c r="C888" s="238"/>
    </row>
    <row r="889" customFormat="false" ht="15.75" hidden="false" customHeight="true" outlineLevel="0" collapsed="false">
      <c r="C889" s="238"/>
    </row>
    <row r="890" customFormat="false" ht="15.75" hidden="false" customHeight="true" outlineLevel="0" collapsed="false">
      <c r="C890" s="238"/>
    </row>
    <row r="891" customFormat="false" ht="15.75" hidden="false" customHeight="true" outlineLevel="0" collapsed="false">
      <c r="C891" s="238"/>
    </row>
    <row r="892" customFormat="false" ht="15.75" hidden="false" customHeight="true" outlineLevel="0" collapsed="false">
      <c r="C892" s="238"/>
    </row>
    <row r="893" customFormat="false" ht="15.75" hidden="false" customHeight="true" outlineLevel="0" collapsed="false">
      <c r="C893" s="238"/>
    </row>
    <row r="894" customFormat="false" ht="15.75" hidden="false" customHeight="true" outlineLevel="0" collapsed="false">
      <c r="C894" s="238"/>
    </row>
    <row r="895" customFormat="false" ht="15.75" hidden="false" customHeight="true" outlineLevel="0" collapsed="false">
      <c r="C895" s="238"/>
    </row>
    <row r="896" customFormat="false" ht="15.75" hidden="false" customHeight="true" outlineLevel="0" collapsed="false">
      <c r="C896" s="238"/>
    </row>
    <row r="897" customFormat="false" ht="15.75" hidden="false" customHeight="true" outlineLevel="0" collapsed="false">
      <c r="C897" s="238"/>
    </row>
    <row r="898" customFormat="false" ht="15.75" hidden="false" customHeight="true" outlineLevel="0" collapsed="false">
      <c r="C898" s="238"/>
    </row>
    <row r="899" customFormat="false" ht="15.75" hidden="false" customHeight="true" outlineLevel="0" collapsed="false">
      <c r="C899" s="238"/>
    </row>
    <row r="900" customFormat="false" ht="15.75" hidden="false" customHeight="true" outlineLevel="0" collapsed="false">
      <c r="C900" s="238"/>
    </row>
    <row r="901" customFormat="false" ht="15.75" hidden="false" customHeight="true" outlineLevel="0" collapsed="false">
      <c r="C901" s="238"/>
    </row>
    <row r="902" customFormat="false" ht="15.75" hidden="false" customHeight="true" outlineLevel="0" collapsed="false">
      <c r="C902" s="238"/>
    </row>
    <row r="903" customFormat="false" ht="15.75" hidden="false" customHeight="true" outlineLevel="0" collapsed="false">
      <c r="C903" s="238"/>
    </row>
    <row r="904" customFormat="false" ht="15.75" hidden="false" customHeight="true" outlineLevel="0" collapsed="false">
      <c r="C904" s="238"/>
    </row>
    <row r="905" customFormat="false" ht="15.75" hidden="false" customHeight="true" outlineLevel="0" collapsed="false">
      <c r="C905" s="238"/>
    </row>
    <row r="906" customFormat="false" ht="15.75" hidden="false" customHeight="true" outlineLevel="0" collapsed="false">
      <c r="C906" s="238"/>
    </row>
    <row r="907" customFormat="false" ht="15.75" hidden="false" customHeight="true" outlineLevel="0" collapsed="false">
      <c r="C907" s="238"/>
    </row>
    <row r="908" customFormat="false" ht="15.75" hidden="false" customHeight="true" outlineLevel="0" collapsed="false">
      <c r="C908" s="238"/>
    </row>
    <row r="909" customFormat="false" ht="15.75" hidden="false" customHeight="true" outlineLevel="0" collapsed="false">
      <c r="C909" s="238"/>
    </row>
    <row r="910" customFormat="false" ht="15.75" hidden="false" customHeight="true" outlineLevel="0" collapsed="false">
      <c r="C910" s="238"/>
    </row>
    <row r="911" customFormat="false" ht="15.75" hidden="false" customHeight="true" outlineLevel="0" collapsed="false">
      <c r="C911" s="238"/>
    </row>
    <row r="912" customFormat="false" ht="15.75" hidden="false" customHeight="true" outlineLevel="0" collapsed="false">
      <c r="C912" s="238"/>
    </row>
    <row r="913" customFormat="false" ht="15.75" hidden="false" customHeight="true" outlineLevel="0" collapsed="false">
      <c r="C913" s="238"/>
    </row>
    <row r="914" customFormat="false" ht="15.75" hidden="false" customHeight="true" outlineLevel="0" collapsed="false">
      <c r="C914" s="238"/>
    </row>
    <row r="915" customFormat="false" ht="15.75" hidden="false" customHeight="true" outlineLevel="0" collapsed="false">
      <c r="C915" s="238"/>
    </row>
    <row r="916" customFormat="false" ht="15.75" hidden="false" customHeight="true" outlineLevel="0" collapsed="false">
      <c r="C916" s="238"/>
    </row>
    <row r="917" customFormat="false" ht="15.75" hidden="false" customHeight="true" outlineLevel="0" collapsed="false">
      <c r="C917" s="238"/>
    </row>
    <row r="918" customFormat="false" ht="15.75" hidden="false" customHeight="true" outlineLevel="0" collapsed="false">
      <c r="C918" s="238"/>
    </row>
    <row r="919" customFormat="false" ht="15.75" hidden="false" customHeight="true" outlineLevel="0" collapsed="false">
      <c r="C919" s="238"/>
    </row>
    <row r="920" customFormat="false" ht="15.75" hidden="false" customHeight="true" outlineLevel="0" collapsed="false">
      <c r="C920" s="238"/>
    </row>
    <row r="921" customFormat="false" ht="15.75" hidden="false" customHeight="true" outlineLevel="0" collapsed="false">
      <c r="C921" s="238"/>
    </row>
    <row r="922" customFormat="false" ht="15.75" hidden="false" customHeight="true" outlineLevel="0" collapsed="false">
      <c r="C922" s="238"/>
    </row>
    <row r="923" customFormat="false" ht="15.75" hidden="false" customHeight="true" outlineLevel="0" collapsed="false">
      <c r="C923" s="238"/>
    </row>
    <row r="924" customFormat="false" ht="15.75" hidden="false" customHeight="true" outlineLevel="0" collapsed="false">
      <c r="C924" s="238"/>
    </row>
    <row r="925" customFormat="false" ht="15.75" hidden="false" customHeight="true" outlineLevel="0" collapsed="false">
      <c r="C925" s="238"/>
    </row>
    <row r="926" customFormat="false" ht="15.75" hidden="false" customHeight="true" outlineLevel="0" collapsed="false">
      <c r="C926" s="238"/>
    </row>
    <row r="927" customFormat="false" ht="15.75" hidden="false" customHeight="true" outlineLevel="0" collapsed="false">
      <c r="C927" s="238"/>
    </row>
    <row r="928" customFormat="false" ht="15.75" hidden="false" customHeight="true" outlineLevel="0" collapsed="false">
      <c r="C928" s="238"/>
    </row>
    <row r="929" customFormat="false" ht="15.75" hidden="false" customHeight="true" outlineLevel="0" collapsed="false">
      <c r="C929" s="238"/>
    </row>
    <row r="930" customFormat="false" ht="15.75" hidden="false" customHeight="true" outlineLevel="0" collapsed="false">
      <c r="C930" s="238"/>
    </row>
    <row r="931" customFormat="false" ht="15.75" hidden="false" customHeight="true" outlineLevel="0" collapsed="false">
      <c r="C931" s="238"/>
    </row>
    <row r="932" customFormat="false" ht="15.75" hidden="false" customHeight="true" outlineLevel="0" collapsed="false">
      <c r="C932" s="238"/>
    </row>
    <row r="933" customFormat="false" ht="15.75" hidden="false" customHeight="true" outlineLevel="0" collapsed="false">
      <c r="C933" s="238"/>
    </row>
    <row r="934" customFormat="false" ht="15.75" hidden="false" customHeight="true" outlineLevel="0" collapsed="false">
      <c r="C934" s="238"/>
    </row>
    <row r="935" customFormat="false" ht="15.75" hidden="false" customHeight="true" outlineLevel="0" collapsed="false">
      <c r="C935" s="238"/>
    </row>
    <row r="936" customFormat="false" ht="15.75" hidden="false" customHeight="true" outlineLevel="0" collapsed="false">
      <c r="C936" s="238"/>
    </row>
    <row r="937" customFormat="false" ht="15.75" hidden="false" customHeight="true" outlineLevel="0" collapsed="false">
      <c r="C937" s="238"/>
    </row>
    <row r="938" customFormat="false" ht="15.75" hidden="false" customHeight="true" outlineLevel="0" collapsed="false">
      <c r="C938" s="238"/>
    </row>
    <row r="939" customFormat="false" ht="15.75" hidden="false" customHeight="true" outlineLevel="0" collapsed="false">
      <c r="C939" s="238"/>
    </row>
    <row r="940" customFormat="false" ht="15.75" hidden="false" customHeight="true" outlineLevel="0" collapsed="false">
      <c r="C940" s="238"/>
    </row>
    <row r="941" customFormat="false" ht="15.75" hidden="false" customHeight="true" outlineLevel="0" collapsed="false">
      <c r="C941" s="238"/>
    </row>
    <row r="942" customFormat="false" ht="15.75" hidden="false" customHeight="true" outlineLevel="0" collapsed="false">
      <c r="C942" s="238"/>
    </row>
    <row r="943" customFormat="false" ht="15.75" hidden="false" customHeight="true" outlineLevel="0" collapsed="false">
      <c r="C943" s="238"/>
    </row>
    <row r="944" customFormat="false" ht="15.75" hidden="false" customHeight="true" outlineLevel="0" collapsed="false">
      <c r="C944" s="238"/>
    </row>
    <row r="945" customFormat="false" ht="15.75" hidden="false" customHeight="true" outlineLevel="0" collapsed="false">
      <c r="C945" s="238"/>
    </row>
    <row r="946" customFormat="false" ht="15.75" hidden="false" customHeight="true" outlineLevel="0" collapsed="false">
      <c r="C946" s="238"/>
    </row>
    <row r="947" customFormat="false" ht="15.75" hidden="false" customHeight="true" outlineLevel="0" collapsed="false">
      <c r="C947" s="238"/>
    </row>
    <row r="948" customFormat="false" ht="15.75" hidden="false" customHeight="true" outlineLevel="0" collapsed="false">
      <c r="C948" s="238"/>
    </row>
    <row r="949" customFormat="false" ht="15.75" hidden="false" customHeight="true" outlineLevel="0" collapsed="false">
      <c r="C949" s="238"/>
    </row>
    <row r="950" customFormat="false" ht="15.75" hidden="false" customHeight="true" outlineLevel="0" collapsed="false">
      <c r="C950" s="238"/>
    </row>
    <row r="951" customFormat="false" ht="15.75" hidden="false" customHeight="true" outlineLevel="0" collapsed="false">
      <c r="C951" s="238"/>
    </row>
    <row r="952" customFormat="false" ht="15.75" hidden="false" customHeight="true" outlineLevel="0" collapsed="false">
      <c r="C952" s="238"/>
    </row>
    <row r="953" customFormat="false" ht="15.75" hidden="false" customHeight="true" outlineLevel="0" collapsed="false">
      <c r="C953" s="238"/>
    </row>
    <row r="954" customFormat="false" ht="15.75" hidden="false" customHeight="true" outlineLevel="0" collapsed="false">
      <c r="C954" s="238"/>
    </row>
    <row r="955" customFormat="false" ht="15.75" hidden="false" customHeight="true" outlineLevel="0" collapsed="false">
      <c r="C955" s="238"/>
    </row>
    <row r="956" customFormat="false" ht="15.75" hidden="false" customHeight="true" outlineLevel="0" collapsed="false">
      <c r="C956" s="238"/>
    </row>
    <row r="957" customFormat="false" ht="15.75" hidden="false" customHeight="true" outlineLevel="0" collapsed="false">
      <c r="C957" s="238"/>
    </row>
    <row r="958" customFormat="false" ht="15.75" hidden="false" customHeight="true" outlineLevel="0" collapsed="false">
      <c r="C958" s="238"/>
    </row>
    <row r="959" customFormat="false" ht="15.75" hidden="false" customHeight="true" outlineLevel="0" collapsed="false">
      <c r="C959" s="238"/>
    </row>
    <row r="960" customFormat="false" ht="15.75" hidden="false" customHeight="true" outlineLevel="0" collapsed="false">
      <c r="C960" s="238"/>
    </row>
    <row r="961" customFormat="false" ht="15.75" hidden="false" customHeight="true" outlineLevel="0" collapsed="false">
      <c r="C961" s="238"/>
    </row>
    <row r="962" customFormat="false" ht="15.75" hidden="false" customHeight="true" outlineLevel="0" collapsed="false">
      <c r="C962" s="238"/>
    </row>
    <row r="963" customFormat="false" ht="15.75" hidden="false" customHeight="true" outlineLevel="0" collapsed="false">
      <c r="C963" s="238"/>
    </row>
    <row r="964" customFormat="false" ht="15.75" hidden="false" customHeight="true" outlineLevel="0" collapsed="false">
      <c r="C964" s="238"/>
    </row>
    <row r="965" customFormat="false" ht="15.75" hidden="false" customHeight="true" outlineLevel="0" collapsed="false">
      <c r="C965" s="238"/>
    </row>
    <row r="966" customFormat="false" ht="15.75" hidden="false" customHeight="true" outlineLevel="0" collapsed="false">
      <c r="C966" s="238"/>
    </row>
    <row r="967" customFormat="false" ht="15.75" hidden="false" customHeight="true" outlineLevel="0" collapsed="false">
      <c r="C967" s="238"/>
    </row>
    <row r="968" customFormat="false" ht="15.75" hidden="false" customHeight="true" outlineLevel="0" collapsed="false">
      <c r="C968" s="238"/>
    </row>
    <row r="969" customFormat="false" ht="15.75" hidden="false" customHeight="true" outlineLevel="0" collapsed="false">
      <c r="C969" s="238"/>
    </row>
    <row r="970" customFormat="false" ht="15.75" hidden="false" customHeight="true" outlineLevel="0" collapsed="false">
      <c r="C970" s="238"/>
    </row>
    <row r="971" customFormat="false" ht="15.75" hidden="false" customHeight="true" outlineLevel="0" collapsed="false">
      <c r="C971" s="238"/>
    </row>
    <row r="972" customFormat="false" ht="15.75" hidden="false" customHeight="true" outlineLevel="0" collapsed="false">
      <c r="C972" s="238"/>
    </row>
    <row r="973" customFormat="false" ht="15.75" hidden="false" customHeight="true" outlineLevel="0" collapsed="false">
      <c r="C973" s="238"/>
    </row>
    <row r="974" customFormat="false" ht="15.75" hidden="false" customHeight="true" outlineLevel="0" collapsed="false">
      <c r="C974" s="238"/>
    </row>
    <row r="975" customFormat="false" ht="15.75" hidden="false" customHeight="true" outlineLevel="0" collapsed="false">
      <c r="C975" s="238"/>
    </row>
    <row r="976" customFormat="false" ht="15.75" hidden="false" customHeight="true" outlineLevel="0" collapsed="false">
      <c r="C976" s="238"/>
    </row>
    <row r="977" customFormat="false" ht="15.75" hidden="false" customHeight="true" outlineLevel="0" collapsed="false">
      <c r="C977" s="238"/>
    </row>
    <row r="978" customFormat="false" ht="15.75" hidden="false" customHeight="true" outlineLevel="0" collapsed="false">
      <c r="C978" s="238"/>
    </row>
    <row r="979" customFormat="false" ht="15.75" hidden="false" customHeight="true" outlineLevel="0" collapsed="false">
      <c r="C979" s="238"/>
    </row>
    <row r="980" customFormat="false" ht="15.75" hidden="false" customHeight="true" outlineLevel="0" collapsed="false">
      <c r="C980" s="238"/>
    </row>
    <row r="981" customFormat="false" ht="15.75" hidden="false" customHeight="true" outlineLevel="0" collapsed="false">
      <c r="C981" s="238"/>
    </row>
    <row r="982" customFormat="false" ht="15.75" hidden="false" customHeight="true" outlineLevel="0" collapsed="false">
      <c r="C982" s="238"/>
    </row>
    <row r="983" customFormat="false" ht="15.75" hidden="false" customHeight="true" outlineLevel="0" collapsed="false">
      <c r="C983" s="238"/>
    </row>
    <row r="984" customFormat="false" ht="15.75" hidden="false" customHeight="true" outlineLevel="0" collapsed="false">
      <c r="C984" s="238"/>
    </row>
    <row r="985" customFormat="false" ht="15.75" hidden="false" customHeight="true" outlineLevel="0" collapsed="false">
      <c r="C985" s="238"/>
    </row>
    <row r="986" customFormat="false" ht="15.75" hidden="false" customHeight="true" outlineLevel="0" collapsed="false">
      <c r="C986" s="238"/>
    </row>
    <row r="987" customFormat="false" ht="15.75" hidden="false" customHeight="true" outlineLevel="0" collapsed="false">
      <c r="C987" s="238"/>
    </row>
    <row r="988" customFormat="false" ht="15.75" hidden="false" customHeight="true" outlineLevel="0" collapsed="false">
      <c r="C988" s="238"/>
    </row>
    <row r="989" customFormat="false" ht="15.75" hidden="false" customHeight="true" outlineLevel="0" collapsed="false">
      <c r="C989" s="238"/>
    </row>
    <row r="990" customFormat="false" ht="15.75" hidden="false" customHeight="true" outlineLevel="0" collapsed="false">
      <c r="C990" s="238"/>
    </row>
    <row r="991" customFormat="false" ht="15.75" hidden="false" customHeight="true" outlineLevel="0" collapsed="false">
      <c r="C991" s="238"/>
    </row>
    <row r="992" customFormat="false" ht="15.75" hidden="false" customHeight="true" outlineLevel="0" collapsed="false">
      <c r="C992" s="238"/>
    </row>
    <row r="993" customFormat="false" ht="15.75" hidden="false" customHeight="true" outlineLevel="0" collapsed="false">
      <c r="C993" s="238"/>
    </row>
  </sheetData>
  <sheetProtection algorithmName="SHA-512" hashValue="58Y6jlSXFoqVLeFlYn+etwRZDQ2VTVKHmKNp4Ebl0GmOrUKd4tr07CvmS4AgSmw0nWBcbkeVl3uuclp5uSOudw==" saltValue="tb2zOjKlznHuF4t0BJlH4w==" spinCount="100000" sheet="true" objects="true" scenarios="true"/>
  <protectedRanges>
    <protectedRange name="Range1_1" algorithmName="SHA-512" hashValue="R8frfBQ/MhInQYm+jLEgMwgPwCkrGPIUaxyIFLRSCn/+fIsUU6bmJDax/r7gTh2PEAEvgODYwg0rRRjqSM/oww==" saltValue="tbZzHO5lCNHCDH5y3XGZag==" spinCount="100000" sqref="A1:E1 G1:AMJ1"/>
    <protectedRange name="Range1_2" algorithmName="SHA-512" hashValue="R8frfBQ/MhInQYm+jLEgMwgPwCkrGPIUaxyIFLRSCn/+fIsUU6bmJDax/r7gTh2PEAEvgODYwg0rRRjqSM/oww==" saltValue="tbZzHO5lCNHCDH5y3XGZag==" spinCount="100000" sqref="F1"/>
  </protectedRanges>
  <mergeCells count="2">
    <mergeCell ref="A2:F2"/>
    <mergeCell ref="D143:E143"/>
  </mergeCells>
  <conditionalFormatting sqref="D5:E141">
    <cfRule type="cellIs" priority="2" operator="lessThan" aboveAverage="0" equalAverage="0" bottom="0" percent="0" rank="0" text="" dxfId="12">
      <formula>-0.001</formula>
    </cfRule>
  </conditionalFormatting>
  <printOptions headings="false" gridLines="false" gridLinesSet="true" horizontalCentered="false" verticalCentered="false"/>
  <pageMargins left="0.196527777777778" right="0.236111111111111" top="0.747916666666667" bottom="0.747916666666667" header="0.511805555555555" footer="0.315277777777778"/>
  <pageSetup paperSize="9" scale="78" firstPageNumber="0" fitToWidth="1" fitToHeight="1" pageOrder="downThenOver" orientation="portrait" blackAndWhite="false" draft="false" cellComments="none" useFirstPageNumber="false" horizontalDpi="300" verticalDpi="300" copies="1"/>
  <headerFooter differentFirst="false" differentOddEven="false">
    <oddHeader/>
    <oddFooter>&amp;RStranica: &amp;P od &amp;N</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993"/>
  <sheetViews>
    <sheetView showFormulas="false" showGridLines="false" showRowColHeaders="true" showZeros="true" rightToLeft="false" tabSelected="false" showOutlineSymbols="true" defaultGridColor="true" view="normal" topLeftCell="A24" colorId="64" zoomScale="100" zoomScaleNormal="100" zoomScalePageLayoutView="100" workbookViewId="0">
      <selection pane="topLeft" activeCell="J44" activeCellId="0" sqref="J44"/>
    </sheetView>
  </sheetViews>
  <sheetFormatPr defaultColWidth="14.4453125" defaultRowHeight="15" zeroHeight="false" outlineLevelRow="0" outlineLevelCol="0"/>
  <cols>
    <col collapsed="false" customWidth="true" hidden="false" outlineLevel="0" max="1" min="1" style="240" width="13.29"/>
    <col collapsed="false" customWidth="true" hidden="false" outlineLevel="0" max="2" min="2" style="241" width="60.71"/>
    <col collapsed="false" customWidth="true" hidden="false" outlineLevel="0" max="3" min="3" style="240" width="12.71"/>
    <col collapsed="false" customWidth="true" hidden="false" outlineLevel="0" max="5" min="4" style="1" width="14.7"/>
    <col collapsed="false" customWidth="true" hidden="false" outlineLevel="0" max="6" min="6" style="1" width="13.43"/>
    <col collapsed="false" customWidth="true" hidden="false" outlineLevel="0" max="21" min="7" style="1" width="8"/>
  </cols>
  <sheetData>
    <row r="1" s="195" customFormat="true" ht="44.25" hidden="false" customHeight="true" outlineLevel="0" collapsed="false">
      <c r="A1" s="101" t="s">
        <v>57</v>
      </c>
      <c r="B1" s="102"/>
      <c r="C1" s="101" t="s">
        <v>34</v>
      </c>
      <c r="D1" s="103"/>
      <c r="E1" s="101" t="s">
        <v>58</v>
      </c>
      <c r="F1" s="104"/>
    </row>
    <row r="2" customFormat="false" ht="50.1" hidden="false" customHeight="true" outlineLevel="0" collapsed="false">
      <c r="A2" s="30" t="s">
        <v>2970</v>
      </c>
      <c r="B2" s="30"/>
      <c r="C2" s="30"/>
      <c r="D2" s="30"/>
      <c r="E2" s="30"/>
      <c r="F2" s="242"/>
      <c r="G2" s="242"/>
      <c r="H2" s="242"/>
      <c r="I2" s="242"/>
      <c r="J2" s="242"/>
      <c r="K2" s="242"/>
      <c r="L2" s="242"/>
      <c r="M2" s="242"/>
      <c r="N2" s="242"/>
      <c r="O2" s="242"/>
      <c r="P2" s="242"/>
      <c r="Q2" s="242"/>
      <c r="R2" s="242"/>
      <c r="S2" s="242"/>
      <c r="T2" s="242"/>
      <c r="U2" s="242"/>
    </row>
    <row r="3" s="58" customFormat="true" ht="48" hidden="false" customHeight="true" outlineLevel="0" collapsed="false">
      <c r="A3" s="227" t="s">
        <v>1998</v>
      </c>
      <c r="B3" s="228" t="s">
        <v>44</v>
      </c>
      <c r="C3" s="108" t="s">
        <v>45</v>
      </c>
      <c r="D3" s="228" t="s">
        <v>51</v>
      </c>
      <c r="E3" s="109" t="s">
        <v>52</v>
      </c>
      <c r="F3" s="243"/>
      <c r="G3" s="243"/>
      <c r="H3" s="243"/>
      <c r="I3" s="243"/>
      <c r="J3" s="243"/>
      <c r="K3" s="243"/>
      <c r="L3" s="243"/>
      <c r="M3" s="243"/>
      <c r="N3" s="243"/>
      <c r="O3" s="243"/>
      <c r="P3" s="243"/>
      <c r="Q3" s="243"/>
      <c r="R3" s="243"/>
      <c r="S3" s="243"/>
      <c r="T3" s="243"/>
      <c r="U3" s="243"/>
    </row>
    <row r="4" s="115" customFormat="true" ht="12" hidden="false" customHeight="true" outlineLevel="0" collapsed="false">
      <c r="A4" s="186" t="n">
        <v>1</v>
      </c>
      <c r="B4" s="187" t="n">
        <v>2</v>
      </c>
      <c r="C4" s="188" t="s">
        <v>62</v>
      </c>
      <c r="D4" s="188" t="n">
        <v>4</v>
      </c>
      <c r="E4" s="190" t="n">
        <v>5</v>
      </c>
    </row>
    <row r="5" customFormat="false" ht="13.5" hidden="false" customHeight="true" outlineLevel="0" collapsed="false">
      <c r="A5" s="244" t="s">
        <v>2971</v>
      </c>
      <c r="B5" s="245" t="s">
        <v>2972</v>
      </c>
      <c r="C5" s="246" t="s">
        <v>2971</v>
      </c>
      <c r="D5" s="232" t="n">
        <f aca="false">D6+D22</f>
        <v>0</v>
      </c>
      <c r="E5" s="247" t="n">
        <f aca="false">E6+E22</f>
        <v>0</v>
      </c>
      <c r="F5" s="248"/>
      <c r="G5" s="248"/>
      <c r="H5" s="248"/>
      <c r="I5" s="248"/>
      <c r="J5" s="248"/>
      <c r="K5" s="248"/>
      <c r="L5" s="248"/>
      <c r="M5" s="248"/>
      <c r="N5" s="248"/>
      <c r="O5" s="248"/>
      <c r="P5" s="248"/>
      <c r="Q5" s="248"/>
      <c r="R5" s="248"/>
      <c r="S5" s="248"/>
      <c r="T5" s="248"/>
      <c r="U5" s="248"/>
    </row>
    <row r="6" customFormat="false" ht="13.5" hidden="false" customHeight="true" outlineLevel="0" collapsed="false">
      <c r="A6" s="249" t="s">
        <v>2973</v>
      </c>
      <c r="B6" s="250" t="s">
        <v>2974</v>
      </c>
      <c r="C6" s="202" t="s">
        <v>2973</v>
      </c>
      <c r="D6" s="123" t="n">
        <f aca="false">D7+D14</f>
        <v>0</v>
      </c>
      <c r="E6" s="251" t="n">
        <f aca="false">E7+E14</f>
        <v>0</v>
      </c>
      <c r="F6" s="248"/>
      <c r="G6" s="248"/>
      <c r="H6" s="248"/>
      <c r="I6" s="248"/>
      <c r="J6" s="248"/>
      <c r="K6" s="248"/>
      <c r="L6" s="248"/>
      <c r="M6" s="248"/>
      <c r="N6" s="248"/>
      <c r="O6" s="248"/>
      <c r="P6" s="248"/>
      <c r="Q6" s="248"/>
      <c r="R6" s="248"/>
      <c r="S6" s="248"/>
      <c r="T6" s="248"/>
      <c r="U6" s="248"/>
    </row>
    <row r="7" customFormat="false" ht="12.75" hidden="false" customHeight="false" outlineLevel="0" collapsed="false">
      <c r="A7" s="249" t="s">
        <v>631</v>
      </c>
      <c r="B7" s="250" t="s">
        <v>2975</v>
      </c>
      <c r="C7" s="202" t="s">
        <v>2976</v>
      </c>
      <c r="D7" s="123" t="n">
        <f aca="false">SUM(D8:D13)</f>
        <v>0</v>
      </c>
      <c r="E7" s="251" t="n">
        <f aca="false">SUM(E8:E13)</f>
        <v>0</v>
      </c>
      <c r="F7" s="248"/>
      <c r="G7" s="248"/>
      <c r="H7" s="248"/>
      <c r="I7" s="248"/>
      <c r="J7" s="248"/>
      <c r="K7" s="248"/>
      <c r="L7" s="248"/>
      <c r="M7" s="248"/>
      <c r="N7" s="248"/>
      <c r="O7" s="248"/>
      <c r="P7" s="248"/>
      <c r="Q7" s="248"/>
      <c r="R7" s="248"/>
      <c r="S7" s="248"/>
      <c r="T7" s="248"/>
      <c r="U7" s="248"/>
    </row>
    <row r="8" customFormat="false" ht="13.5" hidden="false" customHeight="true" outlineLevel="0" collapsed="false">
      <c r="A8" s="249" t="s">
        <v>631</v>
      </c>
      <c r="B8" s="250" t="s">
        <v>2977</v>
      </c>
      <c r="C8" s="202" t="s">
        <v>2978</v>
      </c>
      <c r="D8" s="126"/>
      <c r="E8" s="252"/>
      <c r="F8" s="248"/>
      <c r="G8" s="248"/>
      <c r="H8" s="248"/>
      <c r="I8" s="248"/>
      <c r="J8" s="248"/>
      <c r="K8" s="248"/>
      <c r="L8" s="248"/>
      <c r="M8" s="248"/>
      <c r="N8" s="248"/>
      <c r="O8" s="248"/>
      <c r="P8" s="248"/>
      <c r="Q8" s="248"/>
      <c r="R8" s="248"/>
      <c r="S8" s="248"/>
      <c r="T8" s="248"/>
      <c r="U8" s="248"/>
    </row>
    <row r="9" customFormat="false" ht="13.5" hidden="false" customHeight="true" outlineLevel="0" collapsed="false">
      <c r="A9" s="249" t="s">
        <v>631</v>
      </c>
      <c r="B9" s="250" t="s">
        <v>2979</v>
      </c>
      <c r="C9" s="202" t="s">
        <v>2980</v>
      </c>
      <c r="D9" s="126"/>
      <c r="E9" s="252"/>
      <c r="F9" s="248"/>
      <c r="G9" s="248"/>
      <c r="H9" s="248"/>
      <c r="I9" s="248"/>
      <c r="J9" s="248"/>
      <c r="K9" s="248"/>
      <c r="L9" s="248"/>
      <c r="M9" s="248"/>
      <c r="N9" s="248"/>
      <c r="O9" s="248"/>
      <c r="P9" s="248"/>
      <c r="Q9" s="248"/>
      <c r="R9" s="248"/>
      <c r="S9" s="248"/>
      <c r="T9" s="248"/>
      <c r="U9" s="248"/>
    </row>
    <row r="10" customFormat="false" ht="13.5" hidden="false" customHeight="true" outlineLevel="0" collapsed="false">
      <c r="A10" s="249" t="s">
        <v>631</v>
      </c>
      <c r="B10" s="250" t="s">
        <v>2087</v>
      </c>
      <c r="C10" s="202" t="s">
        <v>2981</v>
      </c>
      <c r="D10" s="126"/>
      <c r="E10" s="252"/>
      <c r="F10" s="248"/>
      <c r="G10" s="248"/>
      <c r="H10" s="248"/>
      <c r="I10" s="248"/>
      <c r="J10" s="248"/>
      <c r="K10" s="248"/>
      <c r="L10" s="248"/>
      <c r="M10" s="248"/>
      <c r="N10" s="248"/>
      <c r="O10" s="248"/>
      <c r="P10" s="248"/>
      <c r="Q10" s="248"/>
      <c r="R10" s="248"/>
      <c r="S10" s="248"/>
      <c r="T10" s="248"/>
      <c r="U10" s="248"/>
    </row>
    <row r="11" customFormat="false" ht="13.5" hidden="false" customHeight="true" outlineLevel="0" collapsed="false">
      <c r="A11" s="249" t="s">
        <v>631</v>
      </c>
      <c r="B11" s="250" t="s">
        <v>401</v>
      </c>
      <c r="C11" s="202" t="s">
        <v>2982</v>
      </c>
      <c r="D11" s="130"/>
      <c r="E11" s="164"/>
      <c r="F11" s="248"/>
      <c r="G11" s="248"/>
      <c r="H11" s="248"/>
      <c r="I11" s="248"/>
      <c r="J11" s="248"/>
      <c r="K11" s="248"/>
      <c r="L11" s="248"/>
      <c r="M11" s="248"/>
      <c r="N11" s="248"/>
      <c r="O11" s="248"/>
      <c r="P11" s="248"/>
      <c r="Q11" s="248"/>
      <c r="R11" s="248"/>
      <c r="S11" s="248"/>
      <c r="T11" s="248"/>
      <c r="U11" s="248"/>
    </row>
    <row r="12" customFormat="false" ht="13.5" hidden="false" customHeight="true" outlineLevel="0" collapsed="false">
      <c r="A12" s="249" t="s">
        <v>631</v>
      </c>
      <c r="B12" s="250" t="s">
        <v>2983</v>
      </c>
      <c r="C12" s="202" t="s">
        <v>2984</v>
      </c>
      <c r="D12" s="126"/>
      <c r="E12" s="252"/>
      <c r="F12" s="248"/>
      <c r="G12" s="248"/>
      <c r="H12" s="248"/>
      <c r="I12" s="248"/>
      <c r="J12" s="248"/>
      <c r="K12" s="248"/>
      <c r="L12" s="248"/>
      <c r="M12" s="248"/>
      <c r="N12" s="248"/>
      <c r="O12" s="248"/>
      <c r="P12" s="248"/>
      <c r="Q12" s="248"/>
      <c r="R12" s="248"/>
      <c r="S12" s="248"/>
      <c r="T12" s="248"/>
      <c r="U12" s="248"/>
    </row>
    <row r="13" customFormat="false" ht="13.5" hidden="false" customHeight="true" outlineLevel="0" collapsed="false">
      <c r="A13" s="249" t="s">
        <v>631</v>
      </c>
      <c r="B13" s="250" t="s">
        <v>2985</v>
      </c>
      <c r="C13" s="202" t="s">
        <v>2986</v>
      </c>
      <c r="D13" s="126"/>
      <c r="E13" s="252"/>
      <c r="F13" s="248"/>
      <c r="G13" s="248"/>
      <c r="H13" s="248"/>
      <c r="I13" s="248"/>
      <c r="J13" s="248"/>
      <c r="K13" s="248"/>
      <c r="L13" s="248"/>
      <c r="M13" s="248"/>
      <c r="N13" s="248"/>
      <c r="O13" s="248"/>
      <c r="P13" s="248"/>
      <c r="Q13" s="248"/>
      <c r="R13" s="248"/>
      <c r="S13" s="248"/>
      <c r="T13" s="248"/>
      <c r="U13" s="248"/>
    </row>
    <row r="14" customFormat="false" ht="12.75" hidden="false" customHeight="false" outlineLevel="0" collapsed="false">
      <c r="A14" s="249" t="s">
        <v>631</v>
      </c>
      <c r="B14" s="250" t="s">
        <v>2987</v>
      </c>
      <c r="C14" s="202" t="s">
        <v>2988</v>
      </c>
      <c r="D14" s="123" t="n">
        <f aca="false">SUM(D15:D21)</f>
        <v>0</v>
      </c>
      <c r="E14" s="123" t="n">
        <f aca="false">SUM(E15:E21)</f>
        <v>0</v>
      </c>
      <c r="F14" s="248"/>
      <c r="G14" s="248"/>
      <c r="H14" s="248"/>
      <c r="I14" s="248"/>
      <c r="J14" s="248"/>
      <c r="K14" s="248"/>
      <c r="L14" s="248"/>
      <c r="M14" s="248"/>
      <c r="N14" s="248"/>
      <c r="O14" s="248"/>
      <c r="P14" s="248"/>
      <c r="Q14" s="248"/>
      <c r="R14" s="248"/>
      <c r="S14" s="248"/>
      <c r="T14" s="248"/>
      <c r="U14" s="248"/>
    </row>
    <row r="15" customFormat="false" ht="13.5" hidden="false" customHeight="true" outlineLevel="0" collapsed="false">
      <c r="A15" s="249" t="s">
        <v>631</v>
      </c>
      <c r="B15" s="250" t="s">
        <v>2989</v>
      </c>
      <c r="C15" s="202" t="s">
        <v>2990</v>
      </c>
      <c r="D15" s="126"/>
      <c r="E15" s="252"/>
      <c r="F15" s="248"/>
      <c r="G15" s="248"/>
      <c r="H15" s="248"/>
      <c r="I15" s="248"/>
      <c r="J15" s="248"/>
      <c r="K15" s="248"/>
      <c r="L15" s="248"/>
      <c r="M15" s="248"/>
      <c r="N15" s="248"/>
      <c r="O15" s="248"/>
      <c r="P15" s="248"/>
      <c r="Q15" s="248"/>
      <c r="R15" s="248"/>
      <c r="S15" s="248"/>
      <c r="T15" s="248"/>
      <c r="U15" s="248"/>
    </row>
    <row r="16" customFormat="false" ht="24" hidden="false" customHeight="false" outlineLevel="0" collapsed="false">
      <c r="A16" s="249" t="s">
        <v>631</v>
      </c>
      <c r="B16" s="250" t="s">
        <v>2991</v>
      </c>
      <c r="C16" s="202" t="s">
        <v>2992</v>
      </c>
      <c r="D16" s="130"/>
      <c r="E16" s="164"/>
      <c r="F16" s="248"/>
      <c r="G16" s="248"/>
      <c r="H16" s="248"/>
      <c r="I16" s="248"/>
      <c r="J16" s="248"/>
      <c r="K16" s="248"/>
      <c r="L16" s="248"/>
      <c r="M16" s="248"/>
      <c r="N16" s="248"/>
      <c r="O16" s="248"/>
      <c r="P16" s="248"/>
      <c r="Q16" s="248"/>
      <c r="R16" s="248"/>
      <c r="S16" s="248"/>
      <c r="T16" s="248"/>
      <c r="U16" s="248"/>
    </row>
    <row r="17" customFormat="false" ht="13.5" hidden="false" customHeight="true" outlineLevel="0" collapsed="false">
      <c r="A17" s="249" t="s">
        <v>631</v>
      </c>
      <c r="B17" s="250" t="s">
        <v>2993</v>
      </c>
      <c r="C17" s="202" t="s">
        <v>2994</v>
      </c>
      <c r="D17" s="130"/>
      <c r="E17" s="164"/>
      <c r="F17" s="248"/>
      <c r="G17" s="248"/>
      <c r="H17" s="248"/>
      <c r="I17" s="248"/>
      <c r="J17" s="248"/>
      <c r="K17" s="248"/>
      <c r="L17" s="248"/>
      <c r="M17" s="248"/>
      <c r="N17" s="248"/>
      <c r="O17" s="248"/>
      <c r="P17" s="248"/>
      <c r="Q17" s="248"/>
      <c r="R17" s="248"/>
      <c r="S17" s="248"/>
      <c r="T17" s="248"/>
      <c r="U17" s="248"/>
    </row>
    <row r="18" customFormat="false" ht="13.5" hidden="false" customHeight="true" outlineLevel="0" collapsed="false">
      <c r="A18" s="249" t="s">
        <v>631</v>
      </c>
      <c r="B18" s="250" t="s">
        <v>2995</v>
      </c>
      <c r="C18" s="202" t="s">
        <v>2996</v>
      </c>
      <c r="D18" s="130"/>
      <c r="E18" s="164"/>
      <c r="F18" s="248"/>
      <c r="G18" s="248"/>
      <c r="H18" s="248"/>
      <c r="I18" s="248"/>
      <c r="J18" s="248"/>
      <c r="K18" s="248"/>
      <c r="L18" s="248"/>
      <c r="M18" s="248"/>
      <c r="N18" s="248"/>
      <c r="O18" s="248"/>
      <c r="P18" s="248"/>
      <c r="Q18" s="248"/>
      <c r="R18" s="248"/>
      <c r="S18" s="248"/>
      <c r="T18" s="248"/>
      <c r="U18" s="248"/>
    </row>
    <row r="19" customFormat="false" ht="13.5" hidden="false" customHeight="true" outlineLevel="0" collapsed="false">
      <c r="A19" s="249" t="s">
        <v>631</v>
      </c>
      <c r="B19" s="250" t="s">
        <v>2997</v>
      </c>
      <c r="C19" s="202" t="s">
        <v>2998</v>
      </c>
      <c r="D19" s="130"/>
      <c r="E19" s="164"/>
      <c r="F19" s="248"/>
      <c r="G19" s="248"/>
      <c r="H19" s="248"/>
      <c r="I19" s="248"/>
      <c r="J19" s="248"/>
      <c r="K19" s="248"/>
      <c r="L19" s="248"/>
      <c r="M19" s="248"/>
      <c r="N19" s="248"/>
      <c r="O19" s="248"/>
      <c r="P19" s="248"/>
      <c r="Q19" s="248"/>
      <c r="R19" s="248"/>
      <c r="S19" s="248"/>
      <c r="T19" s="248"/>
      <c r="U19" s="248"/>
    </row>
    <row r="20" customFormat="false" ht="13.5" hidden="false" customHeight="true" outlineLevel="0" collapsed="false">
      <c r="A20" s="249" t="s">
        <v>631</v>
      </c>
      <c r="B20" s="250" t="s">
        <v>2999</v>
      </c>
      <c r="C20" s="202" t="s">
        <v>3000</v>
      </c>
      <c r="D20" s="130"/>
      <c r="E20" s="164"/>
      <c r="F20" s="248"/>
      <c r="G20" s="248"/>
      <c r="H20" s="248"/>
      <c r="I20" s="248"/>
      <c r="J20" s="248"/>
      <c r="K20" s="248"/>
      <c r="L20" s="248"/>
      <c r="M20" s="248"/>
      <c r="N20" s="248"/>
      <c r="O20" s="248"/>
      <c r="P20" s="248"/>
      <c r="Q20" s="248"/>
      <c r="R20" s="248"/>
      <c r="S20" s="248"/>
      <c r="T20" s="248"/>
      <c r="U20" s="248"/>
    </row>
    <row r="21" customFormat="false" ht="13.5" hidden="false" customHeight="true" outlineLevel="0" collapsed="false">
      <c r="A21" s="249" t="s">
        <v>631</v>
      </c>
      <c r="B21" s="250" t="s">
        <v>3001</v>
      </c>
      <c r="C21" s="202" t="s">
        <v>3002</v>
      </c>
      <c r="D21" s="126"/>
      <c r="E21" s="252"/>
      <c r="F21" s="248"/>
      <c r="G21" s="248"/>
      <c r="H21" s="248"/>
      <c r="I21" s="248"/>
      <c r="J21" s="248"/>
      <c r="K21" s="248"/>
      <c r="L21" s="248"/>
      <c r="M21" s="248"/>
      <c r="N21" s="248"/>
      <c r="O21" s="248"/>
      <c r="P21" s="248"/>
      <c r="Q21" s="248"/>
      <c r="R21" s="248"/>
      <c r="S21" s="248"/>
      <c r="T21" s="248"/>
      <c r="U21" s="248"/>
    </row>
    <row r="22" customFormat="false" ht="13.5" hidden="false" customHeight="true" outlineLevel="0" collapsed="false">
      <c r="A22" s="249" t="s">
        <v>3003</v>
      </c>
      <c r="B22" s="250" t="s">
        <v>3004</v>
      </c>
      <c r="C22" s="202" t="s">
        <v>3003</v>
      </c>
      <c r="D22" s="123" t="n">
        <f aca="false">D23+D30</f>
        <v>0</v>
      </c>
      <c r="E22" s="251" t="n">
        <f aca="false">E23+E30</f>
        <v>0</v>
      </c>
      <c r="F22" s="248"/>
      <c r="G22" s="248"/>
      <c r="H22" s="248"/>
      <c r="I22" s="248"/>
      <c r="J22" s="248"/>
      <c r="K22" s="248"/>
      <c r="L22" s="248"/>
      <c r="M22" s="248"/>
      <c r="N22" s="248"/>
      <c r="O22" s="248"/>
      <c r="P22" s="248"/>
      <c r="Q22" s="248"/>
      <c r="R22" s="248"/>
      <c r="S22" s="248"/>
      <c r="T22" s="248"/>
      <c r="U22" s="248"/>
    </row>
    <row r="23" customFormat="false" ht="13.5" hidden="false" customHeight="true" outlineLevel="0" collapsed="false">
      <c r="A23" s="249" t="s">
        <v>631</v>
      </c>
      <c r="B23" s="250" t="s">
        <v>3005</v>
      </c>
      <c r="C23" s="202" t="s">
        <v>3006</v>
      </c>
      <c r="D23" s="123" t="n">
        <f aca="false">SUM(D24:D29)</f>
        <v>0</v>
      </c>
      <c r="E23" s="251" t="n">
        <f aca="false">SUM(E24:E29)</f>
        <v>0</v>
      </c>
      <c r="F23" s="248"/>
      <c r="G23" s="248"/>
      <c r="H23" s="248"/>
      <c r="I23" s="248"/>
      <c r="J23" s="248"/>
      <c r="K23" s="248"/>
      <c r="L23" s="248"/>
      <c r="M23" s="248"/>
      <c r="N23" s="248"/>
      <c r="O23" s="248"/>
      <c r="P23" s="248"/>
      <c r="Q23" s="248"/>
      <c r="R23" s="248"/>
      <c r="S23" s="248"/>
      <c r="T23" s="248"/>
      <c r="U23" s="248"/>
    </row>
    <row r="24" customFormat="false" ht="13.5" hidden="false" customHeight="true" outlineLevel="0" collapsed="false">
      <c r="A24" s="249" t="s">
        <v>631</v>
      </c>
      <c r="B24" s="250" t="s">
        <v>2977</v>
      </c>
      <c r="C24" s="202" t="s">
        <v>3007</v>
      </c>
      <c r="D24" s="126"/>
      <c r="E24" s="252"/>
      <c r="F24" s="248"/>
      <c r="G24" s="248"/>
      <c r="H24" s="248"/>
      <c r="I24" s="248"/>
      <c r="J24" s="248"/>
      <c r="K24" s="248"/>
      <c r="L24" s="248"/>
      <c r="M24" s="248"/>
      <c r="N24" s="248"/>
      <c r="O24" s="248"/>
      <c r="P24" s="248"/>
      <c r="Q24" s="248"/>
      <c r="R24" s="248"/>
      <c r="S24" s="248"/>
      <c r="T24" s="248"/>
      <c r="U24" s="248"/>
    </row>
    <row r="25" customFormat="false" ht="13.5" hidden="false" customHeight="true" outlineLevel="0" collapsed="false">
      <c r="A25" s="249" t="s">
        <v>631</v>
      </c>
      <c r="B25" s="250" t="s">
        <v>2979</v>
      </c>
      <c r="C25" s="202" t="s">
        <v>3008</v>
      </c>
      <c r="D25" s="126"/>
      <c r="E25" s="252"/>
      <c r="F25" s="248"/>
      <c r="G25" s="248"/>
      <c r="H25" s="248"/>
      <c r="I25" s="248"/>
      <c r="J25" s="248"/>
      <c r="K25" s="248"/>
      <c r="L25" s="248"/>
      <c r="M25" s="248"/>
      <c r="N25" s="248"/>
      <c r="O25" s="248"/>
      <c r="P25" s="248"/>
      <c r="Q25" s="248"/>
      <c r="R25" s="248"/>
      <c r="S25" s="248"/>
      <c r="T25" s="248"/>
      <c r="U25" s="248"/>
    </row>
    <row r="26" customFormat="false" ht="13.5" hidden="false" customHeight="true" outlineLevel="0" collapsed="false">
      <c r="A26" s="249" t="s">
        <v>631</v>
      </c>
      <c r="B26" s="250" t="s">
        <v>2087</v>
      </c>
      <c r="C26" s="202" t="s">
        <v>3009</v>
      </c>
      <c r="D26" s="126"/>
      <c r="E26" s="252"/>
      <c r="F26" s="248"/>
      <c r="G26" s="248"/>
      <c r="H26" s="248"/>
      <c r="I26" s="248"/>
      <c r="J26" s="248"/>
      <c r="K26" s="248"/>
      <c r="L26" s="248"/>
      <c r="M26" s="248"/>
      <c r="N26" s="248"/>
      <c r="O26" s="248"/>
      <c r="P26" s="248"/>
      <c r="Q26" s="248"/>
      <c r="R26" s="248"/>
      <c r="S26" s="248"/>
      <c r="T26" s="248"/>
      <c r="U26" s="248"/>
    </row>
    <row r="27" customFormat="false" ht="13.5" hidden="false" customHeight="true" outlineLevel="0" collapsed="false">
      <c r="A27" s="249" t="s">
        <v>631</v>
      </c>
      <c r="B27" s="250" t="s">
        <v>401</v>
      </c>
      <c r="C27" s="202" t="s">
        <v>3010</v>
      </c>
      <c r="D27" s="130"/>
      <c r="E27" s="164"/>
      <c r="F27" s="248"/>
      <c r="G27" s="248"/>
      <c r="H27" s="248"/>
      <c r="I27" s="248"/>
      <c r="J27" s="248"/>
      <c r="K27" s="248"/>
      <c r="L27" s="248"/>
      <c r="M27" s="248"/>
      <c r="N27" s="248"/>
      <c r="O27" s="248"/>
      <c r="P27" s="248"/>
      <c r="Q27" s="248"/>
      <c r="R27" s="248"/>
      <c r="S27" s="248"/>
      <c r="T27" s="248"/>
      <c r="U27" s="248"/>
    </row>
    <row r="28" customFormat="false" ht="13.5" hidden="false" customHeight="true" outlineLevel="0" collapsed="false">
      <c r="A28" s="249" t="s">
        <v>631</v>
      </c>
      <c r="B28" s="250" t="s">
        <v>2983</v>
      </c>
      <c r="C28" s="202" t="s">
        <v>3011</v>
      </c>
      <c r="D28" s="126"/>
      <c r="E28" s="252"/>
      <c r="F28" s="248"/>
      <c r="G28" s="248"/>
      <c r="H28" s="248"/>
      <c r="I28" s="248"/>
      <c r="J28" s="248"/>
      <c r="K28" s="248"/>
      <c r="L28" s="248"/>
      <c r="M28" s="248"/>
      <c r="N28" s="248"/>
      <c r="O28" s="248"/>
      <c r="P28" s="248"/>
      <c r="Q28" s="248"/>
      <c r="R28" s="248"/>
      <c r="S28" s="248"/>
      <c r="T28" s="248"/>
      <c r="U28" s="248"/>
    </row>
    <row r="29" customFormat="false" ht="13.5" hidden="false" customHeight="true" outlineLevel="0" collapsed="false">
      <c r="A29" s="249" t="s">
        <v>631</v>
      </c>
      <c r="B29" s="250" t="s">
        <v>2985</v>
      </c>
      <c r="C29" s="202" t="s">
        <v>3012</v>
      </c>
      <c r="D29" s="126"/>
      <c r="E29" s="252"/>
      <c r="F29" s="248"/>
      <c r="G29" s="248"/>
      <c r="H29" s="248"/>
      <c r="I29" s="248"/>
      <c r="J29" s="248"/>
      <c r="K29" s="248"/>
      <c r="L29" s="248"/>
      <c r="M29" s="248"/>
      <c r="N29" s="248"/>
      <c r="O29" s="248"/>
      <c r="P29" s="248"/>
      <c r="Q29" s="248"/>
      <c r="R29" s="248"/>
      <c r="S29" s="248"/>
      <c r="T29" s="248"/>
      <c r="U29" s="248"/>
    </row>
    <row r="30" customFormat="false" ht="13.5" hidden="false" customHeight="true" outlineLevel="0" collapsed="false">
      <c r="A30" s="249" t="s">
        <v>631</v>
      </c>
      <c r="B30" s="250" t="s">
        <v>3013</v>
      </c>
      <c r="C30" s="202" t="s">
        <v>3014</v>
      </c>
      <c r="D30" s="123" t="n">
        <f aca="false">SUM(D31:D37)</f>
        <v>0</v>
      </c>
      <c r="E30" s="251" t="n">
        <f aca="false">SUM(E31:E37)</f>
        <v>0</v>
      </c>
      <c r="F30" s="248"/>
      <c r="G30" s="248"/>
      <c r="H30" s="248"/>
      <c r="I30" s="248"/>
      <c r="J30" s="248"/>
      <c r="K30" s="248"/>
      <c r="L30" s="248"/>
      <c r="M30" s="248"/>
      <c r="N30" s="248"/>
      <c r="O30" s="248"/>
      <c r="P30" s="248"/>
      <c r="Q30" s="248"/>
      <c r="R30" s="248"/>
      <c r="S30" s="248"/>
      <c r="T30" s="248"/>
      <c r="U30" s="248"/>
    </row>
    <row r="31" customFormat="false" ht="13.5" hidden="false" customHeight="true" outlineLevel="0" collapsed="false">
      <c r="A31" s="249" t="s">
        <v>631</v>
      </c>
      <c r="B31" s="250" t="s">
        <v>2989</v>
      </c>
      <c r="C31" s="202" t="s">
        <v>3015</v>
      </c>
      <c r="D31" s="126"/>
      <c r="E31" s="252"/>
      <c r="F31" s="248"/>
      <c r="G31" s="248"/>
      <c r="H31" s="248"/>
      <c r="I31" s="248"/>
      <c r="J31" s="248"/>
      <c r="K31" s="248"/>
      <c r="L31" s="248"/>
      <c r="M31" s="248"/>
      <c r="N31" s="248"/>
      <c r="O31" s="248"/>
      <c r="P31" s="248"/>
      <c r="Q31" s="248"/>
      <c r="R31" s="248"/>
      <c r="S31" s="248"/>
      <c r="T31" s="248"/>
      <c r="U31" s="248"/>
    </row>
    <row r="32" customFormat="false" ht="24" hidden="false" customHeight="false" outlineLevel="0" collapsed="false">
      <c r="A32" s="249" t="s">
        <v>631</v>
      </c>
      <c r="B32" s="250" t="s">
        <v>2991</v>
      </c>
      <c r="C32" s="202" t="s">
        <v>3016</v>
      </c>
      <c r="D32" s="130"/>
      <c r="E32" s="164"/>
      <c r="F32" s="248"/>
      <c r="G32" s="248"/>
      <c r="H32" s="248"/>
      <c r="I32" s="248"/>
      <c r="J32" s="248"/>
      <c r="K32" s="248"/>
      <c r="L32" s="248"/>
      <c r="M32" s="248"/>
      <c r="N32" s="248"/>
      <c r="O32" s="248"/>
      <c r="P32" s="248"/>
      <c r="Q32" s="248"/>
      <c r="R32" s="248"/>
      <c r="S32" s="248"/>
      <c r="T32" s="248"/>
      <c r="U32" s="248"/>
    </row>
    <row r="33" customFormat="false" ht="13.5" hidden="false" customHeight="true" outlineLevel="0" collapsed="false">
      <c r="A33" s="249" t="s">
        <v>631</v>
      </c>
      <c r="B33" s="250" t="s">
        <v>2993</v>
      </c>
      <c r="C33" s="202" t="s">
        <v>3017</v>
      </c>
      <c r="D33" s="130"/>
      <c r="E33" s="164"/>
      <c r="F33" s="248"/>
      <c r="G33" s="248"/>
      <c r="H33" s="248"/>
      <c r="I33" s="248"/>
      <c r="J33" s="248"/>
      <c r="K33" s="248"/>
      <c r="L33" s="248"/>
      <c r="M33" s="248"/>
      <c r="N33" s="248"/>
      <c r="O33" s="248"/>
      <c r="P33" s="248"/>
      <c r="Q33" s="248"/>
      <c r="R33" s="248"/>
      <c r="S33" s="248"/>
      <c r="T33" s="248"/>
      <c r="U33" s="248"/>
    </row>
    <row r="34" customFormat="false" ht="13.5" hidden="false" customHeight="true" outlineLevel="0" collapsed="false">
      <c r="A34" s="249" t="s">
        <v>631</v>
      </c>
      <c r="B34" s="250" t="s">
        <v>2995</v>
      </c>
      <c r="C34" s="202" t="s">
        <v>3018</v>
      </c>
      <c r="D34" s="130"/>
      <c r="E34" s="164"/>
      <c r="F34" s="248"/>
      <c r="G34" s="248"/>
      <c r="H34" s="248"/>
      <c r="I34" s="248"/>
      <c r="J34" s="248"/>
      <c r="K34" s="248"/>
      <c r="L34" s="248"/>
      <c r="M34" s="248"/>
      <c r="N34" s="248"/>
      <c r="O34" s="248"/>
      <c r="P34" s="248"/>
      <c r="Q34" s="248"/>
      <c r="R34" s="248"/>
      <c r="S34" s="248"/>
      <c r="T34" s="248"/>
      <c r="U34" s="248"/>
    </row>
    <row r="35" customFormat="false" ht="13.5" hidden="false" customHeight="true" outlineLevel="0" collapsed="false">
      <c r="A35" s="249" t="s">
        <v>631</v>
      </c>
      <c r="B35" s="250" t="s">
        <v>2997</v>
      </c>
      <c r="C35" s="202" t="s">
        <v>3019</v>
      </c>
      <c r="D35" s="130"/>
      <c r="E35" s="164"/>
      <c r="F35" s="248"/>
      <c r="G35" s="248"/>
      <c r="H35" s="248"/>
      <c r="I35" s="248"/>
      <c r="J35" s="248"/>
      <c r="K35" s="248"/>
      <c r="L35" s="248"/>
      <c r="M35" s="248"/>
      <c r="N35" s="248"/>
      <c r="O35" s="248"/>
      <c r="P35" s="248"/>
      <c r="Q35" s="248"/>
      <c r="R35" s="248"/>
      <c r="S35" s="248"/>
      <c r="T35" s="248"/>
      <c r="U35" s="248"/>
    </row>
    <row r="36" customFormat="false" ht="13.5" hidden="false" customHeight="true" outlineLevel="0" collapsed="false">
      <c r="A36" s="249" t="s">
        <v>631</v>
      </c>
      <c r="B36" s="250" t="s">
        <v>2999</v>
      </c>
      <c r="C36" s="202" t="s">
        <v>3020</v>
      </c>
      <c r="D36" s="130"/>
      <c r="E36" s="164"/>
      <c r="F36" s="248"/>
      <c r="G36" s="248"/>
      <c r="H36" s="248"/>
      <c r="I36" s="248"/>
      <c r="J36" s="248"/>
      <c r="K36" s="248"/>
      <c r="L36" s="248"/>
      <c r="M36" s="248"/>
      <c r="N36" s="248"/>
      <c r="O36" s="248"/>
      <c r="P36" s="248"/>
      <c r="Q36" s="248"/>
      <c r="R36" s="248"/>
      <c r="S36" s="248"/>
      <c r="T36" s="248"/>
      <c r="U36" s="248"/>
    </row>
    <row r="37" customFormat="false" ht="13.5" hidden="false" customHeight="true" outlineLevel="0" collapsed="false">
      <c r="A37" s="249" t="s">
        <v>631</v>
      </c>
      <c r="B37" s="250" t="s">
        <v>3001</v>
      </c>
      <c r="C37" s="202" t="s">
        <v>3021</v>
      </c>
      <c r="D37" s="126"/>
      <c r="E37" s="252"/>
      <c r="F37" s="248"/>
      <c r="G37" s="248"/>
      <c r="H37" s="248"/>
      <c r="I37" s="248"/>
      <c r="J37" s="248"/>
      <c r="K37" s="248"/>
      <c r="L37" s="248"/>
      <c r="M37" s="248"/>
      <c r="N37" s="248"/>
      <c r="O37" s="248"/>
      <c r="P37" s="248"/>
      <c r="Q37" s="248"/>
      <c r="R37" s="248"/>
      <c r="S37" s="248"/>
      <c r="T37" s="248"/>
      <c r="U37" s="248"/>
    </row>
    <row r="38" customFormat="false" ht="13.5" hidden="false" customHeight="true" outlineLevel="0" collapsed="false">
      <c r="A38" s="249" t="s">
        <v>3022</v>
      </c>
      <c r="B38" s="250" t="s">
        <v>3023</v>
      </c>
      <c r="C38" s="202" t="s">
        <v>3022</v>
      </c>
      <c r="D38" s="123" t="n">
        <f aca="false">D39+D44</f>
        <v>0</v>
      </c>
      <c r="E38" s="251" t="n">
        <f aca="false">E39+E44</f>
        <v>0</v>
      </c>
      <c r="F38" s="248"/>
      <c r="G38" s="248"/>
      <c r="H38" s="248"/>
      <c r="I38" s="248"/>
      <c r="J38" s="248"/>
      <c r="K38" s="248"/>
      <c r="L38" s="248"/>
      <c r="M38" s="248"/>
      <c r="N38" s="248"/>
      <c r="O38" s="248"/>
      <c r="P38" s="248"/>
      <c r="Q38" s="248"/>
      <c r="R38" s="248"/>
      <c r="S38" s="248"/>
      <c r="T38" s="248"/>
      <c r="U38" s="248"/>
    </row>
    <row r="39" customFormat="false" ht="13.5" hidden="false" customHeight="true" outlineLevel="0" collapsed="false">
      <c r="A39" s="249" t="s">
        <v>3024</v>
      </c>
      <c r="B39" s="250" t="s">
        <v>3025</v>
      </c>
      <c r="C39" s="202" t="s">
        <v>3024</v>
      </c>
      <c r="D39" s="123" t="n">
        <f aca="false">SUM(D40:D43)</f>
        <v>0</v>
      </c>
      <c r="E39" s="251" t="n">
        <f aca="false">SUM(E40:E43)</f>
        <v>0</v>
      </c>
      <c r="F39" s="248"/>
      <c r="G39" s="248"/>
      <c r="H39" s="248"/>
      <c r="I39" s="248"/>
      <c r="J39" s="248"/>
      <c r="K39" s="248"/>
      <c r="L39" s="248"/>
      <c r="M39" s="248"/>
      <c r="N39" s="248"/>
      <c r="O39" s="248"/>
      <c r="P39" s="248"/>
      <c r="Q39" s="248"/>
      <c r="R39" s="248"/>
      <c r="S39" s="248"/>
      <c r="T39" s="248"/>
      <c r="U39" s="248"/>
    </row>
    <row r="40" customFormat="false" ht="13.5" hidden="false" customHeight="true" outlineLevel="0" collapsed="false">
      <c r="A40" s="249" t="s">
        <v>631</v>
      </c>
      <c r="B40" s="250" t="s">
        <v>3026</v>
      </c>
      <c r="C40" s="202" t="s">
        <v>3027</v>
      </c>
      <c r="D40" s="126"/>
      <c r="E40" s="252"/>
      <c r="F40" s="248"/>
      <c r="G40" s="248"/>
      <c r="H40" s="248"/>
      <c r="I40" s="248"/>
      <c r="J40" s="248"/>
      <c r="K40" s="248"/>
      <c r="L40" s="248"/>
      <c r="M40" s="248"/>
      <c r="N40" s="248"/>
      <c r="O40" s="248"/>
      <c r="P40" s="248"/>
      <c r="Q40" s="248"/>
      <c r="R40" s="248"/>
      <c r="S40" s="248"/>
      <c r="T40" s="248"/>
      <c r="U40" s="248"/>
    </row>
    <row r="41" customFormat="false" ht="13.5" hidden="false" customHeight="true" outlineLevel="0" collapsed="false">
      <c r="A41" s="249" t="s">
        <v>631</v>
      </c>
      <c r="B41" s="250" t="s">
        <v>3028</v>
      </c>
      <c r="C41" s="202" t="s">
        <v>3029</v>
      </c>
      <c r="D41" s="126"/>
      <c r="E41" s="252"/>
      <c r="F41" s="248"/>
      <c r="G41" s="248"/>
      <c r="H41" s="248"/>
      <c r="I41" s="248"/>
      <c r="J41" s="248"/>
      <c r="K41" s="248"/>
      <c r="L41" s="248"/>
      <c r="M41" s="248"/>
      <c r="N41" s="248"/>
      <c r="O41" s="248"/>
      <c r="P41" s="248"/>
      <c r="Q41" s="248"/>
      <c r="R41" s="248"/>
      <c r="S41" s="248"/>
      <c r="T41" s="248"/>
      <c r="U41" s="248"/>
    </row>
    <row r="42" customFormat="false" ht="13.5" hidden="false" customHeight="true" outlineLevel="0" collapsed="false">
      <c r="A42" s="249" t="s">
        <v>631</v>
      </c>
      <c r="B42" s="250" t="s">
        <v>3030</v>
      </c>
      <c r="C42" s="202" t="s">
        <v>3031</v>
      </c>
      <c r="D42" s="130"/>
      <c r="E42" s="164"/>
      <c r="F42" s="248"/>
      <c r="G42" s="248"/>
      <c r="H42" s="248"/>
      <c r="I42" s="248"/>
      <c r="J42" s="248"/>
      <c r="K42" s="248"/>
      <c r="L42" s="248"/>
      <c r="M42" s="248"/>
      <c r="N42" s="248"/>
      <c r="O42" s="248"/>
      <c r="P42" s="248"/>
      <c r="Q42" s="248"/>
      <c r="R42" s="248"/>
      <c r="S42" s="248"/>
      <c r="T42" s="248"/>
      <c r="U42" s="248"/>
    </row>
    <row r="43" customFormat="false" ht="13.5" hidden="false" customHeight="true" outlineLevel="0" collapsed="false">
      <c r="A43" s="249" t="s">
        <v>631</v>
      </c>
      <c r="B43" s="250" t="s">
        <v>3032</v>
      </c>
      <c r="C43" s="202" t="s">
        <v>3033</v>
      </c>
      <c r="D43" s="126"/>
      <c r="E43" s="252"/>
      <c r="F43" s="248"/>
      <c r="G43" s="248"/>
      <c r="H43" s="248"/>
      <c r="I43" s="248"/>
      <c r="J43" s="248"/>
      <c r="K43" s="248"/>
      <c r="L43" s="248"/>
      <c r="M43" s="248"/>
      <c r="N43" s="248"/>
      <c r="O43" s="248"/>
      <c r="P43" s="248"/>
      <c r="Q43" s="248"/>
      <c r="R43" s="248"/>
      <c r="S43" s="248"/>
      <c r="T43" s="248"/>
      <c r="U43" s="248"/>
    </row>
    <row r="44" customFormat="false" ht="13.5" hidden="false" customHeight="true" outlineLevel="0" collapsed="false">
      <c r="A44" s="249" t="s">
        <v>3034</v>
      </c>
      <c r="B44" s="250" t="s">
        <v>3035</v>
      </c>
      <c r="C44" s="202" t="s">
        <v>3034</v>
      </c>
      <c r="D44" s="123" t="n">
        <f aca="false">SUM(D45:D48)</f>
        <v>0</v>
      </c>
      <c r="E44" s="251" t="n">
        <f aca="false">SUM(E45:E48)</f>
        <v>0</v>
      </c>
      <c r="F44" s="248"/>
      <c r="G44" s="248"/>
      <c r="H44" s="248"/>
      <c r="I44" s="248"/>
      <c r="J44" s="248"/>
      <c r="K44" s="248"/>
      <c r="L44" s="248"/>
      <c r="M44" s="248"/>
      <c r="N44" s="248"/>
      <c r="O44" s="248"/>
      <c r="P44" s="248"/>
      <c r="Q44" s="248"/>
      <c r="R44" s="248"/>
      <c r="S44" s="248"/>
      <c r="T44" s="248"/>
      <c r="U44" s="248"/>
    </row>
    <row r="45" customFormat="false" ht="13.5" hidden="false" customHeight="true" outlineLevel="0" collapsed="false">
      <c r="A45" s="249" t="s">
        <v>631</v>
      </c>
      <c r="B45" s="250" t="s">
        <v>3026</v>
      </c>
      <c r="C45" s="202" t="s">
        <v>3036</v>
      </c>
      <c r="D45" s="126"/>
      <c r="E45" s="252"/>
      <c r="F45" s="248"/>
      <c r="G45" s="248"/>
      <c r="H45" s="248"/>
      <c r="I45" s="248"/>
      <c r="J45" s="248"/>
      <c r="K45" s="248"/>
      <c r="L45" s="248"/>
      <c r="M45" s="248"/>
      <c r="N45" s="248"/>
      <c r="O45" s="248"/>
      <c r="P45" s="248"/>
      <c r="Q45" s="248"/>
      <c r="R45" s="248"/>
      <c r="S45" s="248"/>
      <c r="T45" s="248"/>
      <c r="U45" s="248"/>
    </row>
    <row r="46" customFormat="false" ht="13.5" hidden="false" customHeight="true" outlineLevel="0" collapsed="false">
      <c r="A46" s="249" t="s">
        <v>631</v>
      </c>
      <c r="B46" s="250" t="s">
        <v>3028</v>
      </c>
      <c r="C46" s="202" t="s">
        <v>3037</v>
      </c>
      <c r="D46" s="126"/>
      <c r="E46" s="252"/>
      <c r="F46" s="248"/>
      <c r="G46" s="248"/>
      <c r="H46" s="248"/>
      <c r="I46" s="248"/>
      <c r="J46" s="248"/>
      <c r="K46" s="248"/>
      <c r="L46" s="248"/>
      <c r="M46" s="248"/>
      <c r="N46" s="248"/>
      <c r="O46" s="248"/>
      <c r="P46" s="248"/>
      <c r="Q46" s="248"/>
      <c r="R46" s="248"/>
      <c r="S46" s="248"/>
      <c r="T46" s="248"/>
      <c r="U46" s="248"/>
    </row>
    <row r="47" customFormat="false" ht="13.5" hidden="false" customHeight="true" outlineLevel="0" collapsed="false">
      <c r="A47" s="249" t="s">
        <v>631</v>
      </c>
      <c r="B47" s="250" t="s">
        <v>3030</v>
      </c>
      <c r="C47" s="202" t="s">
        <v>3038</v>
      </c>
      <c r="D47" s="130"/>
      <c r="E47" s="164"/>
      <c r="F47" s="248"/>
      <c r="G47" s="248"/>
      <c r="H47" s="248"/>
      <c r="I47" s="248"/>
      <c r="J47" s="248"/>
      <c r="K47" s="248"/>
      <c r="L47" s="248"/>
      <c r="M47" s="248"/>
      <c r="N47" s="248"/>
      <c r="O47" s="248"/>
      <c r="P47" s="248"/>
      <c r="Q47" s="248"/>
      <c r="R47" s="248"/>
      <c r="S47" s="248"/>
      <c r="T47" s="248"/>
      <c r="U47" s="248"/>
    </row>
    <row r="48" customFormat="false" ht="13.5" hidden="false" customHeight="true" outlineLevel="0" collapsed="false">
      <c r="A48" s="216"/>
      <c r="B48" s="217" t="s">
        <v>3032</v>
      </c>
      <c r="C48" s="218" t="s">
        <v>3039</v>
      </c>
      <c r="D48" s="139"/>
      <c r="E48" s="253"/>
      <c r="F48" s="248"/>
      <c r="G48" s="248"/>
      <c r="H48" s="248"/>
      <c r="I48" s="248"/>
      <c r="J48" s="248"/>
      <c r="K48" s="248"/>
      <c r="L48" s="248"/>
      <c r="M48" s="248"/>
      <c r="N48" s="248"/>
      <c r="O48" s="248"/>
      <c r="P48" s="248"/>
      <c r="Q48" s="248"/>
      <c r="R48" s="248"/>
      <c r="S48" s="248"/>
      <c r="T48" s="248"/>
      <c r="U48" s="248"/>
    </row>
    <row r="49" customFormat="false" ht="12" hidden="false" customHeight="true" outlineLevel="0" collapsed="false">
      <c r="A49" s="254"/>
      <c r="B49" s="255"/>
      <c r="C49" s="256"/>
      <c r="D49" s="248"/>
      <c r="E49" s="248"/>
      <c r="F49" s="248"/>
      <c r="G49" s="248"/>
      <c r="H49" s="248"/>
      <c r="I49" s="248"/>
      <c r="J49" s="248"/>
      <c r="K49" s="248"/>
      <c r="L49" s="248"/>
      <c r="M49" s="248"/>
      <c r="N49" s="248"/>
      <c r="O49" s="248"/>
      <c r="P49" s="248"/>
      <c r="Q49" s="248"/>
      <c r="R49" s="248"/>
      <c r="S49" s="248"/>
      <c r="T49" s="248"/>
      <c r="U49" s="248"/>
    </row>
    <row r="50" customFormat="false" ht="12" hidden="false" customHeight="true" outlineLevel="0" collapsed="false">
      <c r="A50" s="254"/>
      <c r="B50" s="255"/>
      <c r="C50" s="256"/>
      <c r="D50" s="248"/>
      <c r="E50" s="248"/>
      <c r="F50" s="248"/>
      <c r="G50" s="248"/>
      <c r="H50" s="248"/>
      <c r="I50" s="248"/>
      <c r="J50" s="248"/>
      <c r="K50" s="248"/>
      <c r="L50" s="248"/>
      <c r="M50" s="248"/>
      <c r="N50" s="248"/>
      <c r="O50" s="248"/>
      <c r="P50" s="248"/>
      <c r="Q50" s="248"/>
      <c r="R50" s="248"/>
      <c r="S50" s="248"/>
      <c r="T50" s="248"/>
      <c r="U50" s="248"/>
    </row>
    <row r="51" customFormat="false" ht="12" hidden="false" customHeight="true" outlineLevel="0" collapsed="false">
      <c r="A51" s="167"/>
      <c r="B51" s="98"/>
      <c r="C51" s="257"/>
      <c r="D51" s="170"/>
      <c r="E51" s="170"/>
      <c r="F51" s="195"/>
      <c r="G51" s="195"/>
      <c r="H51" s="195"/>
      <c r="I51" s="195"/>
      <c r="J51" s="195"/>
      <c r="K51" s="195"/>
      <c r="L51" s="195"/>
      <c r="M51" s="195"/>
      <c r="N51" s="195"/>
      <c r="O51" s="195"/>
      <c r="P51" s="195"/>
      <c r="Q51" s="195"/>
      <c r="R51" s="195"/>
      <c r="S51" s="195"/>
      <c r="T51" s="195"/>
      <c r="U51" s="195"/>
    </row>
    <row r="52" customFormat="false" ht="12" hidden="false" customHeight="true" outlineLevel="0" collapsed="false">
      <c r="A52" s="167"/>
      <c r="B52" s="98"/>
      <c r="C52" s="257"/>
      <c r="D52" s="195"/>
      <c r="E52" s="195"/>
      <c r="F52" s="195"/>
      <c r="G52" s="195"/>
      <c r="H52" s="195"/>
      <c r="I52" s="195"/>
      <c r="J52" s="195"/>
      <c r="K52" s="195"/>
      <c r="L52" s="195"/>
      <c r="M52" s="195"/>
      <c r="N52" s="195"/>
      <c r="O52" s="195"/>
      <c r="P52" s="195"/>
      <c r="Q52" s="195"/>
      <c r="R52" s="195"/>
      <c r="S52" s="195"/>
      <c r="T52" s="195"/>
      <c r="U52" s="195"/>
    </row>
    <row r="53" customFormat="false" ht="12" hidden="false" customHeight="true" outlineLevel="0" collapsed="false">
      <c r="A53" s="167"/>
      <c r="B53" s="98"/>
      <c r="C53" s="257"/>
      <c r="D53" s="195"/>
      <c r="E53" s="195"/>
      <c r="F53" s="195"/>
      <c r="G53" s="195"/>
      <c r="H53" s="195"/>
      <c r="I53" s="195"/>
      <c r="J53" s="195"/>
      <c r="K53" s="195"/>
      <c r="L53" s="195"/>
      <c r="M53" s="195"/>
      <c r="N53" s="195"/>
      <c r="O53" s="195"/>
      <c r="P53" s="195"/>
      <c r="Q53" s="195"/>
      <c r="R53" s="195"/>
      <c r="S53" s="195"/>
      <c r="T53" s="195"/>
      <c r="U53" s="195"/>
    </row>
    <row r="54" customFormat="false" ht="12" hidden="false" customHeight="true" outlineLevel="0" collapsed="false">
      <c r="A54" s="167"/>
      <c r="B54" s="98"/>
      <c r="C54" s="257"/>
      <c r="D54" s="195"/>
      <c r="E54" s="195"/>
      <c r="F54" s="195"/>
      <c r="G54" s="195"/>
      <c r="H54" s="195"/>
      <c r="I54" s="195"/>
      <c r="J54" s="195"/>
      <c r="K54" s="195"/>
      <c r="L54" s="195"/>
      <c r="M54" s="195"/>
      <c r="N54" s="195"/>
      <c r="O54" s="195"/>
      <c r="P54" s="195"/>
      <c r="Q54" s="195"/>
      <c r="R54" s="195"/>
      <c r="S54" s="195"/>
      <c r="T54" s="195"/>
      <c r="U54" s="195"/>
    </row>
    <row r="55" customFormat="false" ht="12" hidden="false" customHeight="true" outlineLevel="0" collapsed="false">
      <c r="A55" s="254"/>
      <c r="B55" s="255"/>
      <c r="C55" s="256"/>
      <c r="D55" s="248"/>
      <c r="E55" s="248"/>
      <c r="F55" s="248"/>
      <c r="G55" s="248"/>
      <c r="H55" s="248"/>
      <c r="I55" s="248"/>
      <c r="J55" s="248"/>
      <c r="K55" s="248"/>
      <c r="L55" s="248"/>
      <c r="M55" s="248"/>
      <c r="N55" s="248"/>
      <c r="O55" s="248"/>
      <c r="P55" s="248"/>
      <c r="Q55" s="248"/>
      <c r="R55" s="248"/>
      <c r="S55" s="248"/>
      <c r="T55" s="248"/>
      <c r="U55" s="248"/>
    </row>
    <row r="56" customFormat="false" ht="12" hidden="false" customHeight="true" outlineLevel="0" collapsed="false">
      <c r="A56" s="254"/>
      <c r="B56" s="255"/>
      <c r="C56" s="256"/>
      <c r="D56" s="248"/>
      <c r="E56" s="248"/>
      <c r="F56" s="248"/>
      <c r="G56" s="248"/>
      <c r="H56" s="248"/>
      <c r="I56" s="248"/>
      <c r="J56" s="248"/>
      <c r="K56" s="248"/>
      <c r="L56" s="248"/>
      <c r="M56" s="248"/>
      <c r="N56" s="248"/>
      <c r="O56" s="248"/>
      <c r="P56" s="248"/>
      <c r="Q56" s="248"/>
      <c r="R56" s="248"/>
      <c r="S56" s="248"/>
      <c r="T56" s="248"/>
      <c r="U56" s="248"/>
    </row>
    <row r="57" customFormat="false" ht="12" hidden="false" customHeight="true" outlineLevel="0" collapsed="false">
      <c r="A57" s="254"/>
      <c r="B57" s="255"/>
      <c r="C57" s="256"/>
      <c r="D57" s="248"/>
      <c r="E57" s="248"/>
      <c r="F57" s="248"/>
      <c r="G57" s="248"/>
      <c r="H57" s="248"/>
      <c r="I57" s="248"/>
      <c r="J57" s="248"/>
      <c r="K57" s="248"/>
      <c r="L57" s="248"/>
      <c r="M57" s="248"/>
      <c r="N57" s="248"/>
      <c r="O57" s="248"/>
      <c r="P57" s="248"/>
      <c r="Q57" s="248"/>
      <c r="R57" s="248"/>
      <c r="S57" s="248"/>
      <c r="T57" s="248"/>
      <c r="U57" s="248"/>
    </row>
    <row r="58" customFormat="false" ht="12" hidden="false" customHeight="true" outlineLevel="0" collapsed="false">
      <c r="A58" s="254"/>
      <c r="B58" s="255"/>
      <c r="C58" s="256"/>
      <c r="D58" s="248"/>
      <c r="E58" s="248"/>
      <c r="F58" s="248"/>
      <c r="G58" s="248"/>
      <c r="H58" s="248"/>
      <c r="I58" s="248"/>
      <c r="J58" s="248"/>
      <c r="K58" s="248"/>
      <c r="L58" s="248"/>
      <c r="M58" s="248"/>
      <c r="N58" s="248"/>
      <c r="O58" s="248"/>
      <c r="P58" s="248"/>
      <c r="Q58" s="248"/>
      <c r="R58" s="248"/>
      <c r="S58" s="248"/>
      <c r="T58" s="248"/>
      <c r="U58" s="248"/>
    </row>
    <row r="59" customFormat="false" ht="12" hidden="false" customHeight="true" outlineLevel="0" collapsed="false">
      <c r="A59" s="254"/>
      <c r="B59" s="255"/>
      <c r="C59" s="256"/>
      <c r="D59" s="248"/>
      <c r="E59" s="248"/>
      <c r="F59" s="248"/>
      <c r="G59" s="248"/>
      <c r="H59" s="248"/>
      <c r="I59" s="248"/>
      <c r="J59" s="248"/>
      <c r="K59" s="248"/>
      <c r="L59" s="248"/>
      <c r="M59" s="248"/>
      <c r="N59" s="248"/>
      <c r="O59" s="248"/>
      <c r="P59" s="248"/>
      <c r="Q59" s="248"/>
      <c r="R59" s="248"/>
      <c r="S59" s="248"/>
      <c r="T59" s="248"/>
      <c r="U59" s="248"/>
    </row>
    <row r="60" customFormat="false" ht="12" hidden="false" customHeight="true" outlineLevel="0" collapsed="false">
      <c r="A60" s="254"/>
      <c r="B60" s="255"/>
      <c r="C60" s="256"/>
      <c r="D60" s="248"/>
      <c r="E60" s="248"/>
      <c r="F60" s="248"/>
      <c r="G60" s="248"/>
      <c r="H60" s="248"/>
      <c r="I60" s="248"/>
      <c r="J60" s="248"/>
      <c r="K60" s="248"/>
      <c r="L60" s="248"/>
      <c r="M60" s="248"/>
      <c r="N60" s="248"/>
      <c r="O60" s="248"/>
      <c r="P60" s="248"/>
      <c r="Q60" s="248"/>
      <c r="R60" s="248"/>
      <c r="S60" s="248"/>
      <c r="T60" s="248"/>
      <c r="U60" s="248"/>
    </row>
    <row r="61" customFormat="false" ht="12" hidden="false" customHeight="true" outlineLevel="0" collapsed="false">
      <c r="A61" s="254"/>
      <c r="B61" s="255"/>
      <c r="C61" s="256"/>
      <c r="D61" s="248"/>
      <c r="E61" s="248"/>
      <c r="F61" s="248"/>
      <c r="G61" s="248"/>
      <c r="H61" s="248"/>
      <c r="I61" s="248"/>
      <c r="J61" s="248"/>
      <c r="K61" s="248"/>
      <c r="L61" s="248"/>
      <c r="M61" s="248"/>
      <c r="N61" s="248"/>
      <c r="O61" s="248"/>
      <c r="P61" s="248"/>
      <c r="Q61" s="248"/>
      <c r="R61" s="248"/>
      <c r="S61" s="248"/>
      <c r="T61" s="248"/>
      <c r="U61" s="248"/>
    </row>
    <row r="62" customFormat="false" ht="12" hidden="false" customHeight="true" outlineLevel="0" collapsed="false">
      <c r="A62" s="254"/>
      <c r="B62" s="255"/>
      <c r="C62" s="256"/>
      <c r="D62" s="248"/>
      <c r="E62" s="248"/>
      <c r="F62" s="248"/>
      <c r="G62" s="248"/>
      <c r="H62" s="248"/>
      <c r="I62" s="248"/>
      <c r="J62" s="248"/>
      <c r="K62" s="248"/>
      <c r="L62" s="248"/>
      <c r="M62" s="248"/>
      <c r="N62" s="248"/>
      <c r="O62" s="248"/>
      <c r="P62" s="248"/>
      <c r="Q62" s="248"/>
      <c r="R62" s="248"/>
      <c r="S62" s="248"/>
      <c r="T62" s="248"/>
      <c r="U62" s="248"/>
    </row>
    <row r="63" customFormat="false" ht="12" hidden="false" customHeight="true" outlineLevel="0" collapsed="false">
      <c r="A63" s="254"/>
      <c r="B63" s="255"/>
      <c r="C63" s="256"/>
      <c r="D63" s="248"/>
      <c r="E63" s="248"/>
      <c r="F63" s="248"/>
      <c r="G63" s="248"/>
      <c r="H63" s="248"/>
      <c r="I63" s="248"/>
      <c r="J63" s="248"/>
      <c r="K63" s="248"/>
      <c r="L63" s="248"/>
      <c r="M63" s="248"/>
      <c r="N63" s="248"/>
      <c r="O63" s="248"/>
      <c r="P63" s="248"/>
      <c r="Q63" s="248"/>
      <c r="R63" s="248"/>
      <c r="S63" s="248"/>
      <c r="T63" s="248"/>
      <c r="U63" s="248"/>
    </row>
    <row r="64" customFormat="false" ht="12" hidden="false" customHeight="true" outlineLevel="0" collapsed="false">
      <c r="A64" s="254"/>
      <c r="B64" s="255"/>
      <c r="C64" s="256"/>
      <c r="D64" s="248"/>
      <c r="E64" s="248"/>
      <c r="F64" s="248"/>
      <c r="G64" s="248"/>
      <c r="H64" s="248"/>
      <c r="I64" s="248"/>
      <c r="J64" s="248"/>
      <c r="K64" s="248"/>
      <c r="L64" s="248"/>
      <c r="M64" s="248"/>
      <c r="N64" s="248"/>
      <c r="O64" s="248"/>
      <c r="P64" s="248"/>
      <c r="Q64" s="248"/>
      <c r="R64" s="248"/>
      <c r="S64" s="248"/>
      <c r="T64" s="248"/>
      <c r="U64" s="248"/>
    </row>
    <row r="65" customFormat="false" ht="12" hidden="false" customHeight="true" outlineLevel="0" collapsed="false">
      <c r="A65" s="254"/>
      <c r="B65" s="255"/>
      <c r="C65" s="256"/>
      <c r="D65" s="248"/>
      <c r="E65" s="248"/>
      <c r="F65" s="248"/>
      <c r="G65" s="248"/>
      <c r="H65" s="248"/>
      <c r="I65" s="248"/>
      <c r="J65" s="248"/>
      <c r="K65" s="248"/>
      <c r="L65" s="248"/>
      <c r="M65" s="248"/>
      <c r="N65" s="248"/>
      <c r="O65" s="248"/>
      <c r="P65" s="248"/>
      <c r="Q65" s="248"/>
      <c r="R65" s="248"/>
      <c r="S65" s="248"/>
      <c r="T65" s="248"/>
      <c r="U65" s="248"/>
    </row>
    <row r="66" customFormat="false" ht="12" hidden="false" customHeight="true" outlineLevel="0" collapsed="false">
      <c r="A66" s="254"/>
      <c r="B66" s="255"/>
      <c r="C66" s="256"/>
      <c r="D66" s="248"/>
      <c r="E66" s="248"/>
      <c r="F66" s="248"/>
      <c r="G66" s="248"/>
      <c r="H66" s="248"/>
      <c r="I66" s="248"/>
      <c r="J66" s="248"/>
      <c r="K66" s="248"/>
      <c r="L66" s="248"/>
      <c r="M66" s="248"/>
      <c r="N66" s="248"/>
      <c r="O66" s="248"/>
      <c r="P66" s="248"/>
      <c r="Q66" s="248"/>
      <c r="R66" s="248"/>
      <c r="S66" s="248"/>
      <c r="T66" s="248"/>
      <c r="U66" s="248"/>
    </row>
    <row r="67" customFormat="false" ht="12" hidden="false" customHeight="true" outlineLevel="0" collapsed="false">
      <c r="A67" s="254"/>
      <c r="B67" s="255"/>
      <c r="C67" s="256"/>
      <c r="D67" s="248"/>
      <c r="E67" s="248"/>
      <c r="F67" s="248"/>
      <c r="G67" s="248"/>
      <c r="H67" s="248"/>
      <c r="I67" s="248"/>
      <c r="J67" s="248"/>
      <c r="K67" s="248"/>
      <c r="L67" s="248"/>
      <c r="M67" s="248"/>
      <c r="N67" s="248"/>
      <c r="O67" s="248"/>
      <c r="P67" s="248"/>
      <c r="Q67" s="248"/>
      <c r="R67" s="248"/>
      <c r="S67" s="248"/>
      <c r="T67" s="248"/>
      <c r="U67" s="248"/>
    </row>
    <row r="68" customFormat="false" ht="12" hidden="false" customHeight="true" outlineLevel="0" collapsed="false">
      <c r="A68" s="254"/>
      <c r="B68" s="255"/>
      <c r="C68" s="256"/>
      <c r="D68" s="248"/>
      <c r="E68" s="248"/>
      <c r="F68" s="248"/>
      <c r="G68" s="248"/>
      <c r="H68" s="248"/>
      <c r="I68" s="248"/>
      <c r="J68" s="248"/>
      <c r="K68" s="248"/>
      <c r="L68" s="248"/>
      <c r="M68" s="248"/>
      <c r="N68" s="248"/>
      <c r="O68" s="248"/>
      <c r="P68" s="248"/>
      <c r="Q68" s="248"/>
      <c r="R68" s="248"/>
      <c r="S68" s="248"/>
      <c r="T68" s="248"/>
      <c r="U68" s="248"/>
    </row>
    <row r="69" customFormat="false" ht="12" hidden="false" customHeight="true" outlineLevel="0" collapsed="false">
      <c r="A69" s="254"/>
      <c r="B69" s="255"/>
      <c r="C69" s="256"/>
      <c r="D69" s="248"/>
      <c r="E69" s="248"/>
      <c r="F69" s="248"/>
      <c r="G69" s="248"/>
      <c r="H69" s="248"/>
      <c r="I69" s="248"/>
      <c r="J69" s="248"/>
      <c r="K69" s="248"/>
      <c r="L69" s="248"/>
      <c r="M69" s="248"/>
      <c r="N69" s="248"/>
      <c r="O69" s="248"/>
      <c r="P69" s="248"/>
      <c r="Q69" s="248"/>
      <c r="R69" s="248"/>
      <c r="S69" s="248"/>
      <c r="T69" s="248"/>
      <c r="U69" s="248"/>
    </row>
    <row r="70" customFormat="false" ht="12" hidden="false" customHeight="true" outlineLevel="0" collapsed="false">
      <c r="A70" s="254"/>
      <c r="B70" s="255"/>
      <c r="C70" s="256"/>
      <c r="D70" s="248"/>
      <c r="E70" s="248"/>
      <c r="F70" s="248"/>
      <c r="G70" s="248"/>
      <c r="H70" s="248"/>
      <c r="I70" s="248"/>
      <c r="J70" s="248"/>
      <c r="K70" s="248"/>
      <c r="L70" s="248"/>
      <c r="M70" s="248"/>
      <c r="N70" s="248"/>
      <c r="O70" s="248"/>
      <c r="P70" s="248"/>
      <c r="Q70" s="248"/>
      <c r="R70" s="248"/>
      <c r="S70" s="248"/>
      <c r="T70" s="248"/>
      <c r="U70" s="248"/>
    </row>
    <row r="71" customFormat="false" ht="12" hidden="false" customHeight="true" outlineLevel="0" collapsed="false">
      <c r="A71" s="254"/>
      <c r="B71" s="255"/>
      <c r="C71" s="256"/>
      <c r="D71" s="248"/>
      <c r="E71" s="248"/>
      <c r="F71" s="248"/>
      <c r="G71" s="248"/>
      <c r="H71" s="248"/>
      <c r="I71" s="248"/>
      <c r="J71" s="248"/>
      <c r="K71" s="248"/>
      <c r="L71" s="248"/>
      <c r="M71" s="248"/>
      <c r="N71" s="248"/>
      <c r="O71" s="248"/>
      <c r="P71" s="248"/>
      <c r="Q71" s="248"/>
      <c r="R71" s="248"/>
      <c r="S71" s="248"/>
      <c r="T71" s="248"/>
      <c r="U71" s="248"/>
    </row>
    <row r="72" customFormat="false" ht="12" hidden="false" customHeight="true" outlineLevel="0" collapsed="false">
      <c r="A72" s="254"/>
      <c r="B72" s="255"/>
      <c r="C72" s="256"/>
      <c r="D72" s="248"/>
      <c r="E72" s="248"/>
      <c r="F72" s="248"/>
      <c r="G72" s="248"/>
      <c r="H72" s="248"/>
      <c r="I72" s="248"/>
      <c r="J72" s="248"/>
      <c r="K72" s="248"/>
      <c r="L72" s="248"/>
      <c r="M72" s="248"/>
      <c r="N72" s="248"/>
      <c r="O72" s="248"/>
      <c r="P72" s="248"/>
      <c r="Q72" s="248"/>
      <c r="R72" s="248"/>
      <c r="S72" s="248"/>
      <c r="T72" s="248"/>
      <c r="U72" s="248"/>
    </row>
    <row r="73" customFormat="false" ht="12" hidden="false" customHeight="true" outlineLevel="0" collapsed="false">
      <c r="A73" s="254"/>
      <c r="B73" s="255"/>
      <c r="C73" s="256"/>
      <c r="D73" s="248"/>
      <c r="E73" s="248"/>
      <c r="F73" s="248"/>
      <c r="G73" s="248"/>
      <c r="H73" s="248"/>
      <c r="I73" s="248"/>
      <c r="J73" s="248"/>
      <c r="K73" s="248"/>
      <c r="L73" s="248"/>
      <c r="M73" s="248"/>
      <c r="N73" s="248"/>
      <c r="O73" s="248"/>
      <c r="P73" s="248"/>
      <c r="Q73" s="248"/>
      <c r="R73" s="248"/>
      <c r="S73" s="248"/>
      <c r="T73" s="248"/>
      <c r="U73" s="248"/>
    </row>
    <row r="74" customFormat="false" ht="12" hidden="false" customHeight="true" outlineLevel="0" collapsed="false">
      <c r="A74" s="254"/>
      <c r="B74" s="255"/>
      <c r="C74" s="256"/>
      <c r="D74" s="248"/>
      <c r="E74" s="248"/>
      <c r="F74" s="248"/>
      <c r="G74" s="248"/>
      <c r="H74" s="248"/>
      <c r="I74" s="248"/>
      <c r="J74" s="248"/>
      <c r="K74" s="248"/>
      <c r="L74" s="248"/>
      <c r="M74" s="248"/>
      <c r="N74" s="248"/>
      <c r="O74" s="248"/>
      <c r="P74" s="248"/>
      <c r="Q74" s="248"/>
      <c r="R74" s="248"/>
      <c r="S74" s="248"/>
      <c r="T74" s="248"/>
      <c r="U74" s="248"/>
    </row>
    <row r="75" customFormat="false" ht="12" hidden="false" customHeight="true" outlineLevel="0" collapsed="false">
      <c r="A75" s="254"/>
      <c r="B75" s="255"/>
      <c r="C75" s="256"/>
      <c r="D75" s="248"/>
      <c r="E75" s="248"/>
      <c r="F75" s="248"/>
      <c r="G75" s="248"/>
      <c r="H75" s="248"/>
      <c r="I75" s="248"/>
      <c r="J75" s="248"/>
      <c r="K75" s="248"/>
      <c r="L75" s="248"/>
      <c r="M75" s="248"/>
      <c r="N75" s="248"/>
      <c r="O75" s="248"/>
      <c r="P75" s="248"/>
      <c r="Q75" s="248"/>
      <c r="R75" s="248"/>
      <c r="S75" s="248"/>
      <c r="T75" s="248"/>
      <c r="U75" s="248"/>
    </row>
    <row r="76" customFormat="false" ht="12" hidden="false" customHeight="true" outlineLevel="0" collapsed="false">
      <c r="A76" s="254"/>
      <c r="B76" s="255"/>
      <c r="C76" s="256"/>
      <c r="D76" s="248"/>
      <c r="E76" s="248"/>
      <c r="F76" s="248"/>
      <c r="G76" s="248"/>
      <c r="H76" s="248"/>
      <c r="I76" s="248"/>
      <c r="J76" s="248"/>
      <c r="K76" s="248"/>
      <c r="L76" s="248"/>
      <c r="M76" s="248"/>
      <c r="N76" s="248"/>
      <c r="O76" s="248"/>
      <c r="P76" s="248"/>
      <c r="Q76" s="248"/>
      <c r="R76" s="248"/>
      <c r="S76" s="248"/>
      <c r="T76" s="248"/>
      <c r="U76" s="248"/>
    </row>
    <row r="77" customFormat="false" ht="12" hidden="false" customHeight="true" outlineLevel="0" collapsed="false">
      <c r="A77" s="254"/>
      <c r="B77" s="255"/>
      <c r="C77" s="256"/>
      <c r="D77" s="248"/>
      <c r="E77" s="248"/>
      <c r="F77" s="248"/>
      <c r="G77" s="248"/>
      <c r="H77" s="248"/>
      <c r="I77" s="248"/>
      <c r="J77" s="248"/>
      <c r="K77" s="248"/>
      <c r="L77" s="248"/>
      <c r="M77" s="248"/>
      <c r="N77" s="248"/>
      <c r="O77" s="248"/>
      <c r="P77" s="248"/>
      <c r="Q77" s="248"/>
      <c r="R77" s="248"/>
      <c r="S77" s="248"/>
      <c r="T77" s="248"/>
      <c r="U77" s="248"/>
    </row>
    <row r="78" customFormat="false" ht="12" hidden="false" customHeight="true" outlineLevel="0" collapsed="false">
      <c r="A78" s="254"/>
      <c r="B78" s="255"/>
      <c r="C78" s="256"/>
      <c r="D78" s="248"/>
      <c r="E78" s="248"/>
      <c r="F78" s="248"/>
      <c r="G78" s="248"/>
      <c r="H78" s="248"/>
      <c r="I78" s="248"/>
      <c r="J78" s="248"/>
      <c r="K78" s="248"/>
      <c r="L78" s="248"/>
      <c r="M78" s="248"/>
      <c r="N78" s="248"/>
      <c r="O78" s="248"/>
      <c r="P78" s="248"/>
      <c r="Q78" s="248"/>
      <c r="R78" s="248"/>
      <c r="S78" s="248"/>
      <c r="T78" s="248"/>
      <c r="U78" s="248"/>
    </row>
    <row r="79" customFormat="false" ht="12" hidden="false" customHeight="true" outlineLevel="0" collapsed="false">
      <c r="A79" s="254"/>
      <c r="B79" s="255"/>
      <c r="C79" s="256"/>
      <c r="D79" s="248"/>
      <c r="E79" s="248"/>
      <c r="F79" s="248"/>
      <c r="G79" s="248"/>
      <c r="H79" s="248"/>
      <c r="I79" s="248"/>
      <c r="J79" s="248"/>
      <c r="K79" s="248"/>
      <c r="L79" s="248"/>
      <c r="M79" s="248"/>
      <c r="N79" s="248"/>
      <c r="O79" s="248"/>
      <c r="P79" s="248"/>
      <c r="Q79" s="248"/>
      <c r="R79" s="248"/>
      <c r="S79" s="248"/>
      <c r="T79" s="248"/>
      <c r="U79" s="248"/>
    </row>
    <row r="80" customFormat="false" ht="12" hidden="false" customHeight="true" outlineLevel="0" collapsed="false">
      <c r="A80" s="254"/>
      <c r="B80" s="255"/>
      <c r="C80" s="256"/>
      <c r="D80" s="248"/>
      <c r="E80" s="248"/>
      <c r="F80" s="248"/>
      <c r="G80" s="248"/>
      <c r="H80" s="248"/>
      <c r="I80" s="248"/>
      <c r="J80" s="248"/>
      <c r="K80" s="248"/>
      <c r="L80" s="248"/>
      <c r="M80" s="248"/>
      <c r="N80" s="248"/>
      <c r="O80" s="248"/>
      <c r="P80" s="248"/>
      <c r="Q80" s="248"/>
      <c r="R80" s="248"/>
      <c r="S80" s="248"/>
      <c r="T80" s="248"/>
      <c r="U80" s="248"/>
    </row>
    <row r="81" customFormat="false" ht="12" hidden="false" customHeight="true" outlineLevel="0" collapsed="false">
      <c r="A81" s="254"/>
      <c r="B81" s="255"/>
      <c r="C81" s="256"/>
      <c r="D81" s="248"/>
      <c r="E81" s="248"/>
      <c r="F81" s="248"/>
      <c r="G81" s="248"/>
      <c r="H81" s="248"/>
      <c r="I81" s="248"/>
      <c r="J81" s="248"/>
      <c r="K81" s="248"/>
      <c r="L81" s="248"/>
      <c r="M81" s="248"/>
      <c r="N81" s="248"/>
      <c r="O81" s="248"/>
      <c r="P81" s="248"/>
      <c r="Q81" s="248"/>
      <c r="R81" s="248"/>
      <c r="S81" s="248"/>
      <c r="T81" s="248"/>
      <c r="U81" s="248"/>
    </row>
    <row r="82" customFormat="false" ht="12" hidden="false" customHeight="true" outlineLevel="0" collapsed="false">
      <c r="A82" s="254"/>
      <c r="B82" s="255"/>
      <c r="C82" s="256"/>
      <c r="D82" s="248"/>
      <c r="E82" s="248"/>
      <c r="F82" s="248"/>
      <c r="G82" s="248"/>
      <c r="H82" s="248"/>
      <c r="I82" s="248"/>
      <c r="J82" s="248"/>
      <c r="K82" s="248"/>
      <c r="L82" s="248"/>
      <c r="M82" s="248"/>
      <c r="N82" s="248"/>
      <c r="O82" s="248"/>
      <c r="P82" s="248"/>
      <c r="Q82" s="248"/>
      <c r="R82" s="248"/>
      <c r="S82" s="248"/>
      <c r="T82" s="248"/>
      <c r="U82" s="248"/>
    </row>
    <row r="83" customFormat="false" ht="12" hidden="false" customHeight="true" outlineLevel="0" collapsed="false">
      <c r="A83" s="254"/>
      <c r="B83" s="255"/>
      <c r="C83" s="256"/>
      <c r="D83" s="248"/>
      <c r="E83" s="248"/>
      <c r="F83" s="248"/>
      <c r="G83" s="248"/>
      <c r="H83" s="248"/>
      <c r="I83" s="248"/>
      <c r="J83" s="248"/>
      <c r="K83" s="248"/>
      <c r="L83" s="248"/>
      <c r="M83" s="248"/>
      <c r="N83" s="248"/>
      <c r="O83" s="248"/>
      <c r="P83" s="248"/>
      <c r="Q83" s="248"/>
      <c r="R83" s="248"/>
      <c r="S83" s="248"/>
      <c r="T83" s="248"/>
      <c r="U83" s="248"/>
    </row>
    <row r="84" customFormat="false" ht="12" hidden="false" customHeight="true" outlineLevel="0" collapsed="false">
      <c r="A84" s="254"/>
      <c r="B84" s="255"/>
      <c r="C84" s="256"/>
      <c r="D84" s="248"/>
      <c r="E84" s="248"/>
      <c r="F84" s="248"/>
      <c r="G84" s="248"/>
      <c r="H84" s="248"/>
      <c r="I84" s="248"/>
      <c r="J84" s="248"/>
      <c r="K84" s="248"/>
      <c r="L84" s="248"/>
      <c r="M84" s="248"/>
      <c r="N84" s="248"/>
      <c r="O84" s="248"/>
      <c r="P84" s="248"/>
      <c r="Q84" s="248"/>
      <c r="R84" s="248"/>
      <c r="S84" s="248"/>
      <c r="T84" s="248"/>
      <c r="U84" s="248"/>
    </row>
    <row r="85" customFormat="false" ht="12" hidden="false" customHeight="true" outlineLevel="0" collapsed="false">
      <c r="A85" s="254"/>
      <c r="B85" s="255"/>
      <c r="C85" s="256"/>
      <c r="D85" s="248"/>
      <c r="E85" s="248"/>
      <c r="F85" s="248"/>
      <c r="G85" s="248"/>
      <c r="H85" s="248"/>
      <c r="I85" s="248"/>
      <c r="J85" s="248"/>
      <c r="K85" s="248"/>
      <c r="L85" s="248"/>
      <c r="M85" s="248"/>
      <c r="N85" s="248"/>
      <c r="O85" s="248"/>
      <c r="P85" s="248"/>
      <c r="Q85" s="248"/>
      <c r="R85" s="248"/>
      <c r="S85" s="248"/>
      <c r="T85" s="248"/>
      <c r="U85" s="248"/>
    </row>
    <row r="86" customFormat="false" ht="12" hidden="false" customHeight="true" outlineLevel="0" collapsed="false">
      <c r="A86" s="254"/>
      <c r="B86" s="255"/>
      <c r="C86" s="256"/>
      <c r="D86" s="248"/>
      <c r="E86" s="248"/>
      <c r="F86" s="248"/>
      <c r="G86" s="248"/>
      <c r="H86" s="248"/>
      <c r="I86" s="248"/>
      <c r="J86" s="248"/>
      <c r="K86" s="248"/>
      <c r="L86" s="248"/>
      <c r="M86" s="248"/>
      <c r="N86" s="248"/>
      <c r="O86" s="248"/>
      <c r="P86" s="248"/>
      <c r="Q86" s="248"/>
      <c r="R86" s="248"/>
      <c r="S86" s="248"/>
      <c r="T86" s="248"/>
      <c r="U86" s="248"/>
    </row>
    <row r="87" customFormat="false" ht="12" hidden="false" customHeight="true" outlineLevel="0" collapsed="false">
      <c r="A87" s="254"/>
      <c r="B87" s="255"/>
      <c r="C87" s="256"/>
      <c r="D87" s="248"/>
      <c r="E87" s="248"/>
      <c r="F87" s="248"/>
      <c r="G87" s="248"/>
      <c r="H87" s="248"/>
      <c r="I87" s="248"/>
      <c r="J87" s="248"/>
      <c r="K87" s="248"/>
      <c r="L87" s="248"/>
      <c r="M87" s="248"/>
      <c r="N87" s="248"/>
      <c r="O87" s="248"/>
      <c r="P87" s="248"/>
      <c r="Q87" s="248"/>
      <c r="R87" s="248"/>
      <c r="S87" s="248"/>
      <c r="T87" s="248"/>
      <c r="U87" s="248"/>
    </row>
    <row r="88" customFormat="false" ht="12" hidden="false" customHeight="true" outlineLevel="0" collapsed="false">
      <c r="A88" s="254"/>
      <c r="B88" s="255"/>
      <c r="C88" s="256"/>
      <c r="D88" s="248"/>
      <c r="E88" s="248"/>
      <c r="F88" s="248"/>
      <c r="G88" s="248"/>
      <c r="H88" s="248"/>
      <c r="I88" s="248"/>
      <c r="J88" s="248"/>
      <c r="K88" s="248"/>
      <c r="L88" s="248"/>
      <c r="M88" s="248"/>
      <c r="N88" s="248"/>
      <c r="O88" s="248"/>
      <c r="P88" s="248"/>
      <c r="Q88" s="248"/>
      <c r="R88" s="248"/>
      <c r="S88" s="248"/>
      <c r="T88" s="248"/>
      <c r="U88" s="248"/>
    </row>
    <row r="89" customFormat="false" ht="12" hidden="false" customHeight="true" outlineLevel="0" collapsed="false">
      <c r="A89" s="254"/>
      <c r="B89" s="255"/>
      <c r="C89" s="256"/>
      <c r="D89" s="248"/>
      <c r="E89" s="248"/>
      <c r="F89" s="248"/>
      <c r="G89" s="248"/>
      <c r="H89" s="248"/>
      <c r="I89" s="248"/>
      <c r="J89" s="248"/>
      <c r="K89" s="248"/>
      <c r="L89" s="248"/>
      <c r="M89" s="248"/>
      <c r="N89" s="248"/>
      <c r="O89" s="248"/>
      <c r="P89" s="248"/>
      <c r="Q89" s="248"/>
      <c r="R89" s="248"/>
      <c r="S89" s="248"/>
      <c r="T89" s="248"/>
      <c r="U89" s="248"/>
    </row>
    <row r="90" customFormat="false" ht="12" hidden="false" customHeight="true" outlineLevel="0" collapsed="false">
      <c r="A90" s="254"/>
      <c r="B90" s="255"/>
      <c r="C90" s="256"/>
      <c r="D90" s="248"/>
      <c r="E90" s="248"/>
      <c r="F90" s="248"/>
      <c r="G90" s="248"/>
      <c r="H90" s="248"/>
      <c r="I90" s="248"/>
      <c r="J90" s="248"/>
      <c r="K90" s="248"/>
      <c r="L90" s="248"/>
      <c r="M90" s="248"/>
      <c r="N90" s="248"/>
      <c r="O90" s="248"/>
      <c r="P90" s="248"/>
      <c r="Q90" s="248"/>
      <c r="R90" s="248"/>
      <c r="S90" s="248"/>
      <c r="T90" s="248"/>
      <c r="U90" s="248"/>
    </row>
    <row r="91" customFormat="false" ht="12" hidden="false" customHeight="true" outlineLevel="0" collapsed="false">
      <c r="A91" s="254"/>
      <c r="B91" s="255"/>
      <c r="C91" s="256"/>
      <c r="D91" s="248"/>
      <c r="E91" s="248"/>
      <c r="F91" s="248"/>
      <c r="G91" s="248"/>
      <c r="H91" s="248"/>
      <c r="I91" s="248"/>
      <c r="J91" s="248"/>
      <c r="K91" s="248"/>
      <c r="L91" s="248"/>
      <c r="M91" s="248"/>
      <c r="N91" s="248"/>
      <c r="O91" s="248"/>
      <c r="P91" s="248"/>
      <c r="Q91" s="248"/>
      <c r="R91" s="248"/>
      <c r="S91" s="248"/>
      <c r="T91" s="248"/>
      <c r="U91" s="248"/>
    </row>
    <row r="92" customFormat="false" ht="12" hidden="false" customHeight="true" outlineLevel="0" collapsed="false">
      <c r="A92" s="254"/>
      <c r="B92" s="255"/>
      <c r="C92" s="256"/>
      <c r="D92" s="248"/>
      <c r="E92" s="248"/>
      <c r="F92" s="248"/>
      <c r="G92" s="248"/>
      <c r="H92" s="248"/>
      <c r="I92" s="248"/>
      <c r="J92" s="248"/>
      <c r="K92" s="248"/>
      <c r="L92" s="248"/>
      <c r="M92" s="248"/>
      <c r="N92" s="248"/>
      <c r="O92" s="248"/>
      <c r="P92" s="248"/>
      <c r="Q92" s="248"/>
      <c r="R92" s="248"/>
      <c r="S92" s="248"/>
      <c r="T92" s="248"/>
      <c r="U92" s="248"/>
    </row>
    <row r="93" customFormat="false" ht="12" hidden="false" customHeight="true" outlineLevel="0" collapsed="false">
      <c r="A93" s="254"/>
      <c r="B93" s="255"/>
      <c r="C93" s="256"/>
      <c r="D93" s="248"/>
      <c r="E93" s="248"/>
      <c r="F93" s="248"/>
      <c r="G93" s="248"/>
      <c r="H93" s="248"/>
      <c r="I93" s="248"/>
      <c r="J93" s="248"/>
      <c r="K93" s="248"/>
      <c r="L93" s="248"/>
      <c r="M93" s="248"/>
      <c r="N93" s="248"/>
      <c r="O93" s="248"/>
      <c r="P93" s="248"/>
      <c r="Q93" s="248"/>
      <c r="R93" s="248"/>
      <c r="S93" s="248"/>
      <c r="T93" s="248"/>
      <c r="U93" s="248"/>
    </row>
    <row r="94" customFormat="false" ht="12" hidden="false" customHeight="true" outlineLevel="0" collapsed="false">
      <c r="A94" s="254"/>
      <c r="B94" s="255"/>
      <c r="C94" s="256"/>
      <c r="D94" s="248"/>
      <c r="E94" s="248"/>
      <c r="F94" s="248"/>
      <c r="G94" s="248"/>
      <c r="H94" s="248"/>
      <c r="I94" s="248"/>
      <c r="J94" s="248"/>
      <c r="K94" s="248"/>
      <c r="L94" s="248"/>
      <c r="M94" s="248"/>
      <c r="N94" s="248"/>
      <c r="O94" s="248"/>
      <c r="P94" s="248"/>
      <c r="Q94" s="248"/>
      <c r="R94" s="248"/>
      <c r="S94" s="248"/>
      <c r="T94" s="248"/>
      <c r="U94" s="248"/>
    </row>
    <row r="95" customFormat="false" ht="12" hidden="false" customHeight="true" outlineLevel="0" collapsed="false">
      <c r="A95" s="254"/>
      <c r="B95" s="255"/>
      <c r="C95" s="256"/>
      <c r="D95" s="248"/>
      <c r="E95" s="248"/>
      <c r="F95" s="248"/>
      <c r="G95" s="248"/>
      <c r="H95" s="248"/>
      <c r="I95" s="248"/>
      <c r="J95" s="248"/>
      <c r="K95" s="248"/>
      <c r="L95" s="248"/>
      <c r="M95" s="248"/>
      <c r="N95" s="248"/>
      <c r="O95" s="248"/>
      <c r="P95" s="248"/>
      <c r="Q95" s="248"/>
      <c r="R95" s="248"/>
      <c r="S95" s="248"/>
      <c r="T95" s="248"/>
      <c r="U95" s="248"/>
    </row>
    <row r="96" customFormat="false" ht="12" hidden="false" customHeight="true" outlineLevel="0" collapsed="false">
      <c r="A96" s="254"/>
      <c r="B96" s="255"/>
      <c r="C96" s="256"/>
      <c r="D96" s="248"/>
      <c r="E96" s="248"/>
      <c r="F96" s="248"/>
      <c r="G96" s="248"/>
      <c r="H96" s="248"/>
      <c r="I96" s="248"/>
      <c r="J96" s="248"/>
      <c r="K96" s="248"/>
      <c r="L96" s="248"/>
      <c r="M96" s="248"/>
      <c r="N96" s="248"/>
      <c r="O96" s="248"/>
      <c r="P96" s="248"/>
      <c r="Q96" s="248"/>
      <c r="R96" s="248"/>
      <c r="S96" s="248"/>
      <c r="T96" s="248"/>
      <c r="U96" s="248"/>
    </row>
    <row r="97" customFormat="false" ht="12" hidden="false" customHeight="true" outlineLevel="0" collapsed="false">
      <c r="A97" s="254"/>
      <c r="B97" s="255"/>
      <c r="C97" s="256"/>
      <c r="D97" s="248"/>
      <c r="E97" s="248"/>
      <c r="F97" s="248"/>
      <c r="G97" s="248"/>
      <c r="H97" s="248"/>
      <c r="I97" s="248"/>
      <c r="J97" s="248"/>
      <c r="K97" s="248"/>
      <c r="L97" s="248"/>
      <c r="M97" s="248"/>
      <c r="N97" s="248"/>
      <c r="O97" s="248"/>
      <c r="P97" s="248"/>
      <c r="Q97" s="248"/>
      <c r="R97" s="248"/>
      <c r="S97" s="248"/>
      <c r="T97" s="248"/>
      <c r="U97" s="248"/>
    </row>
    <row r="98" customFormat="false" ht="12" hidden="false" customHeight="true" outlineLevel="0" collapsed="false">
      <c r="A98" s="254"/>
      <c r="B98" s="255"/>
      <c r="C98" s="256"/>
      <c r="D98" s="248"/>
      <c r="E98" s="248"/>
      <c r="F98" s="248"/>
      <c r="G98" s="248"/>
      <c r="H98" s="248"/>
      <c r="I98" s="248"/>
      <c r="J98" s="248"/>
      <c r="K98" s="248"/>
      <c r="L98" s="248"/>
      <c r="M98" s="248"/>
      <c r="N98" s="248"/>
      <c r="O98" s="248"/>
      <c r="P98" s="248"/>
      <c r="Q98" s="248"/>
      <c r="R98" s="248"/>
      <c r="S98" s="248"/>
      <c r="T98" s="248"/>
      <c r="U98" s="248"/>
    </row>
    <row r="99" customFormat="false" ht="12" hidden="false" customHeight="true" outlineLevel="0" collapsed="false">
      <c r="A99" s="254"/>
      <c r="B99" s="255"/>
      <c r="C99" s="256"/>
      <c r="D99" s="248"/>
      <c r="E99" s="248"/>
      <c r="F99" s="248"/>
      <c r="G99" s="248"/>
      <c r="H99" s="248"/>
      <c r="I99" s="248"/>
      <c r="J99" s="248"/>
      <c r="K99" s="248"/>
      <c r="L99" s="248"/>
      <c r="M99" s="248"/>
      <c r="N99" s="248"/>
      <c r="O99" s="248"/>
      <c r="P99" s="248"/>
      <c r="Q99" s="248"/>
      <c r="R99" s="248"/>
      <c r="S99" s="248"/>
      <c r="T99" s="248"/>
      <c r="U99" s="248"/>
    </row>
    <row r="100" customFormat="false" ht="12" hidden="false" customHeight="true" outlineLevel="0" collapsed="false">
      <c r="A100" s="254"/>
      <c r="B100" s="255"/>
      <c r="C100" s="256"/>
      <c r="D100" s="248"/>
      <c r="E100" s="248"/>
      <c r="F100" s="248"/>
      <c r="G100" s="248"/>
      <c r="H100" s="248"/>
      <c r="I100" s="248"/>
      <c r="J100" s="248"/>
      <c r="K100" s="248"/>
      <c r="L100" s="248"/>
      <c r="M100" s="248"/>
      <c r="N100" s="248"/>
      <c r="O100" s="248"/>
      <c r="P100" s="248"/>
      <c r="Q100" s="248"/>
      <c r="R100" s="248"/>
      <c r="S100" s="248"/>
      <c r="T100" s="248"/>
      <c r="U100" s="248"/>
    </row>
    <row r="101" customFormat="false" ht="12" hidden="false" customHeight="true" outlineLevel="0" collapsed="false">
      <c r="A101" s="254"/>
      <c r="B101" s="255"/>
      <c r="C101" s="256"/>
      <c r="D101" s="248"/>
      <c r="E101" s="248"/>
      <c r="F101" s="248"/>
      <c r="G101" s="248"/>
      <c r="H101" s="248"/>
      <c r="I101" s="248"/>
      <c r="J101" s="248"/>
      <c r="K101" s="248"/>
      <c r="L101" s="248"/>
      <c r="M101" s="248"/>
      <c r="N101" s="248"/>
      <c r="O101" s="248"/>
      <c r="P101" s="248"/>
      <c r="Q101" s="248"/>
      <c r="R101" s="248"/>
      <c r="S101" s="248"/>
      <c r="T101" s="248"/>
      <c r="U101" s="248"/>
    </row>
    <row r="102" customFormat="false" ht="12" hidden="false" customHeight="true" outlineLevel="0" collapsed="false">
      <c r="A102" s="254"/>
      <c r="B102" s="255"/>
      <c r="C102" s="256"/>
      <c r="D102" s="248"/>
      <c r="E102" s="248"/>
      <c r="F102" s="248"/>
      <c r="G102" s="248"/>
      <c r="H102" s="248"/>
      <c r="I102" s="248"/>
      <c r="J102" s="248"/>
      <c r="K102" s="248"/>
      <c r="L102" s="248"/>
      <c r="M102" s="248"/>
      <c r="N102" s="248"/>
      <c r="O102" s="248"/>
      <c r="P102" s="248"/>
      <c r="Q102" s="248"/>
      <c r="R102" s="248"/>
      <c r="S102" s="248"/>
      <c r="T102" s="248"/>
      <c r="U102" s="248"/>
    </row>
    <row r="103" customFormat="false" ht="12" hidden="false" customHeight="true" outlineLevel="0" collapsed="false">
      <c r="A103" s="254"/>
      <c r="B103" s="255"/>
      <c r="C103" s="256"/>
      <c r="D103" s="248"/>
      <c r="E103" s="248"/>
      <c r="F103" s="248"/>
      <c r="G103" s="248"/>
      <c r="H103" s="248"/>
      <c r="I103" s="248"/>
      <c r="J103" s="248"/>
      <c r="K103" s="248"/>
      <c r="L103" s="248"/>
      <c r="M103" s="248"/>
      <c r="N103" s="248"/>
      <c r="O103" s="248"/>
      <c r="P103" s="248"/>
      <c r="Q103" s="248"/>
      <c r="R103" s="248"/>
      <c r="S103" s="248"/>
      <c r="T103" s="248"/>
      <c r="U103" s="248"/>
    </row>
    <row r="104" customFormat="false" ht="12" hidden="false" customHeight="true" outlineLevel="0" collapsed="false">
      <c r="A104" s="254"/>
      <c r="B104" s="255"/>
      <c r="C104" s="256"/>
      <c r="D104" s="248"/>
      <c r="E104" s="248"/>
      <c r="F104" s="248"/>
      <c r="G104" s="248"/>
      <c r="H104" s="248"/>
      <c r="I104" s="248"/>
      <c r="J104" s="248"/>
      <c r="K104" s="248"/>
      <c r="L104" s="248"/>
      <c r="M104" s="248"/>
      <c r="N104" s="248"/>
      <c r="O104" s="248"/>
      <c r="P104" s="248"/>
      <c r="Q104" s="248"/>
      <c r="R104" s="248"/>
      <c r="S104" s="248"/>
      <c r="T104" s="248"/>
      <c r="U104" s="248"/>
    </row>
    <row r="105" customFormat="false" ht="12" hidden="false" customHeight="true" outlineLevel="0" collapsed="false">
      <c r="A105" s="254"/>
      <c r="B105" s="255"/>
      <c r="C105" s="256"/>
      <c r="D105" s="248"/>
      <c r="E105" s="248"/>
      <c r="F105" s="248"/>
      <c r="G105" s="248"/>
      <c r="H105" s="248"/>
      <c r="I105" s="248"/>
      <c r="J105" s="248"/>
      <c r="K105" s="248"/>
      <c r="L105" s="248"/>
      <c r="M105" s="248"/>
      <c r="N105" s="248"/>
      <c r="O105" s="248"/>
      <c r="P105" s="248"/>
      <c r="Q105" s="248"/>
      <c r="R105" s="248"/>
      <c r="S105" s="248"/>
      <c r="T105" s="248"/>
      <c r="U105" s="248"/>
    </row>
    <row r="106" customFormat="false" ht="12" hidden="false" customHeight="true" outlineLevel="0" collapsed="false">
      <c r="A106" s="254"/>
      <c r="B106" s="255"/>
      <c r="C106" s="256"/>
      <c r="D106" s="248"/>
      <c r="E106" s="248"/>
      <c r="F106" s="248"/>
      <c r="G106" s="248"/>
      <c r="H106" s="248"/>
      <c r="I106" s="248"/>
      <c r="J106" s="248"/>
      <c r="K106" s="248"/>
      <c r="L106" s="248"/>
      <c r="M106" s="248"/>
      <c r="N106" s="248"/>
      <c r="O106" s="248"/>
      <c r="P106" s="248"/>
      <c r="Q106" s="248"/>
      <c r="R106" s="248"/>
      <c r="S106" s="248"/>
      <c r="T106" s="248"/>
      <c r="U106" s="248"/>
    </row>
    <row r="107" customFormat="false" ht="12" hidden="false" customHeight="true" outlineLevel="0" collapsed="false">
      <c r="A107" s="254"/>
      <c r="B107" s="255"/>
      <c r="C107" s="256"/>
      <c r="D107" s="248"/>
      <c r="E107" s="248"/>
      <c r="F107" s="248"/>
      <c r="G107" s="248"/>
      <c r="H107" s="248"/>
      <c r="I107" s="248"/>
      <c r="J107" s="248"/>
      <c r="K107" s="248"/>
      <c r="L107" s="248"/>
      <c r="M107" s="248"/>
      <c r="N107" s="248"/>
      <c r="O107" s="248"/>
      <c r="P107" s="248"/>
      <c r="Q107" s="248"/>
      <c r="R107" s="248"/>
      <c r="S107" s="248"/>
      <c r="T107" s="248"/>
      <c r="U107" s="248"/>
    </row>
    <row r="108" customFormat="false" ht="12" hidden="false" customHeight="true" outlineLevel="0" collapsed="false">
      <c r="A108" s="254"/>
      <c r="B108" s="255"/>
      <c r="C108" s="256"/>
      <c r="D108" s="248"/>
      <c r="E108" s="248"/>
      <c r="F108" s="248"/>
      <c r="G108" s="248"/>
      <c r="H108" s="248"/>
      <c r="I108" s="248"/>
      <c r="J108" s="248"/>
      <c r="K108" s="248"/>
      <c r="L108" s="248"/>
      <c r="M108" s="248"/>
      <c r="N108" s="248"/>
      <c r="O108" s="248"/>
      <c r="P108" s="248"/>
      <c r="Q108" s="248"/>
      <c r="R108" s="248"/>
      <c r="S108" s="248"/>
      <c r="T108" s="248"/>
      <c r="U108" s="248"/>
    </row>
    <row r="109" customFormat="false" ht="12" hidden="false" customHeight="true" outlineLevel="0" collapsed="false">
      <c r="A109" s="254"/>
      <c r="B109" s="255"/>
      <c r="C109" s="256"/>
      <c r="D109" s="248"/>
      <c r="E109" s="248"/>
      <c r="F109" s="248"/>
      <c r="G109" s="248"/>
      <c r="H109" s="248"/>
      <c r="I109" s="248"/>
      <c r="J109" s="248"/>
      <c r="K109" s="248"/>
      <c r="L109" s="248"/>
      <c r="M109" s="248"/>
      <c r="N109" s="248"/>
      <c r="O109" s="248"/>
      <c r="P109" s="248"/>
      <c r="Q109" s="248"/>
      <c r="R109" s="248"/>
      <c r="S109" s="248"/>
      <c r="T109" s="248"/>
      <c r="U109" s="248"/>
    </row>
    <row r="110" customFormat="false" ht="12" hidden="false" customHeight="true" outlineLevel="0" collapsed="false">
      <c r="A110" s="254"/>
      <c r="B110" s="255"/>
      <c r="C110" s="256"/>
      <c r="D110" s="248"/>
      <c r="E110" s="248"/>
      <c r="F110" s="248"/>
      <c r="G110" s="248"/>
      <c r="H110" s="248"/>
      <c r="I110" s="248"/>
      <c r="J110" s="248"/>
      <c r="K110" s="248"/>
      <c r="L110" s="248"/>
      <c r="M110" s="248"/>
      <c r="N110" s="248"/>
      <c r="O110" s="248"/>
      <c r="P110" s="248"/>
      <c r="Q110" s="248"/>
      <c r="R110" s="248"/>
      <c r="S110" s="248"/>
      <c r="T110" s="248"/>
      <c r="U110" s="248"/>
    </row>
    <row r="111" customFormat="false" ht="12" hidden="false" customHeight="true" outlineLevel="0" collapsed="false">
      <c r="A111" s="254"/>
      <c r="B111" s="255"/>
      <c r="C111" s="256"/>
      <c r="D111" s="248"/>
      <c r="E111" s="248"/>
      <c r="F111" s="248"/>
      <c r="G111" s="248"/>
      <c r="H111" s="248"/>
      <c r="I111" s="248"/>
      <c r="J111" s="248"/>
      <c r="K111" s="248"/>
      <c r="L111" s="248"/>
      <c r="M111" s="248"/>
      <c r="N111" s="248"/>
      <c r="O111" s="248"/>
      <c r="P111" s="248"/>
      <c r="Q111" s="248"/>
      <c r="R111" s="248"/>
      <c r="S111" s="248"/>
      <c r="T111" s="248"/>
      <c r="U111" s="248"/>
    </row>
    <row r="112" customFormat="false" ht="12" hidden="false" customHeight="true" outlineLevel="0" collapsed="false">
      <c r="A112" s="254"/>
      <c r="B112" s="255"/>
      <c r="C112" s="256"/>
      <c r="D112" s="248"/>
      <c r="E112" s="248"/>
      <c r="F112" s="248"/>
      <c r="G112" s="248"/>
      <c r="H112" s="248"/>
      <c r="I112" s="248"/>
      <c r="J112" s="248"/>
      <c r="K112" s="248"/>
      <c r="L112" s="248"/>
      <c r="M112" s="248"/>
      <c r="N112" s="248"/>
      <c r="O112" s="248"/>
      <c r="P112" s="248"/>
      <c r="Q112" s="248"/>
      <c r="R112" s="248"/>
      <c r="S112" s="248"/>
      <c r="T112" s="248"/>
      <c r="U112" s="248"/>
    </row>
    <row r="113" customFormat="false" ht="12" hidden="false" customHeight="true" outlineLevel="0" collapsed="false">
      <c r="A113" s="254"/>
      <c r="B113" s="255"/>
      <c r="C113" s="256"/>
      <c r="D113" s="248"/>
      <c r="E113" s="248"/>
      <c r="F113" s="248"/>
      <c r="G113" s="248"/>
      <c r="H113" s="248"/>
      <c r="I113" s="248"/>
      <c r="J113" s="248"/>
      <c r="K113" s="248"/>
      <c r="L113" s="248"/>
      <c r="M113" s="248"/>
      <c r="N113" s="248"/>
      <c r="O113" s="248"/>
      <c r="P113" s="248"/>
      <c r="Q113" s="248"/>
      <c r="R113" s="248"/>
      <c r="S113" s="248"/>
      <c r="T113" s="248"/>
      <c r="U113" s="248"/>
    </row>
    <row r="114" customFormat="false" ht="12" hidden="false" customHeight="true" outlineLevel="0" collapsed="false">
      <c r="A114" s="254"/>
      <c r="B114" s="255"/>
      <c r="C114" s="256"/>
      <c r="D114" s="248"/>
      <c r="E114" s="248"/>
      <c r="F114" s="248"/>
      <c r="G114" s="248"/>
      <c r="H114" s="248"/>
      <c r="I114" s="248"/>
      <c r="J114" s="248"/>
      <c r="K114" s="248"/>
      <c r="L114" s="248"/>
      <c r="M114" s="248"/>
      <c r="N114" s="248"/>
      <c r="O114" s="248"/>
      <c r="P114" s="248"/>
      <c r="Q114" s="248"/>
      <c r="R114" s="248"/>
      <c r="S114" s="248"/>
      <c r="T114" s="248"/>
      <c r="U114" s="248"/>
    </row>
    <row r="115" customFormat="false" ht="12" hidden="false" customHeight="true" outlineLevel="0" collapsed="false">
      <c r="A115" s="254"/>
      <c r="B115" s="255"/>
      <c r="C115" s="256"/>
      <c r="D115" s="248"/>
      <c r="E115" s="248"/>
      <c r="F115" s="248"/>
      <c r="G115" s="248"/>
      <c r="H115" s="248"/>
      <c r="I115" s="248"/>
      <c r="J115" s="248"/>
      <c r="K115" s="248"/>
      <c r="L115" s="248"/>
      <c r="M115" s="248"/>
      <c r="N115" s="248"/>
      <c r="O115" s="248"/>
      <c r="P115" s="248"/>
      <c r="Q115" s="248"/>
      <c r="R115" s="248"/>
      <c r="S115" s="248"/>
      <c r="T115" s="248"/>
      <c r="U115" s="248"/>
    </row>
    <row r="116" customFormat="false" ht="12" hidden="false" customHeight="true" outlineLevel="0" collapsed="false">
      <c r="A116" s="254"/>
      <c r="B116" s="255"/>
      <c r="C116" s="256"/>
      <c r="D116" s="248"/>
      <c r="E116" s="248"/>
      <c r="F116" s="248"/>
      <c r="G116" s="248"/>
      <c r="H116" s="248"/>
      <c r="I116" s="248"/>
      <c r="J116" s="248"/>
      <c r="K116" s="248"/>
      <c r="L116" s="248"/>
      <c r="M116" s="248"/>
      <c r="N116" s="248"/>
      <c r="O116" s="248"/>
      <c r="P116" s="248"/>
      <c r="Q116" s="248"/>
      <c r="R116" s="248"/>
      <c r="S116" s="248"/>
      <c r="T116" s="248"/>
      <c r="U116" s="248"/>
    </row>
    <row r="117" customFormat="false" ht="12" hidden="false" customHeight="true" outlineLevel="0" collapsed="false">
      <c r="A117" s="254"/>
      <c r="B117" s="255"/>
      <c r="C117" s="256"/>
      <c r="D117" s="248"/>
      <c r="E117" s="248"/>
      <c r="F117" s="248"/>
      <c r="G117" s="248"/>
      <c r="H117" s="248"/>
      <c r="I117" s="248"/>
      <c r="J117" s="248"/>
      <c r="K117" s="248"/>
      <c r="L117" s="248"/>
      <c r="M117" s="248"/>
      <c r="N117" s="248"/>
      <c r="O117" s="248"/>
      <c r="P117" s="248"/>
      <c r="Q117" s="248"/>
      <c r="R117" s="248"/>
      <c r="S117" s="248"/>
      <c r="T117" s="248"/>
      <c r="U117" s="248"/>
    </row>
    <row r="118" customFormat="false" ht="12" hidden="false" customHeight="true" outlineLevel="0" collapsed="false">
      <c r="A118" s="254"/>
      <c r="B118" s="255"/>
      <c r="C118" s="256"/>
      <c r="D118" s="248"/>
      <c r="E118" s="248"/>
      <c r="F118" s="248"/>
      <c r="G118" s="248"/>
      <c r="H118" s="248"/>
      <c r="I118" s="248"/>
      <c r="J118" s="248"/>
      <c r="K118" s="248"/>
      <c r="L118" s="248"/>
      <c r="M118" s="248"/>
      <c r="N118" s="248"/>
      <c r="O118" s="248"/>
      <c r="P118" s="248"/>
      <c r="Q118" s="248"/>
      <c r="R118" s="248"/>
      <c r="S118" s="248"/>
      <c r="T118" s="248"/>
      <c r="U118" s="248"/>
    </row>
    <row r="119" customFormat="false" ht="12" hidden="false" customHeight="true" outlineLevel="0" collapsed="false">
      <c r="A119" s="254"/>
      <c r="B119" s="255"/>
      <c r="C119" s="256"/>
      <c r="D119" s="248"/>
      <c r="E119" s="248"/>
      <c r="F119" s="248"/>
      <c r="G119" s="248"/>
      <c r="H119" s="248"/>
      <c r="I119" s="248"/>
      <c r="J119" s="248"/>
      <c r="K119" s="248"/>
      <c r="L119" s="248"/>
      <c r="M119" s="248"/>
      <c r="N119" s="248"/>
      <c r="O119" s="248"/>
      <c r="P119" s="248"/>
      <c r="Q119" s="248"/>
      <c r="R119" s="248"/>
      <c r="S119" s="248"/>
      <c r="T119" s="248"/>
      <c r="U119" s="248"/>
    </row>
    <row r="120" customFormat="false" ht="12" hidden="false" customHeight="true" outlineLevel="0" collapsed="false">
      <c r="A120" s="254"/>
      <c r="B120" s="255"/>
      <c r="C120" s="256"/>
      <c r="D120" s="248"/>
      <c r="E120" s="248"/>
      <c r="F120" s="248"/>
      <c r="G120" s="248"/>
      <c r="H120" s="248"/>
      <c r="I120" s="248"/>
      <c r="J120" s="248"/>
      <c r="K120" s="248"/>
      <c r="L120" s="248"/>
      <c r="M120" s="248"/>
      <c r="N120" s="248"/>
      <c r="O120" s="248"/>
      <c r="P120" s="248"/>
      <c r="Q120" s="248"/>
      <c r="R120" s="248"/>
      <c r="S120" s="248"/>
      <c r="T120" s="248"/>
      <c r="U120" s="248"/>
    </row>
    <row r="121" customFormat="false" ht="12" hidden="false" customHeight="true" outlineLevel="0" collapsed="false">
      <c r="A121" s="254"/>
      <c r="B121" s="255"/>
      <c r="C121" s="256"/>
      <c r="D121" s="248"/>
      <c r="E121" s="248"/>
      <c r="F121" s="248"/>
      <c r="G121" s="248"/>
      <c r="H121" s="248"/>
      <c r="I121" s="248"/>
      <c r="J121" s="248"/>
      <c r="K121" s="248"/>
      <c r="L121" s="248"/>
      <c r="M121" s="248"/>
      <c r="N121" s="248"/>
      <c r="O121" s="248"/>
      <c r="P121" s="248"/>
      <c r="Q121" s="248"/>
      <c r="R121" s="248"/>
      <c r="S121" s="248"/>
      <c r="T121" s="248"/>
      <c r="U121" s="248"/>
    </row>
    <row r="122" customFormat="false" ht="12" hidden="false" customHeight="true" outlineLevel="0" collapsed="false">
      <c r="A122" s="254"/>
      <c r="B122" s="255"/>
      <c r="C122" s="256"/>
      <c r="D122" s="248"/>
      <c r="E122" s="248"/>
      <c r="F122" s="248"/>
      <c r="G122" s="248"/>
      <c r="H122" s="248"/>
      <c r="I122" s="248"/>
      <c r="J122" s="248"/>
      <c r="K122" s="248"/>
      <c r="L122" s="248"/>
      <c r="M122" s="248"/>
      <c r="N122" s="248"/>
      <c r="O122" s="248"/>
      <c r="P122" s="248"/>
      <c r="Q122" s="248"/>
      <c r="R122" s="248"/>
      <c r="S122" s="248"/>
      <c r="T122" s="248"/>
      <c r="U122" s="248"/>
    </row>
    <row r="123" customFormat="false" ht="12" hidden="false" customHeight="true" outlineLevel="0" collapsed="false">
      <c r="A123" s="254"/>
      <c r="B123" s="255"/>
      <c r="C123" s="256"/>
      <c r="D123" s="248"/>
      <c r="E123" s="248"/>
      <c r="F123" s="248"/>
      <c r="G123" s="248"/>
      <c r="H123" s="248"/>
      <c r="I123" s="248"/>
      <c r="J123" s="248"/>
      <c r="K123" s="248"/>
      <c r="L123" s="248"/>
      <c r="M123" s="248"/>
      <c r="N123" s="248"/>
      <c r="O123" s="248"/>
      <c r="P123" s="248"/>
      <c r="Q123" s="248"/>
      <c r="R123" s="248"/>
      <c r="S123" s="248"/>
      <c r="T123" s="248"/>
      <c r="U123" s="248"/>
    </row>
    <row r="124" customFormat="false" ht="12" hidden="false" customHeight="true" outlineLevel="0" collapsed="false">
      <c r="A124" s="254"/>
      <c r="B124" s="255"/>
      <c r="C124" s="256"/>
      <c r="D124" s="248"/>
      <c r="E124" s="248"/>
      <c r="F124" s="248"/>
      <c r="G124" s="248"/>
      <c r="H124" s="248"/>
      <c r="I124" s="248"/>
      <c r="J124" s="248"/>
      <c r="K124" s="248"/>
      <c r="L124" s="248"/>
      <c r="M124" s="248"/>
      <c r="N124" s="248"/>
      <c r="O124" s="248"/>
      <c r="P124" s="248"/>
      <c r="Q124" s="248"/>
      <c r="R124" s="248"/>
      <c r="S124" s="248"/>
      <c r="T124" s="248"/>
      <c r="U124" s="248"/>
    </row>
    <row r="125" customFormat="false" ht="12" hidden="false" customHeight="true" outlineLevel="0" collapsed="false">
      <c r="A125" s="254"/>
      <c r="B125" s="255"/>
      <c r="C125" s="256"/>
      <c r="D125" s="248"/>
      <c r="E125" s="248"/>
      <c r="F125" s="248"/>
      <c r="G125" s="248"/>
      <c r="H125" s="248"/>
      <c r="I125" s="248"/>
      <c r="J125" s="248"/>
      <c r="K125" s="248"/>
      <c r="L125" s="248"/>
      <c r="M125" s="248"/>
      <c r="N125" s="248"/>
      <c r="O125" s="248"/>
      <c r="P125" s="248"/>
      <c r="Q125" s="248"/>
      <c r="R125" s="248"/>
      <c r="S125" s="248"/>
      <c r="T125" s="248"/>
      <c r="U125" s="248"/>
    </row>
    <row r="126" customFormat="false" ht="12" hidden="false" customHeight="true" outlineLevel="0" collapsed="false">
      <c r="A126" s="254"/>
      <c r="B126" s="255"/>
      <c r="C126" s="256"/>
      <c r="D126" s="248"/>
      <c r="E126" s="248"/>
      <c r="F126" s="248"/>
      <c r="G126" s="248"/>
      <c r="H126" s="248"/>
      <c r="I126" s="248"/>
      <c r="J126" s="248"/>
      <c r="K126" s="248"/>
      <c r="L126" s="248"/>
      <c r="M126" s="248"/>
      <c r="N126" s="248"/>
      <c r="O126" s="248"/>
      <c r="P126" s="248"/>
      <c r="Q126" s="248"/>
      <c r="R126" s="248"/>
      <c r="S126" s="248"/>
      <c r="T126" s="248"/>
      <c r="U126" s="248"/>
    </row>
    <row r="127" customFormat="false" ht="12" hidden="false" customHeight="true" outlineLevel="0" collapsed="false">
      <c r="A127" s="254"/>
      <c r="B127" s="255"/>
      <c r="C127" s="256"/>
      <c r="D127" s="248"/>
      <c r="E127" s="248"/>
      <c r="F127" s="248"/>
      <c r="G127" s="248"/>
      <c r="H127" s="248"/>
      <c r="I127" s="248"/>
      <c r="J127" s="248"/>
      <c r="K127" s="248"/>
      <c r="L127" s="248"/>
      <c r="M127" s="248"/>
      <c r="N127" s="248"/>
      <c r="O127" s="248"/>
      <c r="P127" s="248"/>
      <c r="Q127" s="248"/>
      <c r="R127" s="248"/>
      <c r="S127" s="248"/>
      <c r="T127" s="248"/>
      <c r="U127" s="248"/>
    </row>
    <row r="128" customFormat="false" ht="12" hidden="false" customHeight="true" outlineLevel="0" collapsed="false">
      <c r="A128" s="254"/>
      <c r="B128" s="255"/>
      <c r="C128" s="256"/>
      <c r="D128" s="248"/>
      <c r="E128" s="248"/>
      <c r="F128" s="248"/>
      <c r="G128" s="248"/>
      <c r="H128" s="248"/>
      <c r="I128" s="248"/>
      <c r="J128" s="248"/>
      <c r="K128" s="248"/>
      <c r="L128" s="248"/>
      <c r="M128" s="248"/>
      <c r="N128" s="248"/>
      <c r="O128" s="248"/>
      <c r="P128" s="248"/>
      <c r="Q128" s="248"/>
      <c r="R128" s="248"/>
      <c r="S128" s="248"/>
      <c r="T128" s="248"/>
      <c r="U128" s="248"/>
    </row>
    <row r="129" customFormat="false" ht="12" hidden="false" customHeight="true" outlineLevel="0" collapsed="false">
      <c r="A129" s="254"/>
      <c r="B129" s="255"/>
      <c r="C129" s="256"/>
      <c r="D129" s="248"/>
      <c r="E129" s="248"/>
      <c r="F129" s="248"/>
      <c r="G129" s="248"/>
      <c r="H129" s="248"/>
      <c r="I129" s="248"/>
      <c r="J129" s="248"/>
      <c r="K129" s="248"/>
      <c r="L129" s="248"/>
      <c r="M129" s="248"/>
      <c r="N129" s="248"/>
      <c r="O129" s="248"/>
      <c r="P129" s="248"/>
      <c r="Q129" s="248"/>
      <c r="R129" s="248"/>
      <c r="S129" s="248"/>
      <c r="T129" s="248"/>
      <c r="U129" s="248"/>
    </row>
    <row r="130" customFormat="false" ht="12" hidden="false" customHeight="true" outlineLevel="0" collapsed="false">
      <c r="A130" s="254"/>
      <c r="B130" s="255"/>
      <c r="C130" s="256"/>
      <c r="D130" s="248"/>
      <c r="E130" s="248"/>
      <c r="F130" s="248"/>
      <c r="G130" s="248"/>
      <c r="H130" s="248"/>
      <c r="I130" s="248"/>
      <c r="J130" s="248"/>
      <c r="K130" s="248"/>
      <c r="L130" s="248"/>
      <c r="M130" s="248"/>
      <c r="N130" s="248"/>
      <c r="O130" s="248"/>
      <c r="P130" s="248"/>
      <c r="Q130" s="248"/>
      <c r="R130" s="248"/>
      <c r="S130" s="248"/>
      <c r="T130" s="248"/>
      <c r="U130" s="248"/>
    </row>
    <row r="131" customFormat="false" ht="12" hidden="false" customHeight="true" outlineLevel="0" collapsed="false">
      <c r="A131" s="254"/>
      <c r="B131" s="255"/>
      <c r="C131" s="256"/>
      <c r="D131" s="248"/>
      <c r="E131" s="248"/>
      <c r="F131" s="248"/>
      <c r="G131" s="248"/>
      <c r="H131" s="248"/>
      <c r="I131" s="248"/>
      <c r="J131" s="248"/>
      <c r="K131" s="248"/>
      <c r="L131" s="248"/>
      <c r="M131" s="248"/>
      <c r="N131" s="248"/>
      <c r="O131" s="248"/>
      <c r="P131" s="248"/>
      <c r="Q131" s="248"/>
      <c r="R131" s="248"/>
      <c r="S131" s="248"/>
      <c r="T131" s="248"/>
      <c r="U131" s="248"/>
    </row>
    <row r="132" customFormat="false" ht="12" hidden="false" customHeight="true" outlineLevel="0" collapsed="false">
      <c r="A132" s="254"/>
      <c r="B132" s="255"/>
      <c r="C132" s="256"/>
      <c r="D132" s="248"/>
      <c r="E132" s="248"/>
      <c r="F132" s="248"/>
      <c r="G132" s="248"/>
      <c r="H132" s="248"/>
      <c r="I132" s="248"/>
      <c r="J132" s="248"/>
      <c r="K132" s="248"/>
      <c r="L132" s="248"/>
      <c r="M132" s="248"/>
      <c r="N132" s="248"/>
      <c r="O132" s="248"/>
      <c r="P132" s="248"/>
      <c r="Q132" s="248"/>
      <c r="R132" s="248"/>
      <c r="S132" s="248"/>
      <c r="T132" s="248"/>
      <c r="U132" s="248"/>
    </row>
    <row r="133" customFormat="false" ht="12" hidden="false" customHeight="true" outlineLevel="0" collapsed="false">
      <c r="A133" s="254"/>
      <c r="B133" s="255"/>
      <c r="C133" s="256"/>
      <c r="D133" s="248"/>
      <c r="E133" s="248"/>
      <c r="F133" s="248"/>
      <c r="G133" s="248"/>
      <c r="H133" s="248"/>
      <c r="I133" s="248"/>
      <c r="J133" s="248"/>
      <c r="K133" s="248"/>
      <c r="L133" s="248"/>
      <c r="M133" s="248"/>
      <c r="N133" s="248"/>
      <c r="O133" s="248"/>
      <c r="P133" s="248"/>
      <c r="Q133" s="248"/>
      <c r="R133" s="248"/>
      <c r="S133" s="248"/>
      <c r="T133" s="248"/>
      <c r="U133" s="248"/>
    </row>
    <row r="134" customFormat="false" ht="12" hidden="false" customHeight="true" outlineLevel="0" collapsed="false">
      <c r="A134" s="254"/>
      <c r="B134" s="255"/>
      <c r="C134" s="256"/>
      <c r="D134" s="248"/>
      <c r="E134" s="248"/>
      <c r="F134" s="248"/>
      <c r="G134" s="248"/>
      <c r="H134" s="248"/>
      <c r="I134" s="248"/>
      <c r="J134" s="248"/>
      <c r="K134" s="248"/>
      <c r="L134" s="248"/>
      <c r="M134" s="248"/>
      <c r="N134" s="248"/>
      <c r="O134" s="248"/>
      <c r="P134" s="248"/>
      <c r="Q134" s="248"/>
      <c r="R134" s="248"/>
      <c r="S134" s="248"/>
      <c r="T134" s="248"/>
      <c r="U134" s="248"/>
    </row>
    <row r="135" customFormat="false" ht="12" hidden="false" customHeight="true" outlineLevel="0" collapsed="false">
      <c r="A135" s="254"/>
      <c r="B135" s="255"/>
      <c r="C135" s="256"/>
      <c r="D135" s="248"/>
      <c r="E135" s="248"/>
      <c r="F135" s="248"/>
      <c r="G135" s="248"/>
      <c r="H135" s="248"/>
      <c r="I135" s="248"/>
      <c r="J135" s="248"/>
      <c r="K135" s="248"/>
      <c r="L135" s="248"/>
      <c r="M135" s="248"/>
      <c r="N135" s="248"/>
      <c r="O135" s="248"/>
      <c r="P135" s="248"/>
      <c r="Q135" s="248"/>
      <c r="R135" s="248"/>
      <c r="S135" s="248"/>
      <c r="T135" s="248"/>
      <c r="U135" s="248"/>
    </row>
    <row r="136" customFormat="false" ht="12" hidden="false" customHeight="true" outlineLevel="0" collapsed="false">
      <c r="A136" s="254"/>
      <c r="B136" s="255"/>
      <c r="C136" s="256"/>
      <c r="D136" s="248"/>
      <c r="E136" s="248"/>
      <c r="F136" s="248"/>
      <c r="G136" s="248"/>
      <c r="H136" s="248"/>
      <c r="I136" s="248"/>
      <c r="J136" s="248"/>
      <c r="K136" s="248"/>
      <c r="L136" s="248"/>
      <c r="M136" s="248"/>
      <c r="N136" s="248"/>
      <c r="O136" s="248"/>
      <c r="P136" s="248"/>
      <c r="Q136" s="248"/>
      <c r="R136" s="248"/>
      <c r="S136" s="248"/>
      <c r="T136" s="248"/>
      <c r="U136" s="248"/>
    </row>
    <row r="137" customFormat="false" ht="12" hidden="false" customHeight="true" outlineLevel="0" collapsed="false">
      <c r="A137" s="254"/>
      <c r="B137" s="255"/>
      <c r="C137" s="256"/>
      <c r="D137" s="248"/>
      <c r="E137" s="248"/>
      <c r="F137" s="248"/>
      <c r="G137" s="248"/>
      <c r="H137" s="248"/>
      <c r="I137" s="248"/>
      <c r="J137" s="248"/>
      <c r="K137" s="248"/>
      <c r="L137" s="248"/>
      <c r="M137" s="248"/>
      <c r="N137" s="248"/>
      <c r="O137" s="248"/>
      <c r="P137" s="248"/>
      <c r="Q137" s="248"/>
      <c r="R137" s="248"/>
      <c r="S137" s="248"/>
      <c r="T137" s="248"/>
      <c r="U137" s="248"/>
    </row>
    <row r="138" customFormat="false" ht="12" hidden="false" customHeight="true" outlineLevel="0" collapsed="false">
      <c r="A138" s="254"/>
      <c r="B138" s="255"/>
      <c r="C138" s="256"/>
      <c r="D138" s="248"/>
      <c r="E138" s="248"/>
      <c r="F138" s="248"/>
      <c r="G138" s="248"/>
      <c r="H138" s="248"/>
      <c r="I138" s="248"/>
      <c r="J138" s="248"/>
      <c r="K138" s="248"/>
      <c r="L138" s="248"/>
      <c r="M138" s="248"/>
      <c r="N138" s="248"/>
      <c r="O138" s="248"/>
      <c r="P138" s="248"/>
      <c r="Q138" s="248"/>
      <c r="R138" s="248"/>
      <c r="S138" s="248"/>
      <c r="T138" s="248"/>
      <c r="U138" s="248"/>
    </row>
    <row r="139" customFormat="false" ht="12" hidden="false" customHeight="true" outlineLevel="0" collapsed="false">
      <c r="A139" s="254"/>
      <c r="B139" s="255"/>
      <c r="C139" s="256"/>
      <c r="D139" s="248"/>
      <c r="E139" s="248"/>
      <c r="F139" s="248"/>
      <c r="G139" s="248"/>
      <c r="H139" s="248"/>
      <c r="I139" s="248"/>
      <c r="J139" s="248"/>
      <c r="K139" s="248"/>
      <c r="L139" s="248"/>
      <c r="M139" s="248"/>
      <c r="N139" s="248"/>
      <c r="O139" s="248"/>
      <c r="P139" s="248"/>
      <c r="Q139" s="248"/>
      <c r="R139" s="248"/>
      <c r="S139" s="248"/>
      <c r="T139" s="248"/>
      <c r="U139" s="248"/>
    </row>
    <row r="140" customFormat="false" ht="12" hidden="false" customHeight="true" outlineLevel="0" collapsed="false">
      <c r="A140" s="254"/>
      <c r="B140" s="255"/>
      <c r="C140" s="256"/>
      <c r="D140" s="248"/>
      <c r="E140" s="248"/>
      <c r="F140" s="248"/>
      <c r="G140" s="248"/>
      <c r="H140" s="248"/>
      <c r="I140" s="248"/>
      <c r="J140" s="248"/>
      <c r="K140" s="248"/>
      <c r="L140" s="248"/>
      <c r="M140" s="248"/>
      <c r="N140" s="248"/>
      <c r="O140" s="248"/>
      <c r="P140" s="248"/>
      <c r="Q140" s="248"/>
      <c r="R140" s="248"/>
      <c r="S140" s="248"/>
      <c r="T140" s="248"/>
      <c r="U140" s="248"/>
    </row>
    <row r="141" customFormat="false" ht="12" hidden="false" customHeight="true" outlineLevel="0" collapsed="false">
      <c r="A141" s="254"/>
      <c r="B141" s="255"/>
      <c r="C141" s="256"/>
      <c r="D141" s="248"/>
      <c r="E141" s="248"/>
      <c r="F141" s="248"/>
      <c r="G141" s="248"/>
      <c r="H141" s="248"/>
      <c r="I141" s="248"/>
      <c r="J141" s="248"/>
      <c r="K141" s="248"/>
      <c r="L141" s="248"/>
      <c r="M141" s="248"/>
      <c r="N141" s="248"/>
      <c r="O141" s="248"/>
      <c r="P141" s="248"/>
      <c r="Q141" s="248"/>
      <c r="R141" s="248"/>
      <c r="S141" s="248"/>
      <c r="T141" s="248"/>
      <c r="U141" s="248"/>
    </row>
    <row r="142" customFormat="false" ht="12" hidden="false" customHeight="true" outlineLevel="0" collapsed="false">
      <c r="A142" s="254"/>
      <c r="B142" s="255"/>
      <c r="C142" s="256"/>
      <c r="D142" s="248"/>
      <c r="E142" s="248"/>
      <c r="F142" s="248"/>
      <c r="G142" s="248"/>
      <c r="H142" s="248"/>
      <c r="I142" s="248"/>
      <c r="J142" s="248"/>
      <c r="K142" s="248"/>
      <c r="L142" s="248"/>
      <c r="M142" s="248"/>
      <c r="N142" s="248"/>
      <c r="O142" s="248"/>
      <c r="P142" s="248"/>
      <c r="Q142" s="248"/>
      <c r="R142" s="248"/>
      <c r="S142" s="248"/>
      <c r="T142" s="248"/>
      <c r="U142" s="248"/>
    </row>
    <row r="143" customFormat="false" ht="12" hidden="false" customHeight="true" outlineLevel="0" collapsed="false">
      <c r="A143" s="254"/>
      <c r="B143" s="255"/>
      <c r="C143" s="256"/>
      <c r="D143" s="248"/>
      <c r="E143" s="248"/>
      <c r="F143" s="248"/>
      <c r="G143" s="248"/>
      <c r="H143" s="248"/>
      <c r="I143" s="248"/>
      <c r="J143" s="248"/>
      <c r="K143" s="248"/>
      <c r="L143" s="248"/>
      <c r="M143" s="248"/>
      <c r="N143" s="248"/>
      <c r="O143" s="248"/>
      <c r="P143" s="248"/>
      <c r="Q143" s="248"/>
      <c r="R143" s="248"/>
      <c r="S143" s="248"/>
      <c r="T143" s="248"/>
      <c r="U143" s="248"/>
    </row>
    <row r="144" customFormat="false" ht="12" hidden="false" customHeight="true" outlineLevel="0" collapsed="false">
      <c r="A144" s="254"/>
      <c r="B144" s="255"/>
      <c r="C144" s="256"/>
      <c r="D144" s="248"/>
      <c r="E144" s="248"/>
      <c r="F144" s="248"/>
      <c r="G144" s="248"/>
      <c r="H144" s="248"/>
      <c r="I144" s="248"/>
      <c r="J144" s="248"/>
      <c r="K144" s="248"/>
      <c r="L144" s="248"/>
      <c r="M144" s="248"/>
      <c r="N144" s="248"/>
      <c r="O144" s="248"/>
      <c r="P144" s="248"/>
      <c r="Q144" s="248"/>
      <c r="R144" s="248"/>
      <c r="S144" s="248"/>
      <c r="T144" s="248"/>
      <c r="U144" s="248"/>
    </row>
    <row r="145" customFormat="false" ht="12" hidden="false" customHeight="true" outlineLevel="0" collapsed="false">
      <c r="A145" s="254"/>
      <c r="B145" s="255"/>
      <c r="C145" s="256"/>
      <c r="D145" s="248"/>
      <c r="E145" s="248"/>
      <c r="F145" s="248"/>
      <c r="G145" s="248"/>
      <c r="H145" s="248"/>
      <c r="I145" s="248"/>
      <c r="J145" s="248"/>
      <c r="K145" s="248"/>
      <c r="L145" s="248"/>
      <c r="M145" s="248"/>
      <c r="N145" s="248"/>
      <c r="O145" s="248"/>
      <c r="P145" s="248"/>
      <c r="Q145" s="248"/>
      <c r="R145" s="248"/>
      <c r="S145" s="248"/>
      <c r="T145" s="248"/>
      <c r="U145" s="248"/>
    </row>
    <row r="146" customFormat="false" ht="12" hidden="false" customHeight="true" outlineLevel="0" collapsed="false">
      <c r="A146" s="254"/>
      <c r="B146" s="255"/>
      <c r="C146" s="256"/>
      <c r="D146" s="248"/>
      <c r="E146" s="248"/>
      <c r="F146" s="248"/>
      <c r="G146" s="248"/>
      <c r="H146" s="248"/>
      <c r="I146" s="248"/>
      <c r="J146" s="248"/>
      <c r="K146" s="248"/>
      <c r="L146" s="248"/>
      <c r="M146" s="248"/>
      <c r="N146" s="248"/>
      <c r="O146" s="248"/>
      <c r="P146" s="248"/>
      <c r="Q146" s="248"/>
      <c r="R146" s="248"/>
      <c r="S146" s="248"/>
      <c r="T146" s="248"/>
      <c r="U146" s="248"/>
    </row>
    <row r="147" customFormat="false" ht="12" hidden="false" customHeight="true" outlineLevel="0" collapsed="false">
      <c r="A147" s="254"/>
      <c r="B147" s="255"/>
      <c r="C147" s="256"/>
      <c r="D147" s="248"/>
      <c r="E147" s="248"/>
      <c r="F147" s="248"/>
      <c r="G147" s="248"/>
      <c r="H147" s="248"/>
      <c r="I147" s="248"/>
      <c r="J147" s="248"/>
      <c r="K147" s="248"/>
      <c r="L147" s="248"/>
      <c r="M147" s="248"/>
      <c r="N147" s="248"/>
      <c r="O147" s="248"/>
      <c r="P147" s="248"/>
      <c r="Q147" s="248"/>
      <c r="R147" s="248"/>
      <c r="S147" s="248"/>
      <c r="T147" s="248"/>
      <c r="U147" s="248"/>
    </row>
    <row r="148" customFormat="false" ht="12" hidden="false" customHeight="true" outlineLevel="0" collapsed="false">
      <c r="A148" s="254"/>
      <c r="B148" s="255"/>
      <c r="C148" s="256"/>
      <c r="D148" s="248"/>
      <c r="E148" s="248"/>
      <c r="F148" s="248"/>
      <c r="G148" s="248"/>
      <c r="H148" s="248"/>
      <c r="I148" s="248"/>
      <c r="J148" s="248"/>
      <c r="K148" s="248"/>
      <c r="L148" s="248"/>
      <c r="M148" s="248"/>
      <c r="N148" s="248"/>
      <c r="O148" s="248"/>
      <c r="P148" s="248"/>
      <c r="Q148" s="248"/>
      <c r="R148" s="248"/>
      <c r="S148" s="248"/>
      <c r="T148" s="248"/>
      <c r="U148" s="248"/>
    </row>
    <row r="149" customFormat="false" ht="12.75" hidden="false" customHeight="true" outlineLevel="0" collapsed="false">
      <c r="A149" s="254"/>
      <c r="B149" s="255"/>
      <c r="C149" s="256"/>
      <c r="D149" s="248"/>
      <c r="E149" s="248"/>
      <c r="F149" s="248"/>
      <c r="G149" s="248"/>
      <c r="H149" s="248"/>
      <c r="I149" s="248"/>
      <c r="J149" s="248"/>
      <c r="K149" s="248"/>
      <c r="L149" s="248"/>
      <c r="M149" s="248"/>
      <c r="N149" s="248"/>
      <c r="O149" s="248"/>
      <c r="P149" s="248"/>
      <c r="Q149" s="248"/>
      <c r="R149" s="248"/>
      <c r="S149" s="248"/>
      <c r="T149" s="248"/>
      <c r="U149" s="248"/>
    </row>
    <row r="150" customFormat="false" ht="12.75" hidden="false" customHeight="true" outlineLevel="0" collapsed="false">
      <c r="A150" s="254"/>
      <c r="B150" s="255"/>
      <c r="C150" s="256"/>
      <c r="D150" s="248"/>
      <c r="E150" s="248"/>
      <c r="F150" s="248"/>
      <c r="G150" s="248"/>
      <c r="H150" s="248"/>
      <c r="I150" s="248"/>
      <c r="J150" s="248"/>
      <c r="K150" s="248"/>
      <c r="L150" s="248"/>
      <c r="M150" s="248"/>
      <c r="N150" s="248"/>
      <c r="O150" s="248"/>
      <c r="P150" s="248"/>
      <c r="Q150" s="248"/>
      <c r="R150" s="248"/>
      <c r="S150" s="248"/>
      <c r="T150" s="248"/>
      <c r="U150" s="248"/>
    </row>
    <row r="151" customFormat="false" ht="12.75" hidden="false" customHeight="true" outlineLevel="0" collapsed="false">
      <c r="A151" s="254"/>
      <c r="B151" s="255"/>
      <c r="C151" s="256"/>
      <c r="D151" s="248"/>
      <c r="E151" s="248"/>
      <c r="F151" s="248"/>
      <c r="G151" s="248"/>
      <c r="H151" s="248"/>
      <c r="I151" s="248"/>
      <c r="J151" s="248"/>
      <c r="K151" s="248"/>
      <c r="L151" s="248"/>
      <c r="M151" s="248"/>
      <c r="N151" s="248"/>
      <c r="O151" s="248"/>
      <c r="P151" s="248"/>
      <c r="Q151" s="248"/>
      <c r="R151" s="248"/>
      <c r="S151" s="248"/>
      <c r="T151" s="248"/>
      <c r="U151" s="248"/>
    </row>
    <row r="152" customFormat="false" ht="12.75" hidden="false" customHeight="true" outlineLevel="0" collapsed="false">
      <c r="A152" s="254"/>
      <c r="B152" s="255"/>
      <c r="C152" s="256"/>
      <c r="D152" s="248"/>
      <c r="E152" s="248"/>
      <c r="F152" s="248"/>
      <c r="G152" s="248"/>
      <c r="H152" s="248"/>
      <c r="I152" s="248"/>
      <c r="J152" s="248"/>
      <c r="K152" s="248"/>
      <c r="L152" s="248"/>
      <c r="M152" s="248"/>
      <c r="N152" s="248"/>
      <c r="O152" s="248"/>
      <c r="P152" s="248"/>
      <c r="Q152" s="248"/>
      <c r="R152" s="248"/>
      <c r="S152" s="248"/>
      <c r="T152" s="248"/>
      <c r="U152" s="248"/>
    </row>
    <row r="153" customFormat="false" ht="12.75" hidden="false" customHeight="true" outlineLevel="0" collapsed="false">
      <c r="A153" s="254"/>
      <c r="B153" s="255"/>
      <c r="C153" s="256"/>
      <c r="D153" s="248"/>
      <c r="E153" s="248"/>
      <c r="F153" s="248"/>
      <c r="G153" s="248"/>
      <c r="H153" s="248"/>
      <c r="I153" s="248"/>
      <c r="J153" s="248"/>
      <c r="K153" s="248"/>
      <c r="L153" s="248"/>
      <c r="M153" s="248"/>
      <c r="N153" s="248"/>
      <c r="O153" s="248"/>
      <c r="P153" s="248"/>
      <c r="Q153" s="248"/>
      <c r="R153" s="248"/>
      <c r="S153" s="248"/>
      <c r="T153" s="248"/>
      <c r="U153" s="248"/>
    </row>
    <row r="154" customFormat="false" ht="12.75" hidden="false" customHeight="true" outlineLevel="0" collapsed="false">
      <c r="A154" s="254"/>
      <c r="B154" s="255"/>
      <c r="C154" s="256"/>
      <c r="D154" s="248"/>
      <c r="E154" s="248"/>
      <c r="F154" s="248"/>
      <c r="G154" s="248"/>
      <c r="H154" s="248"/>
      <c r="I154" s="248"/>
      <c r="J154" s="248"/>
      <c r="K154" s="248"/>
      <c r="L154" s="248"/>
      <c r="M154" s="248"/>
      <c r="N154" s="248"/>
      <c r="O154" s="248"/>
      <c r="P154" s="248"/>
      <c r="Q154" s="248"/>
      <c r="R154" s="248"/>
      <c r="S154" s="248"/>
      <c r="T154" s="248"/>
      <c r="U154" s="248"/>
    </row>
    <row r="155" customFormat="false" ht="12.75" hidden="false" customHeight="true" outlineLevel="0" collapsed="false">
      <c r="A155" s="254"/>
      <c r="B155" s="255"/>
      <c r="C155" s="256"/>
      <c r="D155" s="248"/>
      <c r="E155" s="248"/>
      <c r="F155" s="248"/>
      <c r="G155" s="248"/>
      <c r="H155" s="248"/>
      <c r="I155" s="248"/>
      <c r="J155" s="248"/>
      <c r="K155" s="248"/>
      <c r="L155" s="248"/>
      <c r="M155" s="248"/>
      <c r="N155" s="248"/>
      <c r="O155" s="248"/>
      <c r="P155" s="248"/>
      <c r="Q155" s="248"/>
      <c r="R155" s="248"/>
      <c r="S155" s="248"/>
      <c r="T155" s="248"/>
      <c r="U155" s="248"/>
    </row>
    <row r="156" customFormat="false" ht="12.75" hidden="false" customHeight="true" outlineLevel="0" collapsed="false">
      <c r="A156" s="254"/>
      <c r="B156" s="255"/>
      <c r="C156" s="256"/>
      <c r="D156" s="248"/>
      <c r="E156" s="248"/>
      <c r="F156" s="248"/>
      <c r="G156" s="248"/>
      <c r="H156" s="248"/>
      <c r="I156" s="248"/>
      <c r="J156" s="248"/>
      <c r="K156" s="248"/>
      <c r="L156" s="248"/>
      <c r="M156" s="248"/>
      <c r="N156" s="248"/>
      <c r="O156" s="248"/>
      <c r="P156" s="248"/>
      <c r="Q156" s="248"/>
      <c r="R156" s="248"/>
      <c r="S156" s="248"/>
      <c r="T156" s="248"/>
      <c r="U156" s="248"/>
    </row>
    <row r="157" customFormat="false" ht="12.75" hidden="false" customHeight="true" outlineLevel="0" collapsed="false">
      <c r="A157" s="254"/>
      <c r="B157" s="255"/>
      <c r="C157" s="256"/>
      <c r="D157" s="248"/>
      <c r="E157" s="248"/>
      <c r="F157" s="248"/>
      <c r="G157" s="248"/>
      <c r="H157" s="248"/>
      <c r="I157" s="248"/>
      <c r="J157" s="248"/>
      <c r="K157" s="248"/>
      <c r="L157" s="248"/>
      <c r="M157" s="248"/>
      <c r="N157" s="248"/>
      <c r="O157" s="248"/>
      <c r="P157" s="248"/>
      <c r="Q157" s="248"/>
      <c r="R157" s="248"/>
      <c r="S157" s="248"/>
      <c r="T157" s="248"/>
      <c r="U157" s="248"/>
    </row>
    <row r="158" customFormat="false" ht="12.75" hidden="false" customHeight="true" outlineLevel="0" collapsed="false">
      <c r="A158" s="254"/>
      <c r="B158" s="255"/>
      <c r="C158" s="256"/>
      <c r="D158" s="248"/>
      <c r="E158" s="248"/>
      <c r="F158" s="248"/>
      <c r="G158" s="248"/>
      <c r="H158" s="248"/>
      <c r="I158" s="248"/>
      <c r="J158" s="248"/>
      <c r="K158" s="248"/>
      <c r="L158" s="248"/>
      <c r="M158" s="248"/>
      <c r="N158" s="248"/>
      <c r="O158" s="248"/>
      <c r="P158" s="248"/>
      <c r="Q158" s="248"/>
      <c r="R158" s="248"/>
      <c r="S158" s="248"/>
      <c r="T158" s="248"/>
      <c r="U158" s="248"/>
    </row>
    <row r="159" customFormat="false" ht="12.75" hidden="false" customHeight="true" outlineLevel="0" collapsed="false">
      <c r="A159" s="254"/>
      <c r="B159" s="255"/>
      <c r="C159" s="256"/>
      <c r="D159" s="248"/>
      <c r="E159" s="248"/>
      <c r="F159" s="248"/>
      <c r="G159" s="248"/>
      <c r="H159" s="248"/>
      <c r="I159" s="248"/>
      <c r="J159" s="248"/>
      <c r="K159" s="248"/>
      <c r="L159" s="248"/>
      <c r="M159" s="248"/>
      <c r="N159" s="248"/>
      <c r="O159" s="248"/>
      <c r="P159" s="248"/>
      <c r="Q159" s="248"/>
      <c r="R159" s="248"/>
      <c r="S159" s="248"/>
      <c r="T159" s="248"/>
      <c r="U159" s="248"/>
    </row>
    <row r="160" customFormat="false" ht="12.75" hidden="false" customHeight="true" outlineLevel="0" collapsed="false">
      <c r="A160" s="254"/>
      <c r="B160" s="255"/>
      <c r="C160" s="256"/>
      <c r="D160" s="248"/>
      <c r="E160" s="248"/>
      <c r="F160" s="248"/>
      <c r="G160" s="248"/>
      <c r="H160" s="248"/>
      <c r="I160" s="248"/>
      <c r="J160" s="248"/>
      <c r="K160" s="248"/>
      <c r="L160" s="248"/>
      <c r="M160" s="248"/>
      <c r="N160" s="248"/>
      <c r="O160" s="248"/>
      <c r="P160" s="248"/>
      <c r="Q160" s="248"/>
      <c r="R160" s="248"/>
      <c r="S160" s="248"/>
      <c r="T160" s="248"/>
      <c r="U160" s="248"/>
    </row>
    <row r="161" customFormat="false" ht="12.75" hidden="false" customHeight="true" outlineLevel="0" collapsed="false">
      <c r="A161" s="254"/>
      <c r="B161" s="255"/>
      <c r="C161" s="256"/>
      <c r="D161" s="248"/>
      <c r="E161" s="248"/>
      <c r="F161" s="248"/>
      <c r="G161" s="248"/>
      <c r="H161" s="248"/>
      <c r="I161" s="248"/>
      <c r="J161" s="248"/>
      <c r="K161" s="248"/>
      <c r="L161" s="248"/>
      <c r="M161" s="248"/>
      <c r="N161" s="248"/>
      <c r="O161" s="248"/>
      <c r="P161" s="248"/>
      <c r="Q161" s="248"/>
      <c r="R161" s="248"/>
      <c r="S161" s="248"/>
      <c r="T161" s="248"/>
      <c r="U161" s="248"/>
    </row>
    <row r="162" customFormat="false" ht="12.75" hidden="false" customHeight="true" outlineLevel="0" collapsed="false">
      <c r="A162" s="254"/>
      <c r="B162" s="255"/>
      <c r="C162" s="256"/>
      <c r="D162" s="248"/>
      <c r="E162" s="248"/>
      <c r="F162" s="248"/>
      <c r="G162" s="248"/>
      <c r="H162" s="248"/>
      <c r="I162" s="248"/>
      <c r="J162" s="248"/>
      <c r="K162" s="248"/>
      <c r="L162" s="248"/>
      <c r="M162" s="248"/>
      <c r="N162" s="248"/>
      <c r="O162" s="248"/>
      <c r="P162" s="248"/>
      <c r="Q162" s="248"/>
      <c r="R162" s="248"/>
      <c r="S162" s="248"/>
      <c r="T162" s="248"/>
      <c r="U162" s="248"/>
    </row>
    <row r="163" customFormat="false" ht="12.75" hidden="false" customHeight="true" outlineLevel="0" collapsed="false">
      <c r="A163" s="254"/>
      <c r="B163" s="255"/>
      <c r="C163" s="256"/>
      <c r="D163" s="248"/>
      <c r="E163" s="248"/>
      <c r="F163" s="248"/>
      <c r="G163" s="248"/>
      <c r="H163" s="248"/>
      <c r="I163" s="248"/>
      <c r="J163" s="248"/>
      <c r="K163" s="248"/>
      <c r="L163" s="248"/>
      <c r="M163" s="248"/>
      <c r="N163" s="248"/>
      <c r="O163" s="248"/>
      <c r="P163" s="248"/>
      <c r="Q163" s="248"/>
      <c r="R163" s="248"/>
      <c r="S163" s="248"/>
      <c r="T163" s="248"/>
      <c r="U163" s="248"/>
    </row>
    <row r="164" customFormat="false" ht="12.75" hidden="false" customHeight="true" outlineLevel="0" collapsed="false">
      <c r="A164" s="254"/>
      <c r="B164" s="255"/>
      <c r="C164" s="256"/>
      <c r="D164" s="248"/>
      <c r="E164" s="248"/>
      <c r="F164" s="248"/>
      <c r="G164" s="248"/>
      <c r="H164" s="248"/>
      <c r="I164" s="248"/>
      <c r="J164" s="248"/>
      <c r="K164" s="248"/>
      <c r="L164" s="248"/>
      <c r="M164" s="248"/>
      <c r="N164" s="248"/>
      <c r="O164" s="248"/>
      <c r="P164" s="248"/>
      <c r="Q164" s="248"/>
      <c r="R164" s="248"/>
      <c r="S164" s="248"/>
      <c r="T164" s="248"/>
      <c r="U164" s="248"/>
    </row>
    <row r="165" customFormat="false" ht="12.75" hidden="false" customHeight="true" outlineLevel="0" collapsed="false">
      <c r="A165" s="254"/>
      <c r="B165" s="255"/>
      <c r="C165" s="256"/>
      <c r="D165" s="248"/>
      <c r="E165" s="248"/>
      <c r="F165" s="248"/>
      <c r="G165" s="248"/>
      <c r="H165" s="248"/>
      <c r="I165" s="248"/>
      <c r="J165" s="248"/>
      <c r="K165" s="248"/>
      <c r="L165" s="248"/>
      <c r="M165" s="248"/>
      <c r="N165" s="248"/>
      <c r="O165" s="248"/>
      <c r="P165" s="248"/>
      <c r="Q165" s="248"/>
      <c r="R165" s="248"/>
      <c r="S165" s="248"/>
      <c r="T165" s="248"/>
      <c r="U165" s="248"/>
    </row>
    <row r="166" customFormat="false" ht="12.75" hidden="false" customHeight="true" outlineLevel="0" collapsed="false">
      <c r="A166" s="254"/>
      <c r="B166" s="255"/>
      <c r="C166" s="256"/>
      <c r="D166" s="248"/>
      <c r="E166" s="248"/>
      <c r="F166" s="248"/>
      <c r="G166" s="248"/>
      <c r="H166" s="248"/>
      <c r="I166" s="248"/>
      <c r="J166" s="248"/>
      <c r="K166" s="248"/>
      <c r="L166" s="248"/>
      <c r="M166" s="248"/>
      <c r="N166" s="248"/>
      <c r="O166" s="248"/>
      <c r="P166" s="248"/>
      <c r="Q166" s="248"/>
      <c r="R166" s="248"/>
      <c r="S166" s="248"/>
      <c r="T166" s="248"/>
      <c r="U166" s="248"/>
    </row>
    <row r="167" customFormat="false" ht="12.75" hidden="false" customHeight="true" outlineLevel="0" collapsed="false">
      <c r="A167" s="254"/>
      <c r="B167" s="255"/>
      <c r="C167" s="256"/>
      <c r="D167" s="248"/>
      <c r="E167" s="248"/>
      <c r="F167" s="248"/>
      <c r="G167" s="248"/>
      <c r="H167" s="248"/>
      <c r="I167" s="248"/>
      <c r="J167" s="248"/>
      <c r="K167" s="248"/>
      <c r="L167" s="248"/>
      <c r="M167" s="248"/>
      <c r="N167" s="248"/>
      <c r="O167" s="248"/>
      <c r="P167" s="248"/>
      <c r="Q167" s="248"/>
      <c r="R167" s="248"/>
      <c r="S167" s="248"/>
      <c r="T167" s="248"/>
      <c r="U167" s="248"/>
    </row>
    <row r="168" customFormat="false" ht="12.75" hidden="false" customHeight="true" outlineLevel="0" collapsed="false">
      <c r="A168" s="254"/>
      <c r="B168" s="255"/>
      <c r="C168" s="256"/>
      <c r="D168" s="248"/>
      <c r="E168" s="248"/>
      <c r="F168" s="248"/>
      <c r="G168" s="248"/>
      <c r="H168" s="248"/>
      <c r="I168" s="248"/>
      <c r="J168" s="248"/>
      <c r="K168" s="248"/>
      <c r="L168" s="248"/>
      <c r="M168" s="248"/>
      <c r="N168" s="248"/>
      <c r="O168" s="248"/>
      <c r="P168" s="248"/>
      <c r="Q168" s="248"/>
      <c r="R168" s="248"/>
      <c r="S168" s="248"/>
      <c r="T168" s="248"/>
      <c r="U168" s="248"/>
    </row>
    <row r="169" customFormat="false" ht="12.75" hidden="false" customHeight="true" outlineLevel="0" collapsed="false">
      <c r="A169" s="254"/>
      <c r="B169" s="255"/>
      <c r="C169" s="256"/>
      <c r="D169" s="248"/>
      <c r="E169" s="248"/>
      <c r="F169" s="248"/>
      <c r="G169" s="248"/>
      <c r="H169" s="248"/>
      <c r="I169" s="248"/>
      <c r="J169" s="248"/>
      <c r="K169" s="248"/>
      <c r="L169" s="248"/>
      <c r="M169" s="248"/>
      <c r="N169" s="248"/>
      <c r="O169" s="248"/>
      <c r="P169" s="248"/>
      <c r="Q169" s="248"/>
      <c r="R169" s="248"/>
      <c r="S169" s="248"/>
      <c r="T169" s="248"/>
      <c r="U169" s="248"/>
    </row>
    <row r="170" customFormat="false" ht="12.75" hidden="false" customHeight="true" outlineLevel="0" collapsed="false">
      <c r="A170" s="254"/>
      <c r="B170" s="255"/>
      <c r="C170" s="256"/>
      <c r="D170" s="248"/>
      <c r="E170" s="248"/>
      <c r="F170" s="248"/>
      <c r="G170" s="248"/>
      <c r="H170" s="248"/>
      <c r="I170" s="248"/>
      <c r="J170" s="248"/>
      <c r="K170" s="248"/>
      <c r="L170" s="248"/>
      <c r="M170" s="248"/>
      <c r="N170" s="248"/>
      <c r="O170" s="248"/>
      <c r="P170" s="248"/>
      <c r="Q170" s="248"/>
      <c r="R170" s="248"/>
      <c r="S170" s="248"/>
      <c r="T170" s="248"/>
      <c r="U170" s="248"/>
    </row>
    <row r="171" customFormat="false" ht="12.75" hidden="false" customHeight="true" outlineLevel="0" collapsed="false">
      <c r="A171" s="254"/>
      <c r="B171" s="255"/>
      <c r="C171" s="256"/>
      <c r="D171" s="248"/>
      <c r="E171" s="248"/>
      <c r="F171" s="248"/>
      <c r="G171" s="248"/>
      <c r="H171" s="248"/>
      <c r="I171" s="248"/>
      <c r="J171" s="248"/>
      <c r="K171" s="248"/>
      <c r="L171" s="248"/>
      <c r="M171" s="248"/>
      <c r="N171" s="248"/>
      <c r="O171" s="248"/>
      <c r="P171" s="248"/>
      <c r="Q171" s="248"/>
      <c r="R171" s="248"/>
      <c r="S171" s="248"/>
      <c r="T171" s="248"/>
      <c r="U171" s="248"/>
    </row>
    <row r="172" customFormat="false" ht="12.75" hidden="false" customHeight="true" outlineLevel="0" collapsed="false">
      <c r="A172" s="254"/>
      <c r="B172" s="255"/>
      <c r="C172" s="256"/>
      <c r="D172" s="248"/>
      <c r="E172" s="248"/>
      <c r="F172" s="248"/>
      <c r="G172" s="248"/>
      <c r="H172" s="248"/>
      <c r="I172" s="248"/>
      <c r="J172" s="248"/>
      <c r="K172" s="248"/>
      <c r="L172" s="248"/>
      <c r="M172" s="248"/>
      <c r="N172" s="248"/>
      <c r="O172" s="248"/>
      <c r="P172" s="248"/>
      <c r="Q172" s="248"/>
      <c r="R172" s="248"/>
      <c r="S172" s="248"/>
      <c r="T172" s="248"/>
      <c r="U172" s="248"/>
    </row>
    <row r="173" customFormat="false" ht="12.75" hidden="false" customHeight="true" outlineLevel="0" collapsed="false">
      <c r="A173" s="254"/>
      <c r="B173" s="255"/>
      <c r="C173" s="256"/>
      <c r="D173" s="248"/>
      <c r="E173" s="248"/>
      <c r="F173" s="248"/>
      <c r="G173" s="248"/>
      <c r="H173" s="248"/>
      <c r="I173" s="248"/>
      <c r="J173" s="248"/>
      <c r="K173" s="248"/>
      <c r="L173" s="248"/>
      <c r="M173" s="248"/>
      <c r="N173" s="248"/>
      <c r="O173" s="248"/>
      <c r="P173" s="248"/>
      <c r="Q173" s="248"/>
      <c r="R173" s="248"/>
      <c r="S173" s="248"/>
      <c r="T173" s="248"/>
      <c r="U173" s="248"/>
    </row>
    <row r="174" customFormat="false" ht="12.75" hidden="false" customHeight="true" outlineLevel="0" collapsed="false">
      <c r="A174" s="254"/>
      <c r="B174" s="255"/>
      <c r="C174" s="256"/>
      <c r="D174" s="248"/>
      <c r="E174" s="248"/>
      <c r="F174" s="248"/>
      <c r="G174" s="248"/>
      <c r="H174" s="248"/>
      <c r="I174" s="248"/>
      <c r="J174" s="248"/>
      <c r="K174" s="248"/>
      <c r="L174" s="248"/>
      <c r="M174" s="248"/>
      <c r="N174" s="248"/>
      <c r="O174" s="248"/>
      <c r="P174" s="248"/>
      <c r="Q174" s="248"/>
      <c r="R174" s="248"/>
      <c r="S174" s="248"/>
      <c r="T174" s="248"/>
      <c r="U174" s="248"/>
    </row>
    <row r="175" customFormat="false" ht="12.75" hidden="false" customHeight="true" outlineLevel="0" collapsed="false">
      <c r="A175" s="254"/>
      <c r="B175" s="255"/>
      <c r="C175" s="256"/>
      <c r="D175" s="248"/>
      <c r="E175" s="248"/>
      <c r="F175" s="248"/>
      <c r="G175" s="248"/>
      <c r="H175" s="248"/>
      <c r="I175" s="248"/>
      <c r="J175" s="248"/>
      <c r="K175" s="248"/>
      <c r="L175" s="248"/>
      <c r="M175" s="248"/>
      <c r="N175" s="248"/>
      <c r="O175" s="248"/>
      <c r="P175" s="248"/>
      <c r="Q175" s="248"/>
      <c r="R175" s="248"/>
      <c r="S175" s="248"/>
      <c r="T175" s="248"/>
      <c r="U175" s="248"/>
    </row>
    <row r="176" customFormat="false" ht="12.75" hidden="false" customHeight="true" outlineLevel="0" collapsed="false">
      <c r="A176" s="254"/>
      <c r="B176" s="255"/>
      <c r="C176" s="256"/>
      <c r="D176" s="248"/>
      <c r="E176" s="248"/>
      <c r="F176" s="248"/>
      <c r="G176" s="248"/>
      <c r="H176" s="248"/>
      <c r="I176" s="248"/>
      <c r="J176" s="248"/>
      <c r="K176" s="248"/>
      <c r="L176" s="248"/>
      <c r="M176" s="248"/>
      <c r="N176" s="248"/>
      <c r="O176" s="248"/>
      <c r="P176" s="248"/>
      <c r="Q176" s="248"/>
      <c r="R176" s="248"/>
      <c r="S176" s="248"/>
      <c r="T176" s="248"/>
      <c r="U176" s="248"/>
    </row>
    <row r="177" customFormat="false" ht="12.75" hidden="false" customHeight="true" outlineLevel="0" collapsed="false">
      <c r="A177" s="254"/>
      <c r="B177" s="255"/>
      <c r="C177" s="256"/>
      <c r="D177" s="248"/>
      <c r="E177" s="248"/>
      <c r="F177" s="248"/>
      <c r="G177" s="248"/>
      <c r="H177" s="248"/>
      <c r="I177" s="248"/>
      <c r="J177" s="248"/>
      <c r="K177" s="248"/>
      <c r="L177" s="248"/>
      <c r="M177" s="248"/>
      <c r="N177" s="248"/>
      <c r="O177" s="248"/>
      <c r="P177" s="248"/>
      <c r="Q177" s="248"/>
      <c r="R177" s="248"/>
      <c r="S177" s="248"/>
      <c r="T177" s="248"/>
      <c r="U177" s="248"/>
    </row>
    <row r="178" customFormat="false" ht="12.75" hidden="false" customHeight="true" outlineLevel="0" collapsed="false">
      <c r="A178" s="254"/>
      <c r="B178" s="255"/>
      <c r="C178" s="256"/>
      <c r="D178" s="248"/>
      <c r="E178" s="248"/>
      <c r="F178" s="248"/>
      <c r="G178" s="248"/>
      <c r="H178" s="248"/>
      <c r="I178" s="248"/>
      <c r="J178" s="248"/>
      <c r="K178" s="248"/>
      <c r="L178" s="248"/>
      <c r="M178" s="248"/>
      <c r="N178" s="248"/>
      <c r="O178" s="248"/>
      <c r="P178" s="248"/>
      <c r="Q178" s="248"/>
      <c r="R178" s="248"/>
      <c r="S178" s="248"/>
      <c r="T178" s="248"/>
      <c r="U178" s="248"/>
    </row>
    <row r="179" customFormat="false" ht="12.75" hidden="false" customHeight="true" outlineLevel="0" collapsed="false">
      <c r="A179" s="254"/>
      <c r="B179" s="255"/>
      <c r="C179" s="256"/>
      <c r="D179" s="248"/>
      <c r="E179" s="248"/>
      <c r="F179" s="248"/>
      <c r="G179" s="248"/>
      <c r="H179" s="248"/>
      <c r="I179" s="248"/>
      <c r="J179" s="248"/>
      <c r="K179" s="248"/>
      <c r="L179" s="248"/>
      <c r="M179" s="248"/>
      <c r="N179" s="248"/>
      <c r="O179" s="248"/>
      <c r="P179" s="248"/>
      <c r="Q179" s="248"/>
      <c r="R179" s="248"/>
      <c r="S179" s="248"/>
      <c r="T179" s="248"/>
      <c r="U179" s="248"/>
    </row>
    <row r="180" customFormat="false" ht="12.75" hidden="false" customHeight="true" outlineLevel="0" collapsed="false">
      <c r="A180" s="254"/>
      <c r="B180" s="255"/>
      <c r="C180" s="256"/>
      <c r="D180" s="248"/>
      <c r="E180" s="248"/>
      <c r="F180" s="248"/>
      <c r="G180" s="248"/>
      <c r="H180" s="248"/>
      <c r="I180" s="248"/>
      <c r="J180" s="248"/>
      <c r="K180" s="248"/>
      <c r="L180" s="248"/>
      <c r="M180" s="248"/>
      <c r="N180" s="248"/>
      <c r="O180" s="248"/>
      <c r="P180" s="248"/>
      <c r="Q180" s="248"/>
      <c r="R180" s="248"/>
      <c r="S180" s="248"/>
      <c r="T180" s="248"/>
      <c r="U180" s="248"/>
    </row>
    <row r="181" customFormat="false" ht="12.75" hidden="false" customHeight="true" outlineLevel="0" collapsed="false">
      <c r="A181" s="254"/>
      <c r="B181" s="255"/>
      <c r="C181" s="256"/>
      <c r="D181" s="248"/>
      <c r="E181" s="248"/>
      <c r="F181" s="248"/>
      <c r="G181" s="248"/>
      <c r="H181" s="248"/>
      <c r="I181" s="248"/>
      <c r="J181" s="248"/>
      <c r="K181" s="248"/>
      <c r="L181" s="248"/>
      <c r="M181" s="248"/>
      <c r="N181" s="248"/>
      <c r="O181" s="248"/>
      <c r="P181" s="248"/>
      <c r="Q181" s="248"/>
      <c r="R181" s="248"/>
      <c r="S181" s="248"/>
      <c r="T181" s="248"/>
      <c r="U181" s="248"/>
    </row>
    <row r="182" customFormat="false" ht="12.75" hidden="false" customHeight="true" outlineLevel="0" collapsed="false">
      <c r="A182" s="254"/>
      <c r="B182" s="255"/>
      <c r="C182" s="256"/>
      <c r="D182" s="248"/>
      <c r="E182" s="248"/>
      <c r="F182" s="248"/>
      <c r="G182" s="248"/>
      <c r="H182" s="248"/>
      <c r="I182" s="248"/>
      <c r="J182" s="248"/>
      <c r="K182" s="248"/>
      <c r="L182" s="248"/>
      <c r="M182" s="248"/>
      <c r="N182" s="248"/>
      <c r="O182" s="248"/>
      <c r="P182" s="248"/>
      <c r="Q182" s="248"/>
      <c r="R182" s="248"/>
      <c r="S182" s="248"/>
      <c r="T182" s="248"/>
      <c r="U182" s="248"/>
    </row>
    <row r="183" customFormat="false" ht="12.75" hidden="false" customHeight="true" outlineLevel="0" collapsed="false">
      <c r="A183" s="254"/>
      <c r="B183" s="255"/>
      <c r="C183" s="256"/>
      <c r="D183" s="248"/>
      <c r="E183" s="248"/>
      <c r="F183" s="248"/>
      <c r="G183" s="248"/>
      <c r="H183" s="248"/>
      <c r="I183" s="248"/>
      <c r="J183" s="248"/>
      <c r="K183" s="248"/>
      <c r="L183" s="248"/>
      <c r="M183" s="248"/>
      <c r="N183" s="248"/>
      <c r="O183" s="248"/>
      <c r="P183" s="248"/>
      <c r="Q183" s="248"/>
      <c r="R183" s="248"/>
      <c r="S183" s="248"/>
      <c r="T183" s="248"/>
      <c r="U183" s="248"/>
    </row>
    <row r="184" customFormat="false" ht="12.75" hidden="false" customHeight="true" outlineLevel="0" collapsed="false">
      <c r="A184" s="254"/>
      <c r="B184" s="255"/>
      <c r="C184" s="256"/>
      <c r="D184" s="248"/>
      <c r="E184" s="248"/>
      <c r="F184" s="248"/>
      <c r="G184" s="248"/>
      <c r="H184" s="248"/>
      <c r="I184" s="248"/>
      <c r="J184" s="248"/>
      <c r="K184" s="248"/>
      <c r="L184" s="248"/>
      <c r="M184" s="248"/>
      <c r="N184" s="248"/>
      <c r="O184" s="248"/>
      <c r="P184" s="248"/>
      <c r="Q184" s="248"/>
      <c r="R184" s="248"/>
      <c r="S184" s="248"/>
      <c r="T184" s="248"/>
      <c r="U184" s="248"/>
    </row>
    <row r="185" customFormat="false" ht="12.75" hidden="false" customHeight="true" outlineLevel="0" collapsed="false">
      <c r="A185" s="254"/>
      <c r="B185" s="255"/>
      <c r="C185" s="256"/>
      <c r="D185" s="248"/>
      <c r="E185" s="248"/>
      <c r="F185" s="248"/>
      <c r="G185" s="248"/>
      <c r="H185" s="248"/>
      <c r="I185" s="248"/>
      <c r="J185" s="248"/>
      <c r="K185" s="248"/>
      <c r="L185" s="248"/>
      <c r="M185" s="248"/>
      <c r="N185" s="248"/>
      <c r="O185" s="248"/>
      <c r="P185" s="248"/>
      <c r="Q185" s="248"/>
      <c r="R185" s="248"/>
      <c r="S185" s="248"/>
      <c r="T185" s="248"/>
      <c r="U185" s="248"/>
    </row>
    <row r="186" customFormat="false" ht="12.75" hidden="false" customHeight="true" outlineLevel="0" collapsed="false">
      <c r="A186" s="254"/>
      <c r="B186" s="255"/>
      <c r="C186" s="256"/>
      <c r="D186" s="248"/>
      <c r="E186" s="248"/>
      <c r="F186" s="248"/>
      <c r="G186" s="248"/>
      <c r="H186" s="248"/>
      <c r="I186" s="248"/>
      <c r="J186" s="248"/>
      <c r="K186" s="248"/>
      <c r="L186" s="248"/>
      <c r="M186" s="248"/>
      <c r="N186" s="248"/>
      <c r="O186" s="248"/>
      <c r="P186" s="248"/>
      <c r="Q186" s="248"/>
      <c r="R186" s="248"/>
      <c r="S186" s="248"/>
      <c r="T186" s="248"/>
      <c r="U186" s="248"/>
    </row>
    <row r="187" customFormat="false" ht="12.75" hidden="false" customHeight="true" outlineLevel="0" collapsed="false">
      <c r="A187" s="254"/>
      <c r="B187" s="255"/>
      <c r="C187" s="256"/>
      <c r="D187" s="248"/>
      <c r="E187" s="248"/>
      <c r="F187" s="248"/>
      <c r="G187" s="248"/>
      <c r="H187" s="248"/>
      <c r="I187" s="248"/>
      <c r="J187" s="248"/>
      <c r="K187" s="248"/>
      <c r="L187" s="248"/>
      <c r="M187" s="248"/>
      <c r="N187" s="248"/>
      <c r="O187" s="248"/>
      <c r="P187" s="248"/>
      <c r="Q187" s="248"/>
      <c r="R187" s="248"/>
      <c r="S187" s="248"/>
      <c r="T187" s="248"/>
      <c r="U187" s="248"/>
    </row>
    <row r="188" customFormat="false" ht="12.75" hidden="false" customHeight="true" outlineLevel="0" collapsed="false">
      <c r="A188" s="254"/>
      <c r="B188" s="255"/>
      <c r="C188" s="256"/>
      <c r="D188" s="248"/>
      <c r="E188" s="248"/>
      <c r="F188" s="248"/>
      <c r="G188" s="248"/>
      <c r="H188" s="248"/>
      <c r="I188" s="248"/>
      <c r="J188" s="248"/>
      <c r="K188" s="248"/>
      <c r="L188" s="248"/>
      <c r="M188" s="248"/>
      <c r="N188" s="248"/>
      <c r="O188" s="248"/>
      <c r="P188" s="248"/>
      <c r="Q188" s="248"/>
      <c r="R188" s="248"/>
      <c r="S188" s="248"/>
      <c r="T188" s="248"/>
      <c r="U188" s="248"/>
    </row>
    <row r="189" customFormat="false" ht="12.75" hidden="false" customHeight="true" outlineLevel="0" collapsed="false">
      <c r="A189" s="254"/>
      <c r="B189" s="255"/>
      <c r="C189" s="256"/>
      <c r="D189" s="248"/>
      <c r="E189" s="248"/>
      <c r="F189" s="248"/>
      <c r="G189" s="248"/>
      <c r="H189" s="248"/>
      <c r="I189" s="248"/>
      <c r="J189" s="248"/>
      <c r="K189" s="248"/>
      <c r="L189" s="248"/>
      <c r="M189" s="248"/>
      <c r="N189" s="248"/>
      <c r="O189" s="248"/>
      <c r="P189" s="248"/>
      <c r="Q189" s="248"/>
      <c r="R189" s="248"/>
      <c r="S189" s="248"/>
      <c r="T189" s="248"/>
      <c r="U189" s="248"/>
    </row>
    <row r="190" customFormat="false" ht="12.75" hidden="false" customHeight="true" outlineLevel="0" collapsed="false">
      <c r="A190" s="254"/>
      <c r="B190" s="255"/>
      <c r="C190" s="256"/>
      <c r="D190" s="248"/>
      <c r="E190" s="248"/>
      <c r="F190" s="248"/>
      <c r="G190" s="248"/>
      <c r="H190" s="248"/>
      <c r="I190" s="248"/>
      <c r="J190" s="248"/>
      <c r="K190" s="248"/>
      <c r="L190" s="248"/>
      <c r="M190" s="248"/>
      <c r="N190" s="248"/>
      <c r="O190" s="248"/>
      <c r="P190" s="248"/>
      <c r="Q190" s="248"/>
      <c r="R190" s="248"/>
      <c r="S190" s="248"/>
      <c r="T190" s="248"/>
      <c r="U190" s="248"/>
    </row>
    <row r="191" customFormat="false" ht="12.75" hidden="false" customHeight="true" outlineLevel="0" collapsed="false">
      <c r="A191" s="254"/>
      <c r="B191" s="255"/>
      <c r="C191" s="256"/>
      <c r="D191" s="248"/>
      <c r="E191" s="248"/>
      <c r="F191" s="248"/>
      <c r="G191" s="248"/>
      <c r="H191" s="248"/>
      <c r="I191" s="248"/>
      <c r="J191" s="248"/>
      <c r="K191" s="248"/>
      <c r="L191" s="248"/>
      <c r="M191" s="248"/>
      <c r="N191" s="248"/>
      <c r="O191" s="248"/>
      <c r="P191" s="248"/>
      <c r="Q191" s="248"/>
      <c r="R191" s="248"/>
      <c r="S191" s="248"/>
      <c r="T191" s="248"/>
      <c r="U191" s="248"/>
    </row>
    <row r="192" customFormat="false" ht="12.75" hidden="false" customHeight="true" outlineLevel="0" collapsed="false">
      <c r="A192" s="254"/>
      <c r="B192" s="255"/>
      <c r="C192" s="256"/>
      <c r="D192" s="248"/>
      <c r="E192" s="248"/>
      <c r="F192" s="248"/>
      <c r="G192" s="248"/>
      <c r="H192" s="248"/>
      <c r="I192" s="248"/>
      <c r="J192" s="248"/>
      <c r="K192" s="248"/>
      <c r="L192" s="248"/>
      <c r="M192" s="248"/>
      <c r="N192" s="248"/>
      <c r="O192" s="248"/>
      <c r="P192" s="248"/>
      <c r="Q192" s="248"/>
      <c r="R192" s="248"/>
      <c r="S192" s="248"/>
      <c r="T192" s="248"/>
      <c r="U192" s="248"/>
    </row>
    <row r="193" customFormat="false" ht="12.75" hidden="false" customHeight="true" outlineLevel="0" collapsed="false">
      <c r="A193" s="254"/>
      <c r="B193" s="255"/>
      <c r="C193" s="256"/>
      <c r="D193" s="248"/>
      <c r="E193" s="248"/>
      <c r="F193" s="248"/>
      <c r="G193" s="248"/>
      <c r="H193" s="248"/>
      <c r="I193" s="248"/>
      <c r="J193" s="248"/>
      <c r="K193" s="248"/>
      <c r="L193" s="248"/>
      <c r="M193" s="248"/>
      <c r="N193" s="248"/>
      <c r="O193" s="248"/>
      <c r="P193" s="248"/>
      <c r="Q193" s="248"/>
      <c r="R193" s="248"/>
      <c r="S193" s="248"/>
      <c r="T193" s="248"/>
      <c r="U193" s="248"/>
    </row>
    <row r="194" customFormat="false" ht="12.75" hidden="false" customHeight="true" outlineLevel="0" collapsed="false">
      <c r="A194" s="254"/>
      <c r="B194" s="255"/>
      <c r="C194" s="256"/>
      <c r="D194" s="248"/>
      <c r="E194" s="248"/>
      <c r="F194" s="248"/>
      <c r="G194" s="248"/>
      <c r="H194" s="248"/>
      <c r="I194" s="248"/>
      <c r="J194" s="248"/>
      <c r="K194" s="248"/>
      <c r="L194" s="248"/>
      <c r="M194" s="248"/>
      <c r="N194" s="248"/>
      <c r="O194" s="248"/>
      <c r="P194" s="248"/>
      <c r="Q194" s="248"/>
      <c r="R194" s="248"/>
      <c r="S194" s="248"/>
      <c r="T194" s="248"/>
      <c r="U194" s="248"/>
    </row>
    <row r="195" customFormat="false" ht="12.75" hidden="false" customHeight="true" outlineLevel="0" collapsed="false">
      <c r="A195" s="254"/>
      <c r="B195" s="255"/>
      <c r="C195" s="256"/>
      <c r="D195" s="248"/>
      <c r="E195" s="248"/>
      <c r="F195" s="248"/>
      <c r="G195" s="248"/>
      <c r="H195" s="248"/>
      <c r="I195" s="248"/>
      <c r="J195" s="248"/>
      <c r="K195" s="248"/>
      <c r="L195" s="248"/>
      <c r="M195" s="248"/>
      <c r="N195" s="248"/>
      <c r="O195" s="248"/>
      <c r="P195" s="248"/>
      <c r="Q195" s="248"/>
      <c r="R195" s="248"/>
      <c r="S195" s="248"/>
      <c r="T195" s="248"/>
      <c r="U195" s="248"/>
    </row>
    <row r="196" customFormat="false" ht="12.75" hidden="false" customHeight="true" outlineLevel="0" collapsed="false">
      <c r="A196" s="254"/>
      <c r="B196" s="255"/>
      <c r="C196" s="256"/>
      <c r="D196" s="248"/>
      <c r="E196" s="248"/>
      <c r="F196" s="248"/>
      <c r="G196" s="248"/>
      <c r="H196" s="248"/>
      <c r="I196" s="248"/>
      <c r="J196" s="248"/>
      <c r="K196" s="248"/>
      <c r="L196" s="248"/>
      <c r="M196" s="248"/>
      <c r="N196" s="248"/>
      <c r="O196" s="248"/>
      <c r="P196" s="248"/>
      <c r="Q196" s="248"/>
      <c r="R196" s="248"/>
      <c r="S196" s="248"/>
      <c r="T196" s="248"/>
      <c r="U196" s="248"/>
    </row>
    <row r="197" customFormat="false" ht="12.75" hidden="false" customHeight="true" outlineLevel="0" collapsed="false">
      <c r="A197" s="254"/>
      <c r="B197" s="255"/>
      <c r="C197" s="256"/>
      <c r="D197" s="248"/>
      <c r="E197" s="248"/>
      <c r="F197" s="248"/>
      <c r="G197" s="248"/>
      <c r="H197" s="248"/>
      <c r="I197" s="248"/>
      <c r="J197" s="248"/>
      <c r="K197" s="248"/>
      <c r="L197" s="248"/>
      <c r="M197" s="248"/>
      <c r="N197" s="248"/>
      <c r="O197" s="248"/>
      <c r="P197" s="248"/>
      <c r="Q197" s="248"/>
      <c r="R197" s="248"/>
      <c r="S197" s="248"/>
      <c r="T197" s="248"/>
      <c r="U197" s="248"/>
    </row>
    <row r="198" customFormat="false" ht="12.75" hidden="false" customHeight="true" outlineLevel="0" collapsed="false">
      <c r="A198" s="254"/>
      <c r="B198" s="255"/>
      <c r="C198" s="256"/>
      <c r="D198" s="248"/>
      <c r="E198" s="248"/>
      <c r="F198" s="248"/>
      <c r="G198" s="248"/>
      <c r="H198" s="248"/>
      <c r="I198" s="248"/>
      <c r="J198" s="248"/>
      <c r="K198" s="248"/>
      <c r="L198" s="248"/>
      <c r="M198" s="248"/>
      <c r="N198" s="248"/>
      <c r="O198" s="248"/>
      <c r="P198" s="248"/>
      <c r="Q198" s="248"/>
      <c r="R198" s="248"/>
      <c r="S198" s="248"/>
      <c r="T198" s="248"/>
      <c r="U198" s="248"/>
    </row>
    <row r="199" customFormat="false" ht="12.75" hidden="false" customHeight="true" outlineLevel="0" collapsed="false">
      <c r="A199" s="254"/>
      <c r="B199" s="255"/>
      <c r="C199" s="256"/>
      <c r="D199" s="248"/>
      <c r="E199" s="248"/>
      <c r="F199" s="248"/>
      <c r="G199" s="248"/>
      <c r="H199" s="248"/>
      <c r="I199" s="248"/>
      <c r="J199" s="248"/>
      <c r="K199" s="248"/>
      <c r="L199" s="248"/>
      <c r="M199" s="248"/>
      <c r="N199" s="248"/>
      <c r="O199" s="248"/>
      <c r="P199" s="248"/>
      <c r="Q199" s="248"/>
      <c r="R199" s="248"/>
      <c r="S199" s="248"/>
      <c r="T199" s="248"/>
      <c r="U199" s="248"/>
    </row>
    <row r="200" customFormat="false" ht="12.75" hidden="false" customHeight="true" outlineLevel="0" collapsed="false">
      <c r="A200" s="254"/>
      <c r="B200" s="255"/>
      <c r="C200" s="256"/>
      <c r="D200" s="248"/>
      <c r="E200" s="248"/>
      <c r="F200" s="248"/>
      <c r="G200" s="248"/>
      <c r="H200" s="248"/>
      <c r="I200" s="248"/>
      <c r="J200" s="248"/>
      <c r="K200" s="248"/>
      <c r="L200" s="248"/>
      <c r="M200" s="248"/>
      <c r="N200" s="248"/>
      <c r="O200" s="248"/>
      <c r="P200" s="248"/>
      <c r="Q200" s="248"/>
      <c r="R200" s="248"/>
      <c r="S200" s="248"/>
      <c r="T200" s="248"/>
      <c r="U200" s="248"/>
    </row>
    <row r="201" customFormat="false" ht="12.75" hidden="false" customHeight="true" outlineLevel="0" collapsed="false">
      <c r="A201" s="254"/>
      <c r="B201" s="255"/>
      <c r="C201" s="256"/>
      <c r="D201" s="248"/>
      <c r="E201" s="248"/>
      <c r="F201" s="248"/>
      <c r="G201" s="248"/>
      <c r="H201" s="248"/>
      <c r="I201" s="248"/>
      <c r="J201" s="248"/>
      <c r="K201" s="248"/>
      <c r="L201" s="248"/>
      <c r="M201" s="248"/>
      <c r="N201" s="248"/>
      <c r="O201" s="248"/>
      <c r="P201" s="248"/>
      <c r="Q201" s="248"/>
      <c r="R201" s="248"/>
      <c r="S201" s="248"/>
      <c r="T201" s="248"/>
      <c r="U201" s="248"/>
    </row>
    <row r="202" customFormat="false" ht="12.75" hidden="false" customHeight="true" outlineLevel="0" collapsed="false">
      <c r="A202" s="254"/>
      <c r="B202" s="255"/>
      <c r="C202" s="256"/>
      <c r="D202" s="248"/>
      <c r="E202" s="248"/>
      <c r="F202" s="248"/>
      <c r="G202" s="248"/>
      <c r="H202" s="248"/>
      <c r="I202" s="248"/>
      <c r="J202" s="248"/>
      <c r="K202" s="248"/>
      <c r="L202" s="248"/>
      <c r="M202" s="248"/>
      <c r="N202" s="248"/>
      <c r="O202" s="248"/>
      <c r="P202" s="248"/>
      <c r="Q202" s="248"/>
      <c r="R202" s="248"/>
      <c r="S202" s="248"/>
      <c r="T202" s="248"/>
      <c r="U202" s="248"/>
    </row>
    <row r="203" customFormat="false" ht="12.75" hidden="false" customHeight="true" outlineLevel="0" collapsed="false">
      <c r="A203" s="254"/>
      <c r="B203" s="255"/>
      <c r="C203" s="256"/>
      <c r="D203" s="248"/>
      <c r="E203" s="248"/>
      <c r="F203" s="248"/>
      <c r="G203" s="248"/>
      <c r="H203" s="248"/>
      <c r="I203" s="248"/>
      <c r="J203" s="248"/>
      <c r="K203" s="248"/>
      <c r="L203" s="248"/>
      <c r="M203" s="248"/>
      <c r="N203" s="248"/>
      <c r="O203" s="248"/>
      <c r="P203" s="248"/>
      <c r="Q203" s="248"/>
      <c r="R203" s="248"/>
      <c r="S203" s="248"/>
      <c r="T203" s="248"/>
      <c r="U203" s="248"/>
    </row>
    <row r="204" customFormat="false" ht="12.75" hidden="false" customHeight="true" outlineLevel="0" collapsed="false">
      <c r="A204" s="254"/>
      <c r="B204" s="255"/>
      <c r="C204" s="256"/>
      <c r="D204" s="248"/>
      <c r="E204" s="248"/>
      <c r="F204" s="248"/>
      <c r="G204" s="248"/>
      <c r="H204" s="248"/>
      <c r="I204" s="248"/>
      <c r="J204" s="248"/>
      <c r="K204" s="248"/>
      <c r="L204" s="248"/>
      <c r="M204" s="248"/>
      <c r="N204" s="248"/>
      <c r="O204" s="248"/>
      <c r="P204" s="248"/>
      <c r="Q204" s="248"/>
      <c r="R204" s="248"/>
      <c r="S204" s="248"/>
      <c r="T204" s="248"/>
      <c r="U204" s="248"/>
    </row>
    <row r="205" customFormat="false" ht="12.75" hidden="false" customHeight="true" outlineLevel="0" collapsed="false">
      <c r="A205" s="254"/>
      <c r="B205" s="255"/>
      <c r="C205" s="256"/>
      <c r="D205" s="248"/>
      <c r="E205" s="248"/>
      <c r="F205" s="248"/>
      <c r="G205" s="248"/>
      <c r="H205" s="248"/>
      <c r="I205" s="248"/>
      <c r="J205" s="248"/>
      <c r="K205" s="248"/>
      <c r="L205" s="248"/>
      <c r="M205" s="248"/>
      <c r="N205" s="248"/>
      <c r="O205" s="248"/>
      <c r="P205" s="248"/>
      <c r="Q205" s="248"/>
      <c r="R205" s="248"/>
      <c r="S205" s="248"/>
      <c r="T205" s="248"/>
      <c r="U205" s="248"/>
    </row>
    <row r="206" customFormat="false" ht="12.75" hidden="false" customHeight="true" outlineLevel="0" collapsed="false">
      <c r="A206" s="254"/>
      <c r="B206" s="255"/>
      <c r="C206" s="256"/>
      <c r="D206" s="248"/>
      <c r="E206" s="248"/>
      <c r="F206" s="248"/>
      <c r="G206" s="248"/>
      <c r="H206" s="248"/>
      <c r="I206" s="248"/>
      <c r="J206" s="248"/>
      <c r="K206" s="248"/>
      <c r="L206" s="248"/>
      <c r="M206" s="248"/>
      <c r="N206" s="248"/>
      <c r="O206" s="248"/>
      <c r="P206" s="248"/>
      <c r="Q206" s="248"/>
      <c r="R206" s="248"/>
      <c r="S206" s="248"/>
      <c r="T206" s="248"/>
      <c r="U206" s="248"/>
    </row>
    <row r="207" customFormat="false" ht="12.75" hidden="false" customHeight="true" outlineLevel="0" collapsed="false">
      <c r="A207" s="254"/>
      <c r="B207" s="255"/>
      <c r="C207" s="256"/>
      <c r="D207" s="248"/>
      <c r="E207" s="248"/>
      <c r="F207" s="248"/>
      <c r="G207" s="248"/>
      <c r="H207" s="248"/>
      <c r="I207" s="248"/>
      <c r="J207" s="248"/>
      <c r="K207" s="248"/>
      <c r="L207" s="248"/>
      <c r="M207" s="248"/>
      <c r="N207" s="248"/>
      <c r="O207" s="248"/>
      <c r="P207" s="248"/>
      <c r="Q207" s="248"/>
      <c r="R207" s="248"/>
      <c r="S207" s="248"/>
      <c r="T207" s="248"/>
      <c r="U207" s="248"/>
    </row>
    <row r="208" customFormat="false" ht="12.75" hidden="false" customHeight="true" outlineLevel="0" collapsed="false">
      <c r="A208" s="254"/>
      <c r="B208" s="255"/>
      <c r="C208" s="256"/>
      <c r="D208" s="248"/>
      <c r="E208" s="248"/>
      <c r="F208" s="248"/>
      <c r="G208" s="248"/>
      <c r="H208" s="248"/>
      <c r="I208" s="248"/>
      <c r="J208" s="248"/>
      <c r="K208" s="248"/>
      <c r="L208" s="248"/>
      <c r="M208" s="248"/>
      <c r="N208" s="248"/>
      <c r="O208" s="248"/>
      <c r="P208" s="248"/>
      <c r="Q208" s="248"/>
      <c r="R208" s="248"/>
      <c r="S208" s="248"/>
      <c r="T208" s="248"/>
      <c r="U208" s="248"/>
    </row>
    <row r="209" customFormat="false" ht="12.75" hidden="false" customHeight="true" outlineLevel="0" collapsed="false">
      <c r="A209" s="254"/>
      <c r="B209" s="255"/>
      <c r="C209" s="256"/>
      <c r="D209" s="248"/>
      <c r="E209" s="248"/>
      <c r="F209" s="248"/>
      <c r="G209" s="248"/>
      <c r="H209" s="248"/>
      <c r="I209" s="248"/>
      <c r="J209" s="248"/>
      <c r="K209" s="248"/>
      <c r="L209" s="248"/>
      <c r="M209" s="248"/>
      <c r="N209" s="248"/>
      <c r="O209" s="248"/>
      <c r="P209" s="248"/>
      <c r="Q209" s="248"/>
      <c r="R209" s="248"/>
      <c r="S209" s="248"/>
      <c r="T209" s="248"/>
      <c r="U209" s="248"/>
    </row>
    <row r="210" customFormat="false" ht="12.75" hidden="false" customHeight="true" outlineLevel="0" collapsed="false">
      <c r="A210" s="254"/>
      <c r="B210" s="255"/>
      <c r="C210" s="256"/>
      <c r="D210" s="248"/>
      <c r="E210" s="248"/>
      <c r="F210" s="248"/>
      <c r="G210" s="248"/>
      <c r="H210" s="248"/>
      <c r="I210" s="248"/>
      <c r="J210" s="248"/>
      <c r="K210" s="248"/>
      <c r="L210" s="248"/>
      <c r="M210" s="248"/>
      <c r="N210" s="248"/>
      <c r="O210" s="248"/>
      <c r="P210" s="248"/>
      <c r="Q210" s="248"/>
      <c r="R210" s="248"/>
      <c r="S210" s="248"/>
      <c r="T210" s="248"/>
      <c r="U210" s="248"/>
    </row>
    <row r="211" customFormat="false" ht="12.75" hidden="false" customHeight="true" outlineLevel="0" collapsed="false">
      <c r="A211" s="254"/>
      <c r="B211" s="255"/>
      <c r="C211" s="256"/>
      <c r="D211" s="248"/>
      <c r="E211" s="248"/>
      <c r="F211" s="248"/>
      <c r="G211" s="248"/>
      <c r="H211" s="248"/>
      <c r="I211" s="248"/>
      <c r="J211" s="248"/>
      <c r="K211" s="248"/>
      <c r="L211" s="248"/>
      <c r="M211" s="248"/>
      <c r="N211" s="248"/>
      <c r="O211" s="248"/>
      <c r="P211" s="248"/>
      <c r="Q211" s="248"/>
      <c r="R211" s="248"/>
      <c r="S211" s="248"/>
      <c r="T211" s="248"/>
      <c r="U211" s="248"/>
    </row>
    <row r="212" customFormat="false" ht="12.75" hidden="false" customHeight="true" outlineLevel="0" collapsed="false">
      <c r="A212" s="254"/>
      <c r="B212" s="255"/>
      <c r="C212" s="256"/>
      <c r="D212" s="248"/>
      <c r="E212" s="248"/>
      <c r="F212" s="248"/>
      <c r="G212" s="248"/>
      <c r="H212" s="248"/>
      <c r="I212" s="248"/>
      <c r="J212" s="248"/>
      <c r="K212" s="248"/>
      <c r="L212" s="248"/>
      <c r="M212" s="248"/>
      <c r="N212" s="248"/>
      <c r="O212" s="248"/>
      <c r="P212" s="248"/>
      <c r="Q212" s="248"/>
      <c r="R212" s="248"/>
      <c r="S212" s="248"/>
      <c r="T212" s="248"/>
      <c r="U212" s="248"/>
    </row>
    <row r="213" customFormat="false" ht="12.75" hidden="false" customHeight="true" outlineLevel="0" collapsed="false">
      <c r="A213" s="254"/>
      <c r="B213" s="255"/>
      <c r="C213" s="256"/>
      <c r="D213" s="248"/>
      <c r="E213" s="248"/>
      <c r="F213" s="248"/>
      <c r="G213" s="248"/>
      <c r="H213" s="248"/>
      <c r="I213" s="248"/>
      <c r="J213" s="248"/>
      <c r="K213" s="248"/>
      <c r="L213" s="248"/>
      <c r="M213" s="248"/>
      <c r="N213" s="248"/>
      <c r="O213" s="248"/>
      <c r="P213" s="248"/>
      <c r="Q213" s="248"/>
      <c r="R213" s="248"/>
      <c r="S213" s="248"/>
      <c r="T213" s="248"/>
      <c r="U213" s="248"/>
    </row>
    <row r="214" customFormat="false" ht="12.75" hidden="false" customHeight="true" outlineLevel="0" collapsed="false">
      <c r="A214" s="254"/>
      <c r="B214" s="255"/>
      <c r="C214" s="256"/>
      <c r="D214" s="248"/>
      <c r="E214" s="248"/>
      <c r="F214" s="248"/>
      <c r="G214" s="248"/>
      <c r="H214" s="248"/>
      <c r="I214" s="248"/>
      <c r="J214" s="248"/>
      <c r="K214" s="248"/>
      <c r="L214" s="248"/>
      <c r="M214" s="248"/>
      <c r="N214" s="248"/>
      <c r="O214" s="248"/>
      <c r="P214" s="248"/>
      <c r="Q214" s="248"/>
      <c r="R214" s="248"/>
      <c r="S214" s="248"/>
      <c r="T214" s="248"/>
      <c r="U214" s="248"/>
    </row>
    <row r="215" customFormat="false" ht="12.75" hidden="false" customHeight="true" outlineLevel="0" collapsed="false">
      <c r="A215" s="254"/>
      <c r="B215" s="255"/>
      <c r="C215" s="256"/>
      <c r="D215" s="248"/>
      <c r="E215" s="248"/>
      <c r="F215" s="248"/>
      <c r="G215" s="248"/>
      <c r="H215" s="248"/>
      <c r="I215" s="248"/>
      <c r="J215" s="248"/>
      <c r="K215" s="248"/>
      <c r="L215" s="248"/>
      <c r="M215" s="248"/>
      <c r="N215" s="248"/>
      <c r="O215" s="248"/>
      <c r="P215" s="248"/>
      <c r="Q215" s="248"/>
      <c r="R215" s="248"/>
      <c r="S215" s="248"/>
      <c r="T215" s="248"/>
      <c r="U215" s="248"/>
    </row>
    <row r="216" customFormat="false" ht="12.75" hidden="false" customHeight="true" outlineLevel="0" collapsed="false">
      <c r="A216" s="254"/>
      <c r="B216" s="255"/>
      <c r="C216" s="256"/>
      <c r="D216" s="248"/>
      <c r="E216" s="248"/>
      <c r="F216" s="248"/>
      <c r="G216" s="248"/>
      <c r="H216" s="248"/>
      <c r="I216" s="248"/>
      <c r="J216" s="248"/>
      <c r="K216" s="248"/>
      <c r="L216" s="248"/>
      <c r="M216" s="248"/>
      <c r="N216" s="248"/>
      <c r="O216" s="248"/>
      <c r="P216" s="248"/>
      <c r="Q216" s="248"/>
      <c r="R216" s="248"/>
      <c r="S216" s="248"/>
      <c r="T216" s="248"/>
      <c r="U216" s="248"/>
    </row>
    <row r="217" customFormat="false" ht="12.75" hidden="false" customHeight="true" outlineLevel="0" collapsed="false">
      <c r="A217" s="254"/>
      <c r="B217" s="255"/>
      <c r="C217" s="256"/>
      <c r="D217" s="248"/>
      <c r="E217" s="248"/>
      <c r="F217" s="248"/>
      <c r="G217" s="248"/>
      <c r="H217" s="248"/>
      <c r="I217" s="248"/>
      <c r="J217" s="248"/>
      <c r="K217" s="248"/>
      <c r="L217" s="248"/>
      <c r="M217" s="248"/>
      <c r="N217" s="248"/>
      <c r="O217" s="248"/>
      <c r="P217" s="248"/>
      <c r="Q217" s="248"/>
      <c r="R217" s="248"/>
      <c r="S217" s="248"/>
      <c r="T217" s="248"/>
      <c r="U217" s="248"/>
    </row>
    <row r="218" customFormat="false" ht="12.75" hidden="false" customHeight="true" outlineLevel="0" collapsed="false">
      <c r="A218" s="254"/>
      <c r="B218" s="255"/>
      <c r="C218" s="256"/>
      <c r="D218" s="248"/>
      <c r="E218" s="248"/>
      <c r="F218" s="248"/>
      <c r="G218" s="248"/>
      <c r="H218" s="248"/>
      <c r="I218" s="248"/>
      <c r="J218" s="248"/>
      <c r="K218" s="248"/>
      <c r="L218" s="248"/>
      <c r="M218" s="248"/>
      <c r="N218" s="248"/>
      <c r="O218" s="248"/>
      <c r="P218" s="248"/>
      <c r="Q218" s="248"/>
      <c r="R218" s="248"/>
      <c r="S218" s="248"/>
      <c r="T218" s="248"/>
      <c r="U218" s="248"/>
    </row>
    <row r="219" customFormat="false" ht="12.75" hidden="false" customHeight="true" outlineLevel="0" collapsed="false">
      <c r="A219" s="254"/>
      <c r="B219" s="255"/>
      <c r="C219" s="256"/>
      <c r="D219" s="248"/>
      <c r="E219" s="248"/>
      <c r="F219" s="248"/>
      <c r="G219" s="248"/>
      <c r="H219" s="248"/>
      <c r="I219" s="248"/>
      <c r="J219" s="248"/>
      <c r="K219" s="248"/>
      <c r="L219" s="248"/>
      <c r="M219" s="248"/>
      <c r="N219" s="248"/>
      <c r="O219" s="248"/>
      <c r="P219" s="248"/>
      <c r="Q219" s="248"/>
      <c r="R219" s="248"/>
      <c r="S219" s="248"/>
      <c r="T219" s="248"/>
      <c r="U219" s="248"/>
    </row>
    <row r="220" customFormat="false" ht="12.75" hidden="false" customHeight="true" outlineLevel="0" collapsed="false">
      <c r="A220" s="254"/>
      <c r="B220" s="255"/>
      <c r="C220" s="256"/>
      <c r="D220" s="248"/>
      <c r="E220" s="248"/>
      <c r="F220" s="248"/>
      <c r="G220" s="248"/>
      <c r="H220" s="248"/>
      <c r="I220" s="248"/>
      <c r="J220" s="248"/>
      <c r="K220" s="248"/>
      <c r="L220" s="248"/>
      <c r="M220" s="248"/>
      <c r="N220" s="248"/>
      <c r="O220" s="248"/>
      <c r="P220" s="248"/>
      <c r="Q220" s="248"/>
      <c r="R220" s="248"/>
      <c r="S220" s="248"/>
      <c r="T220" s="248"/>
      <c r="U220" s="248"/>
    </row>
    <row r="221" customFormat="false" ht="12.75" hidden="false" customHeight="true" outlineLevel="0" collapsed="false">
      <c r="A221" s="254"/>
      <c r="B221" s="255"/>
      <c r="C221" s="256"/>
      <c r="D221" s="248"/>
      <c r="E221" s="248"/>
      <c r="F221" s="248"/>
      <c r="G221" s="248"/>
      <c r="H221" s="248"/>
      <c r="I221" s="248"/>
      <c r="J221" s="248"/>
      <c r="K221" s="248"/>
      <c r="L221" s="248"/>
      <c r="M221" s="248"/>
      <c r="N221" s="248"/>
      <c r="O221" s="248"/>
      <c r="P221" s="248"/>
      <c r="Q221" s="248"/>
      <c r="R221" s="248"/>
      <c r="S221" s="248"/>
      <c r="T221" s="248"/>
      <c r="U221" s="248"/>
    </row>
    <row r="222" customFormat="false" ht="12.75" hidden="false" customHeight="true" outlineLevel="0" collapsed="false">
      <c r="A222" s="254"/>
      <c r="B222" s="255"/>
      <c r="C222" s="256"/>
      <c r="D222" s="248"/>
      <c r="E222" s="248"/>
      <c r="F222" s="248"/>
      <c r="G222" s="248"/>
      <c r="H222" s="248"/>
      <c r="I222" s="248"/>
      <c r="J222" s="248"/>
      <c r="K222" s="248"/>
      <c r="L222" s="248"/>
      <c r="M222" s="248"/>
      <c r="N222" s="248"/>
      <c r="O222" s="248"/>
      <c r="P222" s="248"/>
      <c r="Q222" s="248"/>
      <c r="R222" s="248"/>
      <c r="S222" s="248"/>
      <c r="T222" s="248"/>
      <c r="U222" s="248"/>
    </row>
    <row r="223" customFormat="false" ht="12.75" hidden="false" customHeight="true" outlineLevel="0" collapsed="false">
      <c r="A223" s="254"/>
      <c r="B223" s="255"/>
      <c r="C223" s="256"/>
      <c r="D223" s="248"/>
      <c r="E223" s="248"/>
      <c r="F223" s="248"/>
      <c r="G223" s="248"/>
      <c r="H223" s="248"/>
      <c r="I223" s="248"/>
      <c r="J223" s="248"/>
      <c r="K223" s="248"/>
      <c r="L223" s="248"/>
      <c r="M223" s="248"/>
      <c r="N223" s="248"/>
      <c r="O223" s="248"/>
      <c r="P223" s="248"/>
      <c r="Q223" s="248"/>
      <c r="R223" s="248"/>
      <c r="S223" s="248"/>
      <c r="T223" s="248"/>
      <c r="U223" s="248"/>
    </row>
    <row r="224" customFormat="false" ht="12.75" hidden="false" customHeight="true" outlineLevel="0" collapsed="false">
      <c r="A224" s="254"/>
      <c r="B224" s="255"/>
      <c r="C224" s="256"/>
      <c r="D224" s="248"/>
      <c r="E224" s="248"/>
      <c r="F224" s="248"/>
      <c r="G224" s="248"/>
      <c r="H224" s="248"/>
      <c r="I224" s="248"/>
      <c r="J224" s="248"/>
      <c r="K224" s="248"/>
      <c r="L224" s="248"/>
      <c r="M224" s="248"/>
      <c r="N224" s="248"/>
      <c r="O224" s="248"/>
      <c r="P224" s="248"/>
      <c r="Q224" s="248"/>
      <c r="R224" s="248"/>
      <c r="S224" s="248"/>
      <c r="T224" s="248"/>
      <c r="U224" s="248"/>
    </row>
    <row r="225" customFormat="false" ht="12.75" hidden="false" customHeight="true" outlineLevel="0" collapsed="false">
      <c r="A225" s="254"/>
      <c r="B225" s="255"/>
      <c r="C225" s="256"/>
      <c r="D225" s="248"/>
      <c r="E225" s="248"/>
      <c r="F225" s="248"/>
      <c r="G225" s="248"/>
      <c r="H225" s="248"/>
      <c r="I225" s="248"/>
      <c r="J225" s="248"/>
      <c r="K225" s="248"/>
      <c r="L225" s="248"/>
      <c r="M225" s="248"/>
      <c r="N225" s="248"/>
      <c r="O225" s="248"/>
      <c r="P225" s="248"/>
      <c r="Q225" s="248"/>
      <c r="R225" s="248"/>
      <c r="S225" s="248"/>
      <c r="T225" s="248"/>
      <c r="U225" s="248"/>
    </row>
    <row r="226" customFormat="false" ht="12.75" hidden="false" customHeight="true" outlineLevel="0" collapsed="false">
      <c r="A226" s="254"/>
      <c r="B226" s="255"/>
      <c r="C226" s="256"/>
      <c r="D226" s="248"/>
      <c r="E226" s="248"/>
      <c r="F226" s="248"/>
      <c r="G226" s="248"/>
      <c r="H226" s="248"/>
      <c r="I226" s="248"/>
      <c r="J226" s="248"/>
      <c r="K226" s="248"/>
      <c r="L226" s="248"/>
      <c r="M226" s="248"/>
      <c r="N226" s="248"/>
      <c r="O226" s="248"/>
      <c r="P226" s="248"/>
      <c r="Q226" s="248"/>
      <c r="R226" s="248"/>
      <c r="S226" s="248"/>
      <c r="T226" s="248"/>
      <c r="U226" s="248"/>
    </row>
    <row r="227" customFormat="false" ht="12.75" hidden="false" customHeight="true" outlineLevel="0" collapsed="false">
      <c r="A227" s="254"/>
      <c r="B227" s="255"/>
      <c r="C227" s="256"/>
      <c r="D227" s="248"/>
      <c r="E227" s="248"/>
      <c r="F227" s="248"/>
      <c r="G227" s="248"/>
      <c r="H227" s="248"/>
      <c r="I227" s="248"/>
      <c r="J227" s="248"/>
      <c r="K227" s="248"/>
      <c r="L227" s="248"/>
      <c r="M227" s="248"/>
      <c r="N227" s="248"/>
      <c r="O227" s="248"/>
      <c r="P227" s="248"/>
      <c r="Q227" s="248"/>
      <c r="R227" s="248"/>
      <c r="S227" s="248"/>
      <c r="T227" s="248"/>
      <c r="U227" s="248"/>
    </row>
    <row r="228" customFormat="false" ht="12.75" hidden="false" customHeight="true" outlineLevel="0" collapsed="false">
      <c r="A228" s="254"/>
      <c r="B228" s="255"/>
      <c r="C228" s="256"/>
      <c r="D228" s="248"/>
      <c r="E228" s="248"/>
      <c r="F228" s="248"/>
      <c r="G228" s="248"/>
      <c r="H228" s="248"/>
      <c r="I228" s="248"/>
      <c r="J228" s="248"/>
      <c r="K228" s="248"/>
      <c r="L228" s="248"/>
      <c r="M228" s="248"/>
      <c r="N228" s="248"/>
      <c r="O228" s="248"/>
      <c r="P228" s="248"/>
      <c r="Q228" s="248"/>
      <c r="R228" s="248"/>
      <c r="S228" s="248"/>
      <c r="T228" s="248"/>
      <c r="U228" s="248"/>
    </row>
    <row r="229" customFormat="false" ht="12.75" hidden="false" customHeight="true" outlineLevel="0" collapsed="false">
      <c r="A229" s="254"/>
      <c r="B229" s="255"/>
      <c r="C229" s="256"/>
      <c r="D229" s="248"/>
      <c r="E229" s="248"/>
      <c r="F229" s="248"/>
      <c r="G229" s="248"/>
      <c r="H229" s="248"/>
      <c r="I229" s="248"/>
      <c r="J229" s="248"/>
      <c r="K229" s="248"/>
      <c r="L229" s="248"/>
      <c r="M229" s="248"/>
      <c r="N229" s="248"/>
      <c r="O229" s="248"/>
      <c r="P229" s="248"/>
      <c r="Q229" s="248"/>
      <c r="R229" s="248"/>
      <c r="S229" s="248"/>
      <c r="T229" s="248"/>
      <c r="U229" s="248"/>
    </row>
    <row r="230" customFormat="false" ht="12.75" hidden="false" customHeight="true" outlineLevel="0" collapsed="false">
      <c r="A230" s="254"/>
      <c r="B230" s="255"/>
      <c r="C230" s="256"/>
      <c r="D230" s="248"/>
      <c r="E230" s="248"/>
      <c r="F230" s="248"/>
      <c r="G230" s="248"/>
      <c r="H230" s="248"/>
      <c r="I230" s="248"/>
      <c r="J230" s="248"/>
      <c r="K230" s="248"/>
      <c r="L230" s="248"/>
      <c r="M230" s="248"/>
      <c r="N230" s="248"/>
      <c r="O230" s="248"/>
      <c r="P230" s="248"/>
      <c r="Q230" s="248"/>
      <c r="R230" s="248"/>
      <c r="S230" s="248"/>
      <c r="T230" s="248"/>
      <c r="U230" s="248"/>
    </row>
    <row r="231" customFormat="false" ht="12.75" hidden="false" customHeight="true" outlineLevel="0" collapsed="false">
      <c r="A231" s="254"/>
      <c r="B231" s="255"/>
      <c r="C231" s="256"/>
      <c r="D231" s="248"/>
      <c r="E231" s="248"/>
      <c r="F231" s="248"/>
      <c r="G231" s="248"/>
      <c r="H231" s="248"/>
      <c r="I231" s="248"/>
      <c r="J231" s="248"/>
      <c r="K231" s="248"/>
      <c r="L231" s="248"/>
      <c r="M231" s="248"/>
      <c r="N231" s="248"/>
      <c r="O231" s="248"/>
      <c r="P231" s="248"/>
      <c r="Q231" s="248"/>
      <c r="R231" s="248"/>
      <c r="S231" s="248"/>
      <c r="T231" s="248"/>
      <c r="U231" s="248"/>
    </row>
    <row r="232" customFormat="false" ht="12.75" hidden="false" customHeight="true" outlineLevel="0" collapsed="false">
      <c r="A232" s="254"/>
      <c r="B232" s="255"/>
      <c r="C232" s="256"/>
      <c r="D232" s="248"/>
      <c r="E232" s="248"/>
      <c r="F232" s="248"/>
      <c r="G232" s="248"/>
      <c r="H232" s="248"/>
      <c r="I232" s="248"/>
      <c r="J232" s="248"/>
      <c r="K232" s="248"/>
      <c r="L232" s="248"/>
      <c r="M232" s="248"/>
      <c r="N232" s="248"/>
      <c r="O232" s="248"/>
      <c r="P232" s="248"/>
      <c r="Q232" s="248"/>
      <c r="R232" s="248"/>
      <c r="S232" s="248"/>
      <c r="T232" s="248"/>
      <c r="U232" s="248"/>
    </row>
    <row r="233" customFormat="false" ht="12.75" hidden="false" customHeight="true" outlineLevel="0" collapsed="false">
      <c r="A233" s="254"/>
      <c r="B233" s="255"/>
      <c r="C233" s="256"/>
      <c r="D233" s="248"/>
      <c r="E233" s="248"/>
      <c r="F233" s="248"/>
      <c r="G233" s="248"/>
      <c r="H233" s="248"/>
      <c r="I233" s="248"/>
      <c r="J233" s="248"/>
      <c r="K233" s="248"/>
      <c r="L233" s="248"/>
      <c r="M233" s="248"/>
      <c r="N233" s="248"/>
      <c r="O233" s="248"/>
      <c r="P233" s="248"/>
      <c r="Q233" s="248"/>
      <c r="R233" s="248"/>
      <c r="S233" s="248"/>
      <c r="T233" s="248"/>
      <c r="U233" s="248"/>
    </row>
    <row r="234" customFormat="false" ht="12.75" hidden="false" customHeight="true" outlineLevel="0" collapsed="false">
      <c r="A234" s="254"/>
      <c r="B234" s="255"/>
      <c r="C234" s="256"/>
      <c r="D234" s="248"/>
      <c r="E234" s="248"/>
      <c r="F234" s="248"/>
      <c r="G234" s="248"/>
      <c r="H234" s="248"/>
      <c r="I234" s="248"/>
      <c r="J234" s="248"/>
      <c r="K234" s="248"/>
      <c r="L234" s="248"/>
      <c r="M234" s="248"/>
      <c r="N234" s="248"/>
      <c r="O234" s="248"/>
      <c r="P234" s="248"/>
      <c r="Q234" s="248"/>
      <c r="R234" s="248"/>
      <c r="S234" s="248"/>
      <c r="T234" s="248"/>
      <c r="U234" s="248"/>
    </row>
    <row r="235" customFormat="false" ht="12.75" hidden="false" customHeight="true" outlineLevel="0" collapsed="false">
      <c r="A235" s="254"/>
      <c r="B235" s="255"/>
      <c r="C235" s="256"/>
      <c r="D235" s="248"/>
      <c r="E235" s="248"/>
      <c r="F235" s="248"/>
      <c r="G235" s="248"/>
      <c r="H235" s="248"/>
      <c r="I235" s="248"/>
      <c r="J235" s="248"/>
      <c r="K235" s="248"/>
      <c r="L235" s="248"/>
      <c r="M235" s="248"/>
      <c r="N235" s="248"/>
      <c r="O235" s="248"/>
      <c r="P235" s="248"/>
      <c r="Q235" s="248"/>
      <c r="R235" s="248"/>
      <c r="S235" s="248"/>
      <c r="T235" s="248"/>
      <c r="U235" s="248"/>
    </row>
    <row r="236" customFormat="false" ht="12.75" hidden="false" customHeight="true" outlineLevel="0" collapsed="false">
      <c r="A236" s="254"/>
      <c r="B236" s="255"/>
      <c r="C236" s="256"/>
      <c r="D236" s="248"/>
      <c r="E236" s="248"/>
      <c r="F236" s="248"/>
      <c r="G236" s="248"/>
      <c r="H236" s="248"/>
      <c r="I236" s="248"/>
      <c r="J236" s="248"/>
      <c r="K236" s="248"/>
      <c r="L236" s="248"/>
      <c r="M236" s="248"/>
      <c r="N236" s="248"/>
      <c r="O236" s="248"/>
      <c r="P236" s="248"/>
      <c r="Q236" s="248"/>
      <c r="R236" s="248"/>
      <c r="S236" s="248"/>
      <c r="T236" s="248"/>
      <c r="U236" s="248"/>
    </row>
    <row r="237" customFormat="false" ht="12.75" hidden="false" customHeight="true" outlineLevel="0" collapsed="false">
      <c r="A237" s="254"/>
      <c r="B237" s="255"/>
      <c r="C237" s="256"/>
      <c r="D237" s="248"/>
      <c r="E237" s="248"/>
      <c r="F237" s="248"/>
      <c r="G237" s="248"/>
      <c r="H237" s="248"/>
      <c r="I237" s="248"/>
      <c r="J237" s="248"/>
      <c r="K237" s="248"/>
      <c r="L237" s="248"/>
      <c r="M237" s="248"/>
      <c r="N237" s="248"/>
      <c r="O237" s="248"/>
      <c r="P237" s="248"/>
      <c r="Q237" s="248"/>
      <c r="R237" s="248"/>
      <c r="S237" s="248"/>
      <c r="T237" s="248"/>
      <c r="U237" s="248"/>
    </row>
    <row r="238" customFormat="false" ht="12.75" hidden="false" customHeight="true" outlineLevel="0" collapsed="false">
      <c r="A238" s="254"/>
      <c r="B238" s="255"/>
      <c r="C238" s="256"/>
      <c r="D238" s="248"/>
      <c r="E238" s="248"/>
      <c r="F238" s="248"/>
      <c r="G238" s="248"/>
      <c r="H238" s="248"/>
      <c r="I238" s="248"/>
      <c r="J238" s="248"/>
      <c r="K238" s="248"/>
      <c r="L238" s="248"/>
      <c r="M238" s="248"/>
      <c r="N238" s="248"/>
      <c r="O238" s="248"/>
      <c r="P238" s="248"/>
      <c r="Q238" s="248"/>
      <c r="R238" s="248"/>
      <c r="S238" s="248"/>
      <c r="T238" s="248"/>
      <c r="U238" s="248"/>
    </row>
    <row r="239" customFormat="false" ht="12.75" hidden="false" customHeight="true" outlineLevel="0" collapsed="false">
      <c r="A239" s="254"/>
      <c r="B239" s="255"/>
      <c r="C239" s="256"/>
      <c r="D239" s="248"/>
      <c r="E239" s="248"/>
      <c r="F239" s="248"/>
      <c r="G239" s="248"/>
      <c r="H239" s="248"/>
      <c r="I239" s="248"/>
      <c r="J239" s="248"/>
      <c r="K239" s="248"/>
      <c r="L239" s="248"/>
      <c r="M239" s="248"/>
      <c r="N239" s="248"/>
      <c r="O239" s="248"/>
      <c r="P239" s="248"/>
      <c r="Q239" s="248"/>
      <c r="R239" s="248"/>
      <c r="S239" s="248"/>
      <c r="T239" s="248"/>
      <c r="U239" s="248"/>
    </row>
    <row r="240" customFormat="false" ht="12.75" hidden="false" customHeight="true" outlineLevel="0" collapsed="false">
      <c r="A240" s="254"/>
      <c r="B240" s="255"/>
      <c r="C240" s="256"/>
      <c r="D240" s="248"/>
      <c r="E240" s="248"/>
      <c r="F240" s="248"/>
      <c r="G240" s="248"/>
      <c r="H240" s="248"/>
      <c r="I240" s="248"/>
      <c r="J240" s="248"/>
      <c r="K240" s="248"/>
      <c r="L240" s="248"/>
      <c r="M240" s="248"/>
      <c r="N240" s="248"/>
      <c r="O240" s="248"/>
      <c r="P240" s="248"/>
      <c r="Q240" s="248"/>
      <c r="R240" s="248"/>
      <c r="S240" s="248"/>
      <c r="T240" s="248"/>
      <c r="U240" s="248"/>
    </row>
    <row r="241" customFormat="false" ht="12.75" hidden="false" customHeight="true" outlineLevel="0" collapsed="false">
      <c r="A241" s="254"/>
      <c r="B241" s="255"/>
      <c r="C241" s="256"/>
      <c r="D241" s="248"/>
      <c r="E241" s="248"/>
      <c r="F241" s="248"/>
      <c r="G241" s="248"/>
      <c r="H241" s="248"/>
      <c r="I241" s="248"/>
      <c r="J241" s="248"/>
      <c r="K241" s="248"/>
      <c r="L241" s="248"/>
      <c r="M241" s="248"/>
      <c r="N241" s="248"/>
      <c r="O241" s="248"/>
      <c r="P241" s="248"/>
      <c r="Q241" s="248"/>
      <c r="R241" s="248"/>
      <c r="S241" s="248"/>
      <c r="T241" s="248"/>
      <c r="U241" s="248"/>
    </row>
    <row r="242" customFormat="false" ht="12.75" hidden="false" customHeight="true" outlineLevel="0" collapsed="false">
      <c r="A242" s="254"/>
      <c r="B242" s="255"/>
      <c r="C242" s="256"/>
      <c r="D242" s="248"/>
      <c r="E242" s="248"/>
      <c r="F242" s="248"/>
      <c r="G242" s="248"/>
      <c r="H242" s="248"/>
      <c r="I242" s="248"/>
      <c r="J242" s="248"/>
      <c r="K242" s="248"/>
      <c r="L242" s="248"/>
      <c r="M242" s="248"/>
      <c r="N242" s="248"/>
      <c r="O242" s="248"/>
      <c r="P242" s="248"/>
      <c r="Q242" s="248"/>
      <c r="R242" s="248"/>
      <c r="S242" s="248"/>
      <c r="T242" s="248"/>
      <c r="U242" s="248"/>
    </row>
    <row r="243" customFormat="false" ht="12.75" hidden="false" customHeight="true" outlineLevel="0" collapsed="false">
      <c r="A243" s="254"/>
      <c r="B243" s="255"/>
      <c r="C243" s="256"/>
      <c r="D243" s="248"/>
      <c r="E243" s="248"/>
      <c r="F243" s="248"/>
      <c r="G243" s="248"/>
      <c r="H243" s="248"/>
      <c r="I243" s="248"/>
      <c r="J243" s="248"/>
      <c r="K243" s="248"/>
      <c r="L243" s="248"/>
      <c r="M243" s="248"/>
      <c r="N243" s="248"/>
      <c r="O243" s="248"/>
      <c r="P243" s="248"/>
      <c r="Q243" s="248"/>
      <c r="R243" s="248"/>
      <c r="S243" s="248"/>
      <c r="T243" s="248"/>
      <c r="U243" s="248"/>
    </row>
    <row r="244" customFormat="false" ht="12.75" hidden="false" customHeight="true" outlineLevel="0" collapsed="false">
      <c r="A244" s="254"/>
      <c r="B244" s="255"/>
      <c r="C244" s="256"/>
      <c r="D244" s="248"/>
      <c r="E244" s="248"/>
      <c r="F244" s="248"/>
      <c r="G244" s="248"/>
      <c r="H244" s="248"/>
      <c r="I244" s="248"/>
      <c r="J244" s="248"/>
      <c r="K244" s="248"/>
      <c r="L244" s="248"/>
      <c r="M244" s="248"/>
      <c r="N244" s="248"/>
      <c r="O244" s="248"/>
      <c r="P244" s="248"/>
      <c r="Q244" s="248"/>
      <c r="R244" s="248"/>
      <c r="S244" s="248"/>
      <c r="T244" s="248"/>
      <c r="U244" s="248"/>
    </row>
    <row r="245" customFormat="false" ht="12.75" hidden="false" customHeight="true" outlineLevel="0" collapsed="false">
      <c r="A245" s="254"/>
      <c r="B245" s="255"/>
      <c r="C245" s="256"/>
      <c r="D245" s="248"/>
      <c r="E245" s="248"/>
      <c r="F245" s="248"/>
      <c r="G245" s="248"/>
      <c r="H245" s="248"/>
      <c r="I245" s="248"/>
      <c r="J245" s="248"/>
      <c r="K245" s="248"/>
      <c r="L245" s="248"/>
      <c r="M245" s="248"/>
      <c r="N245" s="248"/>
      <c r="O245" s="248"/>
      <c r="P245" s="248"/>
      <c r="Q245" s="248"/>
      <c r="R245" s="248"/>
      <c r="S245" s="248"/>
      <c r="T245" s="248"/>
      <c r="U245" s="248"/>
    </row>
    <row r="246" customFormat="false" ht="12.75" hidden="false" customHeight="true" outlineLevel="0" collapsed="false">
      <c r="A246" s="254"/>
      <c r="B246" s="255"/>
      <c r="C246" s="256"/>
      <c r="D246" s="248"/>
      <c r="E246" s="248"/>
      <c r="F246" s="248"/>
      <c r="G246" s="248"/>
      <c r="H246" s="248"/>
      <c r="I246" s="248"/>
      <c r="J246" s="248"/>
      <c r="K246" s="248"/>
      <c r="L246" s="248"/>
      <c r="M246" s="248"/>
      <c r="N246" s="248"/>
      <c r="O246" s="248"/>
      <c r="P246" s="248"/>
      <c r="Q246" s="248"/>
      <c r="R246" s="248"/>
      <c r="S246" s="248"/>
      <c r="T246" s="248"/>
      <c r="U246" s="248"/>
    </row>
    <row r="247" customFormat="false" ht="12.75" hidden="false" customHeight="true" outlineLevel="0" collapsed="false">
      <c r="A247" s="254"/>
      <c r="B247" s="255"/>
      <c r="C247" s="256"/>
      <c r="D247" s="248"/>
      <c r="E247" s="248"/>
      <c r="F247" s="248"/>
      <c r="G247" s="248"/>
      <c r="H247" s="248"/>
      <c r="I247" s="248"/>
      <c r="J247" s="248"/>
      <c r="K247" s="248"/>
      <c r="L247" s="248"/>
      <c r="M247" s="248"/>
      <c r="N247" s="248"/>
      <c r="O247" s="248"/>
      <c r="P247" s="248"/>
      <c r="Q247" s="248"/>
      <c r="R247" s="248"/>
      <c r="S247" s="248"/>
      <c r="T247" s="248"/>
      <c r="U247" s="248"/>
    </row>
    <row r="248" customFormat="false" ht="12.75" hidden="false" customHeight="true" outlineLevel="0" collapsed="false">
      <c r="A248" s="254"/>
      <c r="B248" s="255"/>
      <c r="C248" s="256"/>
      <c r="D248" s="248"/>
      <c r="E248" s="248"/>
      <c r="F248" s="248"/>
      <c r="G248" s="248"/>
      <c r="H248" s="248"/>
      <c r="I248" s="248"/>
      <c r="J248" s="248"/>
      <c r="K248" s="248"/>
      <c r="L248" s="248"/>
      <c r="M248" s="248"/>
      <c r="N248" s="248"/>
      <c r="O248" s="248"/>
      <c r="P248" s="248"/>
      <c r="Q248" s="248"/>
      <c r="R248" s="248"/>
      <c r="S248" s="248"/>
      <c r="T248" s="248"/>
      <c r="U248" s="248"/>
    </row>
    <row r="249" customFormat="false" ht="15.75" hidden="false" customHeight="true" outlineLevel="0" collapsed="false">
      <c r="C249" s="258"/>
    </row>
    <row r="250" customFormat="false" ht="15.75" hidden="false" customHeight="true" outlineLevel="0" collapsed="false">
      <c r="C250" s="258"/>
    </row>
    <row r="251" customFormat="false" ht="15.75" hidden="false" customHeight="true" outlineLevel="0" collapsed="false">
      <c r="C251" s="258"/>
    </row>
    <row r="252" customFormat="false" ht="15.75" hidden="false" customHeight="true" outlineLevel="0" collapsed="false">
      <c r="C252" s="258"/>
    </row>
    <row r="253" customFormat="false" ht="15.75" hidden="false" customHeight="true" outlineLevel="0" collapsed="false">
      <c r="C253" s="258"/>
    </row>
    <row r="254" customFormat="false" ht="15.75" hidden="false" customHeight="true" outlineLevel="0" collapsed="false">
      <c r="C254" s="258"/>
    </row>
    <row r="255" customFormat="false" ht="15.75" hidden="false" customHeight="true" outlineLevel="0" collapsed="false">
      <c r="C255" s="258"/>
    </row>
    <row r="256" customFormat="false" ht="15.75" hidden="false" customHeight="true" outlineLevel="0" collapsed="false">
      <c r="C256" s="258"/>
    </row>
    <row r="257" customFormat="false" ht="15.75" hidden="false" customHeight="true" outlineLevel="0" collapsed="false">
      <c r="C257" s="258"/>
    </row>
    <row r="258" customFormat="false" ht="15.75" hidden="false" customHeight="true" outlineLevel="0" collapsed="false">
      <c r="C258" s="258"/>
    </row>
    <row r="259" customFormat="false" ht="15.75" hidden="false" customHeight="true" outlineLevel="0" collapsed="false">
      <c r="C259" s="258"/>
    </row>
    <row r="260" customFormat="false" ht="15.75" hidden="false" customHeight="true" outlineLevel="0" collapsed="false">
      <c r="C260" s="258"/>
    </row>
    <row r="261" customFormat="false" ht="15.75" hidden="false" customHeight="true" outlineLevel="0" collapsed="false">
      <c r="C261" s="258"/>
    </row>
    <row r="262" customFormat="false" ht="15.75" hidden="false" customHeight="true" outlineLevel="0" collapsed="false">
      <c r="C262" s="258"/>
    </row>
    <row r="263" customFormat="false" ht="15.75" hidden="false" customHeight="true" outlineLevel="0" collapsed="false">
      <c r="C263" s="258"/>
    </row>
    <row r="264" customFormat="false" ht="15.75" hidden="false" customHeight="true" outlineLevel="0" collapsed="false">
      <c r="C264" s="258"/>
    </row>
    <row r="265" customFormat="false" ht="15.75" hidden="false" customHeight="true" outlineLevel="0" collapsed="false">
      <c r="C265" s="258"/>
    </row>
    <row r="266" customFormat="false" ht="15.75" hidden="false" customHeight="true" outlineLevel="0" collapsed="false">
      <c r="C266" s="258"/>
    </row>
    <row r="267" customFormat="false" ht="15.75" hidden="false" customHeight="true" outlineLevel="0" collapsed="false">
      <c r="C267" s="258"/>
    </row>
    <row r="268" customFormat="false" ht="15.75" hidden="false" customHeight="true" outlineLevel="0" collapsed="false">
      <c r="C268" s="258"/>
    </row>
    <row r="269" customFormat="false" ht="15.75" hidden="false" customHeight="true" outlineLevel="0" collapsed="false">
      <c r="C269" s="258"/>
    </row>
    <row r="270" customFormat="false" ht="15.75" hidden="false" customHeight="true" outlineLevel="0" collapsed="false">
      <c r="C270" s="258"/>
    </row>
    <row r="271" customFormat="false" ht="15.75" hidden="false" customHeight="true" outlineLevel="0" collapsed="false">
      <c r="C271" s="258"/>
    </row>
    <row r="272" customFormat="false" ht="15.75" hidden="false" customHeight="true" outlineLevel="0" collapsed="false">
      <c r="C272" s="258"/>
    </row>
    <row r="273" customFormat="false" ht="15.75" hidden="false" customHeight="true" outlineLevel="0" collapsed="false">
      <c r="C273" s="258"/>
    </row>
    <row r="274" customFormat="false" ht="15.75" hidden="false" customHeight="true" outlineLevel="0" collapsed="false">
      <c r="C274" s="258"/>
    </row>
    <row r="275" customFormat="false" ht="15.75" hidden="false" customHeight="true" outlineLevel="0" collapsed="false">
      <c r="C275" s="258"/>
    </row>
    <row r="276" customFormat="false" ht="15.75" hidden="false" customHeight="true" outlineLevel="0" collapsed="false">
      <c r="C276" s="258"/>
    </row>
    <row r="277" customFormat="false" ht="15.75" hidden="false" customHeight="true" outlineLevel="0" collapsed="false">
      <c r="C277" s="258"/>
    </row>
    <row r="278" customFormat="false" ht="15.75" hidden="false" customHeight="true" outlineLevel="0" collapsed="false">
      <c r="C278" s="258"/>
    </row>
    <row r="279" customFormat="false" ht="15.75" hidden="false" customHeight="true" outlineLevel="0" collapsed="false">
      <c r="C279" s="258"/>
    </row>
    <row r="280" customFormat="false" ht="15.75" hidden="false" customHeight="true" outlineLevel="0" collapsed="false">
      <c r="C280" s="258"/>
    </row>
    <row r="281" customFormat="false" ht="15.75" hidden="false" customHeight="true" outlineLevel="0" collapsed="false">
      <c r="C281" s="258"/>
    </row>
    <row r="282" customFormat="false" ht="15.75" hidden="false" customHeight="true" outlineLevel="0" collapsed="false">
      <c r="C282" s="258"/>
    </row>
    <row r="283" customFormat="false" ht="15.75" hidden="false" customHeight="true" outlineLevel="0" collapsed="false">
      <c r="C283" s="258"/>
    </row>
    <row r="284" customFormat="false" ht="15.75" hidden="false" customHeight="true" outlineLevel="0" collapsed="false">
      <c r="C284" s="258"/>
    </row>
    <row r="285" customFormat="false" ht="15.75" hidden="false" customHeight="true" outlineLevel="0" collapsed="false">
      <c r="C285" s="258"/>
    </row>
    <row r="286" customFormat="false" ht="15.75" hidden="false" customHeight="true" outlineLevel="0" collapsed="false">
      <c r="C286" s="258"/>
    </row>
    <row r="287" customFormat="false" ht="15.75" hidden="false" customHeight="true" outlineLevel="0" collapsed="false">
      <c r="C287" s="258"/>
    </row>
    <row r="288" customFormat="false" ht="15.75" hidden="false" customHeight="true" outlineLevel="0" collapsed="false">
      <c r="C288" s="258"/>
    </row>
    <row r="289" customFormat="false" ht="15.75" hidden="false" customHeight="true" outlineLevel="0" collapsed="false">
      <c r="C289" s="258"/>
    </row>
    <row r="290" customFormat="false" ht="15.75" hidden="false" customHeight="true" outlineLevel="0" collapsed="false">
      <c r="C290" s="258"/>
    </row>
    <row r="291" customFormat="false" ht="15.75" hidden="false" customHeight="true" outlineLevel="0" collapsed="false">
      <c r="C291" s="258"/>
    </row>
    <row r="292" customFormat="false" ht="15.75" hidden="false" customHeight="true" outlineLevel="0" collapsed="false">
      <c r="C292" s="258"/>
    </row>
    <row r="293" customFormat="false" ht="15.75" hidden="false" customHeight="true" outlineLevel="0" collapsed="false">
      <c r="C293" s="258"/>
    </row>
    <row r="294" customFormat="false" ht="15.75" hidden="false" customHeight="true" outlineLevel="0" collapsed="false">
      <c r="C294" s="258"/>
    </row>
    <row r="295" customFormat="false" ht="15.75" hidden="false" customHeight="true" outlineLevel="0" collapsed="false">
      <c r="C295" s="258"/>
    </row>
    <row r="296" customFormat="false" ht="15.75" hidden="false" customHeight="true" outlineLevel="0" collapsed="false">
      <c r="C296" s="258"/>
    </row>
    <row r="297" customFormat="false" ht="15.75" hidden="false" customHeight="true" outlineLevel="0" collapsed="false">
      <c r="C297" s="258"/>
    </row>
    <row r="298" customFormat="false" ht="15.75" hidden="false" customHeight="true" outlineLevel="0" collapsed="false">
      <c r="C298" s="258"/>
    </row>
    <row r="299" customFormat="false" ht="15.75" hidden="false" customHeight="true" outlineLevel="0" collapsed="false">
      <c r="C299" s="258"/>
    </row>
    <row r="300" customFormat="false" ht="15.75" hidden="false" customHeight="true" outlineLevel="0" collapsed="false">
      <c r="C300" s="258"/>
    </row>
    <row r="301" customFormat="false" ht="15.75" hidden="false" customHeight="true" outlineLevel="0" collapsed="false">
      <c r="C301" s="258"/>
    </row>
    <row r="302" customFormat="false" ht="15.75" hidden="false" customHeight="true" outlineLevel="0" collapsed="false">
      <c r="C302" s="258"/>
    </row>
    <row r="303" customFormat="false" ht="15.75" hidden="false" customHeight="true" outlineLevel="0" collapsed="false">
      <c r="C303" s="258"/>
    </row>
    <row r="304" customFormat="false" ht="15.75" hidden="false" customHeight="true" outlineLevel="0" collapsed="false">
      <c r="C304" s="258"/>
    </row>
    <row r="305" customFormat="false" ht="15.75" hidden="false" customHeight="true" outlineLevel="0" collapsed="false">
      <c r="C305" s="258"/>
    </row>
    <row r="306" customFormat="false" ht="15.75" hidden="false" customHeight="true" outlineLevel="0" collapsed="false">
      <c r="C306" s="258"/>
    </row>
    <row r="307" customFormat="false" ht="15.75" hidden="false" customHeight="true" outlineLevel="0" collapsed="false">
      <c r="C307" s="258"/>
    </row>
    <row r="308" customFormat="false" ht="15.75" hidden="false" customHeight="true" outlineLevel="0" collapsed="false">
      <c r="C308" s="258"/>
    </row>
    <row r="309" customFormat="false" ht="15.75" hidden="false" customHeight="true" outlineLevel="0" collapsed="false">
      <c r="C309" s="258"/>
    </row>
    <row r="310" customFormat="false" ht="15.75" hidden="false" customHeight="true" outlineLevel="0" collapsed="false">
      <c r="C310" s="258"/>
    </row>
    <row r="311" customFormat="false" ht="15.75" hidden="false" customHeight="true" outlineLevel="0" collapsed="false">
      <c r="C311" s="258"/>
    </row>
    <row r="312" customFormat="false" ht="15.75" hidden="false" customHeight="true" outlineLevel="0" collapsed="false">
      <c r="C312" s="258"/>
    </row>
    <row r="313" customFormat="false" ht="15.75" hidden="false" customHeight="true" outlineLevel="0" collapsed="false">
      <c r="C313" s="258"/>
    </row>
    <row r="314" customFormat="false" ht="15.75" hidden="false" customHeight="true" outlineLevel="0" collapsed="false">
      <c r="C314" s="258"/>
    </row>
    <row r="315" customFormat="false" ht="15.75" hidden="false" customHeight="true" outlineLevel="0" collapsed="false">
      <c r="C315" s="258"/>
    </row>
    <row r="316" customFormat="false" ht="15.75" hidden="false" customHeight="true" outlineLevel="0" collapsed="false">
      <c r="C316" s="258"/>
    </row>
    <row r="317" customFormat="false" ht="15.75" hidden="false" customHeight="true" outlineLevel="0" collapsed="false">
      <c r="C317" s="258"/>
    </row>
    <row r="318" customFormat="false" ht="15.75" hidden="false" customHeight="true" outlineLevel="0" collapsed="false">
      <c r="C318" s="258"/>
    </row>
    <row r="319" customFormat="false" ht="15.75" hidden="false" customHeight="true" outlineLevel="0" collapsed="false">
      <c r="C319" s="258"/>
    </row>
    <row r="320" customFormat="false" ht="15.75" hidden="false" customHeight="true" outlineLevel="0" collapsed="false">
      <c r="C320" s="258"/>
    </row>
    <row r="321" customFormat="false" ht="15.75" hidden="false" customHeight="true" outlineLevel="0" collapsed="false">
      <c r="C321" s="258"/>
    </row>
    <row r="322" customFormat="false" ht="15.75" hidden="false" customHeight="true" outlineLevel="0" collapsed="false">
      <c r="C322" s="258"/>
    </row>
    <row r="323" customFormat="false" ht="15.75" hidden="false" customHeight="true" outlineLevel="0" collapsed="false">
      <c r="C323" s="258"/>
    </row>
    <row r="324" customFormat="false" ht="15.75" hidden="false" customHeight="true" outlineLevel="0" collapsed="false">
      <c r="C324" s="258"/>
    </row>
    <row r="325" customFormat="false" ht="15.75" hidden="false" customHeight="true" outlineLevel="0" collapsed="false">
      <c r="C325" s="258"/>
    </row>
    <row r="326" customFormat="false" ht="15.75" hidden="false" customHeight="true" outlineLevel="0" collapsed="false">
      <c r="C326" s="258"/>
    </row>
    <row r="327" customFormat="false" ht="15.75" hidden="false" customHeight="true" outlineLevel="0" collapsed="false">
      <c r="C327" s="258"/>
    </row>
    <row r="328" customFormat="false" ht="15.75" hidden="false" customHeight="true" outlineLevel="0" collapsed="false">
      <c r="C328" s="258"/>
    </row>
    <row r="329" customFormat="false" ht="15.75" hidden="false" customHeight="true" outlineLevel="0" collapsed="false">
      <c r="C329" s="258"/>
    </row>
    <row r="330" customFormat="false" ht="15.75" hidden="false" customHeight="true" outlineLevel="0" collapsed="false">
      <c r="C330" s="258"/>
    </row>
    <row r="331" customFormat="false" ht="15.75" hidden="false" customHeight="true" outlineLevel="0" collapsed="false">
      <c r="C331" s="258"/>
    </row>
    <row r="332" customFormat="false" ht="15.75" hidden="false" customHeight="true" outlineLevel="0" collapsed="false">
      <c r="C332" s="258"/>
    </row>
    <row r="333" customFormat="false" ht="15.75" hidden="false" customHeight="true" outlineLevel="0" collapsed="false">
      <c r="C333" s="258"/>
    </row>
    <row r="334" customFormat="false" ht="15.75" hidden="false" customHeight="true" outlineLevel="0" collapsed="false">
      <c r="C334" s="258"/>
    </row>
    <row r="335" customFormat="false" ht="15.75" hidden="false" customHeight="true" outlineLevel="0" collapsed="false">
      <c r="C335" s="258"/>
    </row>
    <row r="336" customFormat="false" ht="15.75" hidden="false" customHeight="true" outlineLevel="0" collapsed="false">
      <c r="C336" s="258"/>
    </row>
    <row r="337" customFormat="false" ht="15.75" hidden="false" customHeight="true" outlineLevel="0" collapsed="false">
      <c r="C337" s="258"/>
    </row>
    <row r="338" customFormat="false" ht="15.75" hidden="false" customHeight="true" outlineLevel="0" collapsed="false">
      <c r="C338" s="258"/>
    </row>
    <row r="339" customFormat="false" ht="15.75" hidden="false" customHeight="true" outlineLevel="0" collapsed="false">
      <c r="C339" s="258"/>
    </row>
    <row r="340" customFormat="false" ht="15.75" hidden="false" customHeight="true" outlineLevel="0" collapsed="false">
      <c r="C340" s="258"/>
    </row>
    <row r="341" customFormat="false" ht="15.75" hidden="false" customHeight="true" outlineLevel="0" collapsed="false">
      <c r="C341" s="258"/>
    </row>
    <row r="342" customFormat="false" ht="15.75" hidden="false" customHeight="true" outlineLevel="0" collapsed="false">
      <c r="C342" s="258"/>
    </row>
    <row r="343" customFormat="false" ht="15.75" hidden="false" customHeight="true" outlineLevel="0" collapsed="false">
      <c r="C343" s="258"/>
    </row>
    <row r="344" customFormat="false" ht="15.75" hidden="false" customHeight="true" outlineLevel="0" collapsed="false">
      <c r="C344" s="258"/>
    </row>
    <row r="345" customFormat="false" ht="15.75" hidden="false" customHeight="true" outlineLevel="0" collapsed="false">
      <c r="C345" s="258"/>
    </row>
    <row r="346" customFormat="false" ht="15.75" hidden="false" customHeight="true" outlineLevel="0" collapsed="false">
      <c r="C346" s="258"/>
    </row>
    <row r="347" customFormat="false" ht="15.75" hidden="false" customHeight="true" outlineLevel="0" collapsed="false">
      <c r="C347" s="258"/>
    </row>
    <row r="348" customFormat="false" ht="15.75" hidden="false" customHeight="true" outlineLevel="0" collapsed="false">
      <c r="C348" s="258"/>
    </row>
    <row r="349" customFormat="false" ht="15.75" hidden="false" customHeight="true" outlineLevel="0" collapsed="false">
      <c r="C349" s="258"/>
    </row>
    <row r="350" customFormat="false" ht="15.75" hidden="false" customHeight="true" outlineLevel="0" collapsed="false">
      <c r="C350" s="258"/>
    </row>
    <row r="351" customFormat="false" ht="15.75" hidden="false" customHeight="true" outlineLevel="0" collapsed="false">
      <c r="C351" s="258"/>
    </row>
    <row r="352" customFormat="false" ht="15.75" hidden="false" customHeight="true" outlineLevel="0" collapsed="false">
      <c r="C352" s="258"/>
    </row>
    <row r="353" customFormat="false" ht="15.75" hidden="false" customHeight="true" outlineLevel="0" collapsed="false">
      <c r="C353" s="258"/>
    </row>
    <row r="354" customFormat="false" ht="15.75" hidden="false" customHeight="true" outlineLevel="0" collapsed="false">
      <c r="C354" s="258"/>
    </row>
    <row r="355" customFormat="false" ht="15.75" hidden="false" customHeight="true" outlineLevel="0" collapsed="false">
      <c r="C355" s="258"/>
    </row>
    <row r="356" customFormat="false" ht="15.75" hidden="false" customHeight="true" outlineLevel="0" collapsed="false">
      <c r="C356" s="258"/>
    </row>
    <row r="357" customFormat="false" ht="15.75" hidden="false" customHeight="true" outlineLevel="0" collapsed="false">
      <c r="C357" s="258"/>
    </row>
    <row r="358" customFormat="false" ht="15.75" hidden="false" customHeight="true" outlineLevel="0" collapsed="false">
      <c r="C358" s="258"/>
    </row>
    <row r="359" customFormat="false" ht="15.75" hidden="false" customHeight="true" outlineLevel="0" collapsed="false">
      <c r="C359" s="258"/>
    </row>
    <row r="360" customFormat="false" ht="15.75" hidden="false" customHeight="true" outlineLevel="0" collapsed="false">
      <c r="C360" s="258"/>
    </row>
    <row r="361" customFormat="false" ht="15.75" hidden="false" customHeight="true" outlineLevel="0" collapsed="false">
      <c r="C361" s="258"/>
    </row>
    <row r="362" customFormat="false" ht="15.75" hidden="false" customHeight="true" outlineLevel="0" collapsed="false">
      <c r="C362" s="258"/>
    </row>
    <row r="363" customFormat="false" ht="15.75" hidden="false" customHeight="true" outlineLevel="0" collapsed="false">
      <c r="C363" s="258"/>
    </row>
    <row r="364" customFormat="false" ht="15.75" hidden="false" customHeight="true" outlineLevel="0" collapsed="false">
      <c r="C364" s="258"/>
    </row>
    <row r="365" customFormat="false" ht="15.75" hidden="false" customHeight="true" outlineLevel="0" collapsed="false">
      <c r="C365" s="258"/>
    </row>
    <row r="366" customFormat="false" ht="15.75" hidden="false" customHeight="true" outlineLevel="0" collapsed="false">
      <c r="C366" s="258"/>
    </row>
    <row r="367" customFormat="false" ht="15.75" hidden="false" customHeight="true" outlineLevel="0" collapsed="false">
      <c r="C367" s="258"/>
    </row>
    <row r="368" customFormat="false" ht="15.75" hidden="false" customHeight="true" outlineLevel="0" collapsed="false">
      <c r="C368" s="258"/>
    </row>
    <row r="369" customFormat="false" ht="15.75" hidden="false" customHeight="true" outlineLevel="0" collapsed="false">
      <c r="C369" s="258"/>
    </row>
    <row r="370" customFormat="false" ht="15.75" hidden="false" customHeight="true" outlineLevel="0" collapsed="false">
      <c r="C370" s="258"/>
    </row>
    <row r="371" customFormat="false" ht="15.75" hidden="false" customHeight="true" outlineLevel="0" collapsed="false">
      <c r="C371" s="258"/>
    </row>
    <row r="372" customFormat="false" ht="15.75" hidden="false" customHeight="true" outlineLevel="0" collapsed="false">
      <c r="C372" s="258"/>
    </row>
    <row r="373" customFormat="false" ht="15.75" hidden="false" customHeight="true" outlineLevel="0" collapsed="false">
      <c r="C373" s="258"/>
    </row>
    <row r="374" customFormat="false" ht="15.75" hidden="false" customHeight="true" outlineLevel="0" collapsed="false">
      <c r="C374" s="258"/>
    </row>
    <row r="375" customFormat="false" ht="15.75" hidden="false" customHeight="true" outlineLevel="0" collapsed="false">
      <c r="C375" s="258"/>
    </row>
    <row r="376" customFormat="false" ht="15.75" hidden="false" customHeight="true" outlineLevel="0" collapsed="false">
      <c r="C376" s="258"/>
    </row>
    <row r="377" customFormat="false" ht="15.75" hidden="false" customHeight="true" outlineLevel="0" collapsed="false">
      <c r="C377" s="258"/>
    </row>
    <row r="378" customFormat="false" ht="15.75" hidden="false" customHeight="true" outlineLevel="0" collapsed="false">
      <c r="C378" s="258"/>
    </row>
    <row r="379" customFormat="false" ht="15.75" hidden="false" customHeight="true" outlineLevel="0" collapsed="false">
      <c r="C379" s="258"/>
    </row>
    <row r="380" customFormat="false" ht="15.75" hidden="false" customHeight="true" outlineLevel="0" collapsed="false">
      <c r="C380" s="258"/>
    </row>
    <row r="381" customFormat="false" ht="15.75" hidden="false" customHeight="true" outlineLevel="0" collapsed="false">
      <c r="C381" s="258"/>
    </row>
    <row r="382" customFormat="false" ht="15.75" hidden="false" customHeight="true" outlineLevel="0" collapsed="false">
      <c r="C382" s="258"/>
    </row>
    <row r="383" customFormat="false" ht="15.75" hidden="false" customHeight="true" outlineLevel="0" collapsed="false">
      <c r="C383" s="258"/>
    </row>
    <row r="384" customFormat="false" ht="15.75" hidden="false" customHeight="true" outlineLevel="0" collapsed="false">
      <c r="C384" s="258"/>
    </row>
    <row r="385" customFormat="false" ht="15.75" hidden="false" customHeight="true" outlineLevel="0" collapsed="false">
      <c r="C385" s="258"/>
    </row>
    <row r="386" customFormat="false" ht="15.75" hidden="false" customHeight="true" outlineLevel="0" collapsed="false">
      <c r="C386" s="258"/>
    </row>
    <row r="387" customFormat="false" ht="15.75" hidden="false" customHeight="true" outlineLevel="0" collapsed="false">
      <c r="C387" s="258"/>
    </row>
    <row r="388" customFormat="false" ht="15.75" hidden="false" customHeight="true" outlineLevel="0" collapsed="false">
      <c r="C388" s="258"/>
    </row>
    <row r="389" customFormat="false" ht="15.75" hidden="false" customHeight="true" outlineLevel="0" collapsed="false">
      <c r="C389" s="258"/>
    </row>
    <row r="390" customFormat="false" ht="15.75" hidden="false" customHeight="true" outlineLevel="0" collapsed="false">
      <c r="C390" s="258"/>
    </row>
    <row r="391" customFormat="false" ht="15.75" hidden="false" customHeight="true" outlineLevel="0" collapsed="false">
      <c r="C391" s="258"/>
    </row>
    <row r="392" customFormat="false" ht="15.75" hidden="false" customHeight="true" outlineLevel="0" collapsed="false">
      <c r="C392" s="258"/>
    </row>
    <row r="393" customFormat="false" ht="15.75" hidden="false" customHeight="true" outlineLevel="0" collapsed="false">
      <c r="C393" s="258"/>
    </row>
    <row r="394" customFormat="false" ht="15.75" hidden="false" customHeight="true" outlineLevel="0" collapsed="false">
      <c r="C394" s="258"/>
    </row>
    <row r="395" customFormat="false" ht="15.75" hidden="false" customHeight="true" outlineLevel="0" collapsed="false">
      <c r="C395" s="258"/>
    </row>
    <row r="396" customFormat="false" ht="15.75" hidden="false" customHeight="true" outlineLevel="0" collapsed="false">
      <c r="C396" s="258"/>
    </row>
    <row r="397" customFormat="false" ht="15.75" hidden="false" customHeight="true" outlineLevel="0" collapsed="false">
      <c r="C397" s="258"/>
    </row>
    <row r="398" customFormat="false" ht="15.75" hidden="false" customHeight="true" outlineLevel="0" collapsed="false">
      <c r="C398" s="258"/>
    </row>
    <row r="399" customFormat="false" ht="15.75" hidden="false" customHeight="true" outlineLevel="0" collapsed="false">
      <c r="C399" s="258"/>
    </row>
    <row r="400" customFormat="false" ht="15.75" hidden="false" customHeight="true" outlineLevel="0" collapsed="false">
      <c r="C400" s="258"/>
    </row>
    <row r="401" customFormat="false" ht="15.75" hidden="false" customHeight="true" outlineLevel="0" collapsed="false">
      <c r="C401" s="258"/>
    </row>
    <row r="402" customFormat="false" ht="15.75" hidden="false" customHeight="true" outlineLevel="0" collapsed="false">
      <c r="C402" s="258"/>
    </row>
    <row r="403" customFormat="false" ht="15.75" hidden="false" customHeight="true" outlineLevel="0" collapsed="false">
      <c r="C403" s="258"/>
    </row>
    <row r="404" customFormat="false" ht="15.75" hidden="false" customHeight="true" outlineLevel="0" collapsed="false">
      <c r="C404" s="258"/>
    </row>
    <row r="405" customFormat="false" ht="15.75" hidden="false" customHeight="true" outlineLevel="0" collapsed="false">
      <c r="C405" s="258"/>
    </row>
    <row r="406" customFormat="false" ht="15.75" hidden="false" customHeight="true" outlineLevel="0" collapsed="false">
      <c r="C406" s="258"/>
    </row>
    <row r="407" customFormat="false" ht="15.75" hidden="false" customHeight="true" outlineLevel="0" collapsed="false">
      <c r="C407" s="258"/>
    </row>
    <row r="408" customFormat="false" ht="15.75" hidden="false" customHeight="true" outlineLevel="0" collapsed="false">
      <c r="C408" s="258"/>
    </row>
    <row r="409" customFormat="false" ht="15.75" hidden="false" customHeight="true" outlineLevel="0" collapsed="false">
      <c r="C409" s="258"/>
    </row>
    <row r="410" customFormat="false" ht="15.75" hidden="false" customHeight="true" outlineLevel="0" collapsed="false">
      <c r="C410" s="258"/>
    </row>
    <row r="411" customFormat="false" ht="15.75" hidden="false" customHeight="true" outlineLevel="0" collapsed="false">
      <c r="C411" s="258"/>
    </row>
    <row r="412" customFormat="false" ht="15.75" hidden="false" customHeight="true" outlineLevel="0" collapsed="false">
      <c r="C412" s="258"/>
    </row>
    <row r="413" customFormat="false" ht="15.75" hidden="false" customHeight="true" outlineLevel="0" collapsed="false">
      <c r="C413" s="258"/>
    </row>
    <row r="414" customFormat="false" ht="15.75" hidden="false" customHeight="true" outlineLevel="0" collapsed="false">
      <c r="C414" s="258"/>
    </row>
    <row r="415" customFormat="false" ht="15.75" hidden="false" customHeight="true" outlineLevel="0" collapsed="false">
      <c r="C415" s="258"/>
    </row>
    <row r="416" customFormat="false" ht="15.75" hidden="false" customHeight="true" outlineLevel="0" collapsed="false">
      <c r="C416" s="258"/>
    </row>
    <row r="417" customFormat="false" ht="15.75" hidden="false" customHeight="true" outlineLevel="0" collapsed="false">
      <c r="C417" s="258"/>
    </row>
    <row r="418" customFormat="false" ht="15.75" hidden="false" customHeight="true" outlineLevel="0" collapsed="false">
      <c r="C418" s="258"/>
    </row>
    <row r="419" customFormat="false" ht="15.75" hidden="false" customHeight="true" outlineLevel="0" collapsed="false">
      <c r="C419" s="258"/>
    </row>
    <row r="420" customFormat="false" ht="15.75" hidden="false" customHeight="true" outlineLevel="0" collapsed="false">
      <c r="C420" s="258"/>
    </row>
    <row r="421" customFormat="false" ht="15.75" hidden="false" customHeight="true" outlineLevel="0" collapsed="false">
      <c r="C421" s="258"/>
    </row>
    <row r="422" customFormat="false" ht="15.75" hidden="false" customHeight="true" outlineLevel="0" collapsed="false">
      <c r="C422" s="258"/>
    </row>
    <row r="423" customFormat="false" ht="15.75" hidden="false" customHeight="true" outlineLevel="0" collapsed="false">
      <c r="C423" s="258"/>
    </row>
    <row r="424" customFormat="false" ht="15.75" hidden="false" customHeight="true" outlineLevel="0" collapsed="false">
      <c r="C424" s="258"/>
    </row>
    <row r="425" customFormat="false" ht="15.75" hidden="false" customHeight="true" outlineLevel="0" collapsed="false">
      <c r="C425" s="258"/>
    </row>
    <row r="426" customFormat="false" ht="15.75" hidden="false" customHeight="true" outlineLevel="0" collapsed="false">
      <c r="C426" s="258"/>
    </row>
    <row r="427" customFormat="false" ht="15.75" hidden="false" customHeight="true" outlineLevel="0" collapsed="false">
      <c r="C427" s="258"/>
    </row>
    <row r="428" customFormat="false" ht="15.75" hidden="false" customHeight="true" outlineLevel="0" collapsed="false">
      <c r="C428" s="258"/>
    </row>
    <row r="429" customFormat="false" ht="15.75" hidden="false" customHeight="true" outlineLevel="0" collapsed="false">
      <c r="C429" s="258"/>
    </row>
    <row r="430" customFormat="false" ht="15.75" hidden="false" customHeight="true" outlineLevel="0" collapsed="false">
      <c r="C430" s="258"/>
    </row>
    <row r="431" customFormat="false" ht="15.75" hidden="false" customHeight="true" outlineLevel="0" collapsed="false">
      <c r="C431" s="258"/>
    </row>
    <row r="432" customFormat="false" ht="15.75" hidden="false" customHeight="true" outlineLevel="0" collapsed="false">
      <c r="C432" s="258"/>
    </row>
    <row r="433" customFormat="false" ht="15.75" hidden="false" customHeight="true" outlineLevel="0" collapsed="false">
      <c r="C433" s="258"/>
    </row>
    <row r="434" customFormat="false" ht="15.75" hidden="false" customHeight="true" outlineLevel="0" collapsed="false">
      <c r="C434" s="258"/>
    </row>
    <row r="435" customFormat="false" ht="15.75" hidden="false" customHeight="true" outlineLevel="0" collapsed="false">
      <c r="C435" s="258"/>
    </row>
    <row r="436" customFormat="false" ht="15.75" hidden="false" customHeight="true" outlineLevel="0" collapsed="false">
      <c r="C436" s="258"/>
    </row>
    <row r="437" customFormat="false" ht="15.75" hidden="false" customHeight="true" outlineLevel="0" collapsed="false">
      <c r="C437" s="258"/>
    </row>
    <row r="438" customFormat="false" ht="15.75" hidden="false" customHeight="true" outlineLevel="0" collapsed="false">
      <c r="C438" s="258"/>
    </row>
    <row r="439" customFormat="false" ht="15.75" hidden="false" customHeight="true" outlineLevel="0" collapsed="false">
      <c r="C439" s="258"/>
    </row>
    <row r="440" customFormat="false" ht="15.75" hidden="false" customHeight="true" outlineLevel="0" collapsed="false">
      <c r="C440" s="258"/>
    </row>
    <row r="441" customFormat="false" ht="15.75" hidden="false" customHeight="true" outlineLevel="0" collapsed="false">
      <c r="C441" s="258"/>
    </row>
    <row r="442" customFormat="false" ht="15.75" hidden="false" customHeight="true" outlineLevel="0" collapsed="false">
      <c r="C442" s="258"/>
    </row>
    <row r="443" customFormat="false" ht="15.75" hidden="false" customHeight="true" outlineLevel="0" collapsed="false">
      <c r="C443" s="258"/>
    </row>
    <row r="444" customFormat="false" ht="15.75" hidden="false" customHeight="true" outlineLevel="0" collapsed="false">
      <c r="C444" s="258"/>
    </row>
    <row r="445" customFormat="false" ht="15.75" hidden="false" customHeight="true" outlineLevel="0" collapsed="false">
      <c r="C445" s="258"/>
    </row>
    <row r="446" customFormat="false" ht="15.75" hidden="false" customHeight="true" outlineLevel="0" collapsed="false">
      <c r="C446" s="258"/>
    </row>
    <row r="447" customFormat="false" ht="15.75" hidden="false" customHeight="true" outlineLevel="0" collapsed="false">
      <c r="C447" s="258"/>
    </row>
    <row r="448" customFormat="false" ht="15.75" hidden="false" customHeight="true" outlineLevel="0" collapsed="false">
      <c r="C448" s="258"/>
    </row>
    <row r="449" customFormat="false" ht="15.75" hidden="false" customHeight="true" outlineLevel="0" collapsed="false">
      <c r="C449" s="258"/>
    </row>
    <row r="450" customFormat="false" ht="15.75" hidden="false" customHeight="true" outlineLevel="0" collapsed="false">
      <c r="C450" s="258"/>
    </row>
    <row r="451" customFormat="false" ht="15.75" hidden="false" customHeight="true" outlineLevel="0" collapsed="false">
      <c r="C451" s="258"/>
    </row>
    <row r="452" customFormat="false" ht="15.75" hidden="false" customHeight="true" outlineLevel="0" collapsed="false">
      <c r="C452" s="258"/>
    </row>
    <row r="453" customFormat="false" ht="15.75" hidden="false" customHeight="true" outlineLevel="0" collapsed="false">
      <c r="C453" s="258"/>
    </row>
    <row r="454" customFormat="false" ht="15.75" hidden="false" customHeight="true" outlineLevel="0" collapsed="false">
      <c r="C454" s="258"/>
    </row>
    <row r="455" customFormat="false" ht="15.75" hidden="false" customHeight="true" outlineLevel="0" collapsed="false">
      <c r="C455" s="258"/>
    </row>
    <row r="456" customFormat="false" ht="15.75" hidden="false" customHeight="true" outlineLevel="0" collapsed="false">
      <c r="C456" s="258"/>
    </row>
    <row r="457" customFormat="false" ht="15.75" hidden="false" customHeight="true" outlineLevel="0" collapsed="false">
      <c r="C457" s="258"/>
    </row>
    <row r="458" customFormat="false" ht="15.75" hidden="false" customHeight="true" outlineLevel="0" collapsed="false">
      <c r="C458" s="258"/>
    </row>
    <row r="459" customFormat="false" ht="15.75" hidden="false" customHeight="true" outlineLevel="0" collapsed="false">
      <c r="C459" s="258"/>
    </row>
    <row r="460" customFormat="false" ht="15.75" hidden="false" customHeight="true" outlineLevel="0" collapsed="false">
      <c r="C460" s="258"/>
    </row>
    <row r="461" customFormat="false" ht="15.75" hidden="false" customHeight="true" outlineLevel="0" collapsed="false">
      <c r="C461" s="258"/>
    </row>
    <row r="462" customFormat="false" ht="15.75" hidden="false" customHeight="true" outlineLevel="0" collapsed="false">
      <c r="C462" s="258"/>
    </row>
    <row r="463" customFormat="false" ht="15.75" hidden="false" customHeight="true" outlineLevel="0" collapsed="false">
      <c r="C463" s="258"/>
    </row>
    <row r="464" customFormat="false" ht="15.75" hidden="false" customHeight="true" outlineLevel="0" collapsed="false">
      <c r="C464" s="258"/>
    </row>
    <row r="465" customFormat="false" ht="15.75" hidden="false" customHeight="true" outlineLevel="0" collapsed="false">
      <c r="C465" s="258"/>
    </row>
    <row r="466" customFormat="false" ht="15.75" hidden="false" customHeight="true" outlineLevel="0" collapsed="false">
      <c r="C466" s="258"/>
    </row>
    <row r="467" customFormat="false" ht="15.75" hidden="false" customHeight="true" outlineLevel="0" collapsed="false">
      <c r="C467" s="258"/>
    </row>
    <row r="468" customFormat="false" ht="15.75" hidden="false" customHeight="true" outlineLevel="0" collapsed="false">
      <c r="C468" s="258"/>
    </row>
    <row r="469" customFormat="false" ht="15.75" hidden="false" customHeight="true" outlineLevel="0" collapsed="false">
      <c r="C469" s="258"/>
    </row>
    <row r="470" customFormat="false" ht="15.75" hidden="false" customHeight="true" outlineLevel="0" collapsed="false">
      <c r="C470" s="258"/>
    </row>
    <row r="471" customFormat="false" ht="15.75" hidden="false" customHeight="true" outlineLevel="0" collapsed="false">
      <c r="C471" s="258"/>
    </row>
    <row r="472" customFormat="false" ht="15.75" hidden="false" customHeight="true" outlineLevel="0" collapsed="false">
      <c r="C472" s="258"/>
    </row>
    <row r="473" customFormat="false" ht="15.75" hidden="false" customHeight="true" outlineLevel="0" collapsed="false">
      <c r="C473" s="258"/>
    </row>
    <row r="474" customFormat="false" ht="15.75" hidden="false" customHeight="true" outlineLevel="0" collapsed="false">
      <c r="C474" s="258"/>
    </row>
    <row r="475" customFormat="false" ht="15.75" hidden="false" customHeight="true" outlineLevel="0" collapsed="false">
      <c r="C475" s="258"/>
    </row>
    <row r="476" customFormat="false" ht="15.75" hidden="false" customHeight="true" outlineLevel="0" collapsed="false">
      <c r="C476" s="258"/>
    </row>
    <row r="477" customFormat="false" ht="15.75" hidden="false" customHeight="true" outlineLevel="0" collapsed="false">
      <c r="C477" s="258"/>
    </row>
    <row r="478" customFormat="false" ht="15.75" hidden="false" customHeight="true" outlineLevel="0" collapsed="false">
      <c r="C478" s="258"/>
    </row>
    <row r="479" customFormat="false" ht="15.75" hidden="false" customHeight="true" outlineLevel="0" collapsed="false">
      <c r="C479" s="258"/>
    </row>
    <row r="480" customFormat="false" ht="15.75" hidden="false" customHeight="true" outlineLevel="0" collapsed="false">
      <c r="C480" s="258"/>
    </row>
    <row r="481" customFormat="false" ht="15.75" hidden="false" customHeight="true" outlineLevel="0" collapsed="false">
      <c r="C481" s="258"/>
    </row>
    <row r="482" customFormat="false" ht="15.75" hidden="false" customHeight="true" outlineLevel="0" collapsed="false">
      <c r="C482" s="258"/>
    </row>
    <row r="483" customFormat="false" ht="15.75" hidden="false" customHeight="true" outlineLevel="0" collapsed="false">
      <c r="C483" s="258"/>
    </row>
    <row r="484" customFormat="false" ht="15.75" hidden="false" customHeight="true" outlineLevel="0" collapsed="false">
      <c r="C484" s="258"/>
    </row>
    <row r="485" customFormat="false" ht="15.75" hidden="false" customHeight="true" outlineLevel="0" collapsed="false">
      <c r="C485" s="258"/>
    </row>
    <row r="486" customFormat="false" ht="15.75" hidden="false" customHeight="true" outlineLevel="0" collapsed="false">
      <c r="C486" s="258"/>
    </row>
    <row r="487" customFormat="false" ht="15.75" hidden="false" customHeight="true" outlineLevel="0" collapsed="false">
      <c r="C487" s="258"/>
    </row>
    <row r="488" customFormat="false" ht="15.75" hidden="false" customHeight="true" outlineLevel="0" collapsed="false">
      <c r="C488" s="258"/>
    </row>
    <row r="489" customFormat="false" ht="15.75" hidden="false" customHeight="true" outlineLevel="0" collapsed="false">
      <c r="C489" s="258"/>
    </row>
    <row r="490" customFormat="false" ht="15.75" hidden="false" customHeight="true" outlineLevel="0" collapsed="false">
      <c r="C490" s="258"/>
    </row>
    <row r="491" customFormat="false" ht="15.75" hidden="false" customHeight="true" outlineLevel="0" collapsed="false">
      <c r="C491" s="258"/>
    </row>
    <row r="492" customFormat="false" ht="15.75" hidden="false" customHeight="true" outlineLevel="0" collapsed="false">
      <c r="C492" s="258"/>
    </row>
    <row r="493" customFormat="false" ht="15.75" hidden="false" customHeight="true" outlineLevel="0" collapsed="false">
      <c r="C493" s="258"/>
    </row>
    <row r="494" customFormat="false" ht="15.75" hidden="false" customHeight="true" outlineLevel="0" collapsed="false">
      <c r="C494" s="258"/>
    </row>
    <row r="495" customFormat="false" ht="15.75" hidden="false" customHeight="true" outlineLevel="0" collapsed="false">
      <c r="C495" s="258"/>
    </row>
    <row r="496" customFormat="false" ht="15.75" hidden="false" customHeight="true" outlineLevel="0" collapsed="false">
      <c r="C496" s="258"/>
    </row>
    <row r="497" customFormat="false" ht="15.75" hidden="false" customHeight="true" outlineLevel="0" collapsed="false">
      <c r="C497" s="258"/>
    </row>
    <row r="498" customFormat="false" ht="15.75" hidden="false" customHeight="true" outlineLevel="0" collapsed="false">
      <c r="C498" s="258"/>
    </row>
    <row r="499" customFormat="false" ht="15.75" hidden="false" customHeight="true" outlineLevel="0" collapsed="false">
      <c r="C499" s="258"/>
    </row>
    <row r="500" customFormat="false" ht="15.75" hidden="false" customHeight="true" outlineLevel="0" collapsed="false">
      <c r="C500" s="258"/>
    </row>
    <row r="501" customFormat="false" ht="15.75" hidden="false" customHeight="true" outlineLevel="0" collapsed="false">
      <c r="C501" s="258"/>
    </row>
    <row r="502" customFormat="false" ht="15.75" hidden="false" customHeight="true" outlineLevel="0" collapsed="false">
      <c r="C502" s="258"/>
    </row>
    <row r="503" customFormat="false" ht="15.75" hidden="false" customHeight="true" outlineLevel="0" collapsed="false">
      <c r="C503" s="258"/>
    </row>
    <row r="504" customFormat="false" ht="15.75" hidden="false" customHeight="true" outlineLevel="0" collapsed="false">
      <c r="C504" s="258"/>
    </row>
    <row r="505" customFormat="false" ht="15.75" hidden="false" customHeight="true" outlineLevel="0" collapsed="false">
      <c r="C505" s="258"/>
    </row>
    <row r="506" customFormat="false" ht="15.75" hidden="false" customHeight="true" outlineLevel="0" collapsed="false">
      <c r="C506" s="258"/>
    </row>
    <row r="507" customFormat="false" ht="15.75" hidden="false" customHeight="true" outlineLevel="0" collapsed="false">
      <c r="C507" s="258"/>
    </row>
    <row r="508" customFormat="false" ht="15.75" hidden="false" customHeight="true" outlineLevel="0" collapsed="false">
      <c r="C508" s="258"/>
    </row>
    <row r="509" customFormat="false" ht="15.75" hidden="false" customHeight="true" outlineLevel="0" collapsed="false">
      <c r="C509" s="258"/>
    </row>
    <row r="510" customFormat="false" ht="15.75" hidden="false" customHeight="true" outlineLevel="0" collapsed="false">
      <c r="C510" s="258"/>
    </row>
    <row r="511" customFormat="false" ht="15.75" hidden="false" customHeight="true" outlineLevel="0" collapsed="false">
      <c r="C511" s="258"/>
    </row>
    <row r="512" customFormat="false" ht="15.75" hidden="false" customHeight="true" outlineLevel="0" collapsed="false">
      <c r="C512" s="258"/>
    </row>
    <row r="513" customFormat="false" ht="15.75" hidden="false" customHeight="true" outlineLevel="0" collapsed="false">
      <c r="C513" s="258"/>
    </row>
    <row r="514" customFormat="false" ht="15.75" hidden="false" customHeight="true" outlineLevel="0" collapsed="false">
      <c r="C514" s="258"/>
    </row>
    <row r="515" customFormat="false" ht="15.75" hidden="false" customHeight="true" outlineLevel="0" collapsed="false">
      <c r="C515" s="258"/>
    </row>
    <row r="516" customFormat="false" ht="15.75" hidden="false" customHeight="true" outlineLevel="0" collapsed="false">
      <c r="C516" s="258"/>
    </row>
    <row r="517" customFormat="false" ht="15.75" hidden="false" customHeight="true" outlineLevel="0" collapsed="false">
      <c r="C517" s="258"/>
    </row>
    <row r="518" customFormat="false" ht="15.75" hidden="false" customHeight="true" outlineLevel="0" collapsed="false">
      <c r="C518" s="258"/>
    </row>
    <row r="519" customFormat="false" ht="15.75" hidden="false" customHeight="true" outlineLevel="0" collapsed="false">
      <c r="C519" s="258"/>
    </row>
    <row r="520" customFormat="false" ht="15.75" hidden="false" customHeight="true" outlineLevel="0" collapsed="false">
      <c r="C520" s="258"/>
    </row>
    <row r="521" customFormat="false" ht="15.75" hidden="false" customHeight="true" outlineLevel="0" collapsed="false">
      <c r="C521" s="258"/>
    </row>
    <row r="522" customFormat="false" ht="15.75" hidden="false" customHeight="true" outlineLevel="0" collapsed="false">
      <c r="C522" s="258"/>
    </row>
    <row r="523" customFormat="false" ht="15.75" hidden="false" customHeight="true" outlineLevel="0" collapsed="false">
      <c r="C523" s="258"/>
    </row>
    <row r="524" customFormat="false" ht="15.75" hidden="false" customHeight="true" outlineLevel="0" collapsed="false">
      <c r="C524" s="258"/>
    </row>
    <row r="525" customFormat="false" ht="15.75" hidden="false" customHeight="true" outlineLevel="0" collapsed="false">
      <c r="C525" s="258"/>
    </row>
    <row r="526" customFormat="false" ht="15.75" hidden="false" customHeight="true" outlineLevel="0" collapsed="false">
      <c r="C526" s="258"/>
    </row>
    <row r="527" customFormat="false" ht="15.75" hidden="false" customHeight="true" outlineLevel="0" collapsed="false">
      <c r="C527" s="258"/>
    </row>
    <row r="528" customFormat="false" ht="15.75" hidden="false" customHeight="true" outlineLevel="0" collapsed="false">
      <c r="C528" s="258"/>
    </row>
    <row r="529" customFormat="false" ht="15.75" hidden="false" customHeight="true" outlineLevel="0" collapsed="false">
      <c r="C529" s="258"/>
    </row>
    <row r="530" customFormat="false" ht="15.75" hidden="false" customHeight="true" outlineLevel="0" collapsed="false">
      <c r="C530" s="258"/>
    </row>
    <row r="531" customFormat="false" ht="15.75" hidden="false" customHeight="true" outlineLevel="0" collapsed="false">
      <c r="C531" s="258"/>
    </row>
    <row r="532" customFormat="false" ht="15.75" hidden="false" customHeight="true" outlineLevel="0" collapsed="false">
      <c r="C532" s="258"/>
    </row>
    <row r="533" customFormat="false" ht="15.75" hidden="false" customHeight="true" outlineLevel="0" collapsed="false">
      <c r="C533" s="258"/>
    </row>
    <row r="534" customFormat="false" ht="15.75" hidden="false" customHeight="true" outlineLevel="0" collapsed="false">
      <c r="C534" s="258"/>
    </row>
    <row r="535" customFormat="false" ht="15.75" hidden="false" customHeight="true" outlineLevel="0" collapsed="false">
      <c r="C535" s="258"/>
    </row>
    <row r="536" customFormat="false" ht="15.75" hidden="false" customHeight="true" outlineLevel="0" collapsed="false">
      <c r="C536" s="258"/>
    </row>
    <row r="537" customFormat="false" ht="15.75" hidden="false" customHeight="true" outlineLevel="0" collapsed="false">
      <c r="C537" s="258"/>
    </row>
    <row r="538" customFormat="false" ht="15.75" hidden="false" customHeight="true" outlineLevel="0" collapsed="false">
      <c r="C538" s="258"/>
    </row>
    <row r="539" customFormat="false" ht="15.75" hidden="false" customHeight="true" outlineLevel="0" collapsed="false">
      <c r="C539" s="258"/>
    </row>
    <row r="540" customFormat="false" ht="15.75" hidden="false" customHeight="true" outlineLevel="0" collapsed="false">
      <c r="C540" s="258"/>
    </row>
    <row r="541" customFormat="false" ht="15.75" hidden="false" customHeight="true" outlineLevel="0" collapsed="false">
      <c r="C541" s="258"/>
    </row>
    <row r="542" customFormat="false" ht="15.75" hidden="false" customHeight="true" outlineLevel="0" collapsed="false">
      <c r="C542" s="258"/>
    </row>
    <row r="543" customFormat="false" ht="15.75" hidden="false" customHeight="true" outlineLevel="0" collapsed="false">
      <c r="C543" s="258"/>
    </row>
    <row r="544" customFormat="false" ht="15.75" hidden="false" customHeight="true" outlineLevel="0" collapsed="false">
      <c r="C544" s="258"/>
    </row>
    <row r="545" customFormat="false" ht="15.75" hidden="false" customHeight="true" outlineLevel="0" collapsed="false">
      <c r="C545" s="258"/>
    </row>
    <row r="546" customFormat="false" ht="15.75" hidden="false" customHeight="true" outlineLevel="0" collapsed="false">
      <c r="C546" s="258"/>
    </row>
    <row r="547" customFormat="false" ht="15.75" hidden="false" customHeight="true" outlineLevel="0" collapsed="false">
      <c r="C547" s="258"/>
    </row>
    <row r="548" customFormat="false" ht="15.75" hidden="false" customHeight="true" outlineLevel="0" collapsed="false">
      <c r="C548" s="258"/>
    </row>
    <row r="549" customFormat="false" ht="15.75" hidden="false" customHeight="true" outlineLevel="0" collapsed="false">
      <c r="C549" s="258"/>
    </row>
    <row r="550" customFormat="false" ht="15.75" hidden="false" customHeight="true" outlineLevel="0" collapsed="false">
      <c r="C550" s="258"/>
    </row>
    <row r="551" customFormat="false" ht="15.75" hidden="false" customHeight="true" outlineLevel="0" collapsed="false">
      <c r="C551" s="258"/>
    </row>
    <row r="552" customFormat="false" ht="15.75" hidden="false" customHeight="true" outlineLevel="0" collapsed="false">
      <c r="C552" s="258"/>
    </row>
    <row r="553" customFormat="false" ht="15.75" hidden="false" customHeight="true" outlineLevel="0" collapsed="false">
      <c r="C553" s="258"/>
    </row>
    <row r="554" customFormat="false" ht="15.75" hidden="false" customHeight="true" outlineLevel="0" collapsed="false">
      <c r="C554" s="258"/>
    </row>
    <row r="555" customFormat="false" ht="15.75" hidden="false" customHeight="true" outlineLevel="0" collapsed="false">
      <c r="C555" s="258"/>
    </row>
    <row r="556" customFormat="false" ht="15.75" hidden="false" customHeight="true" outlineLevel="0" collapsed="false">
      <c r="C556" s="258"/>
    </row>
    <row r="557" customFormat="false" ht="15.75" hidden="false" customHeight="true" outlineLevel="0" collapsed="false">
      <c r="C557" s="258"/>
    </row>
    <row r="558" customFormat="false" ht="15.75" hidden="false" customHeight="true" outlineLevel="0" collapsed="false">
      <c r="C558" s="258"/>
    </row>
    <row r="559" customFormat="false" ht="15.75" hidden="false" customHeight="true" outlineLevel="0" collapsed="false">
      <c r="C559" s="258"/>
    </row>
    <row r="560" customFormat="false" ht="15.75" hidden="false" customHeight="true" outlineLevel="0" collapsed="false">
      <c r="C560" s="258"/>
    </row>
    <row r="561" customFormat="false" ht="15.75" hidden="false" customHeight="true" outlineLevel="0" collapsed="false">
      <c r="C561" s="258"/>
    </row>
    <row r="562" customFormat="false" ht="15.75" hidden="false" customHeight="true" outlineLevel="0" collapsed="false">
      <c r="C562" s="258"/>
    </row>
    <row r="563" customFormat="false" ht="15.75" hidden="false" customHeight="true" outlineLevel="0" collapsed="false">
      <c r="C563" s="258"/>
    </row>
    <row r="564" customFormat="false" ht="15.75" hidden="false" customHeight="true" outlineLevel="0" collapsed="false">
      <c r="C564" s="258"/>
    </row>
    <row r="565" customFormat="false" ht="15.75" hidden="false" customHeight="true" outlineLevel="0" collapsed="false">
      <c r="C565" s="258"/>
    </row>
    <row r="566" customFormat="false" ht="15.75" hidden="false" customHeight="true" outlineLevel="0" collapsed="false">
      <c r="C566" s="258"/>
    </row>
    <row r="567" customFormat="false" ht="15.75" hidden="false" customHeight="true" outlineLevel="0" collapsed="false">
      <c r="C567" s="258"/>
    </row>
    <row r="568" customFormat="false" ht="15.75" hidden="false" customHeight="true" outlineLevel="0" collapsed="false">
      <c r="C568" s="258"/>
    </row>
    <row r="569" customFormat="false" ht="15.75" hidden="false" customHeight="true" outlineLevel="0" collapsed="false">
      <c r="C569" s="258"/>
    </row>
    <row r="570" customFormat="false" ht="15.75" hidden="false" customHeight="true" outlineLevel="0" collapsed="false">
      <c r="C570" s="258"/>
    </row>
    <row r="571" customFormat="false" ht="15.75" hidden="false" customHeight="true" outlineLevel="0" collapsed="false">
      <c r="C571" s="258"/>
    </row>
    <row r="572" customFormat="false" ht="15.75" hidden="false" customHeight="true" outlineLevel="0" collapsed="false">
      <c r="C572" s="258"/>
    </row>
    <row r="573" customFormat="false" ht="15.75" hidden="false" customHeight="true" outlineLevel="0" collapsed="false">
      <c r="C573" s="258"/>
    </row>
    <row r="574" customFormat="false" ht="15.75" hidden="false" customHeight="true" outlineLevel="0" collapsed="false">
      <c r="C574" s="258"/>
    </row>
    <row r="575" customFormat="false" ht="15.75" hidden="false" customHeight="true" outlineLevel="0" collapsed="false">
      <c r="C575" s="258"/>
    </row>
    <row r="576" customFormat="false" ht="15.75" hidden="false" customHeight="true" outlineLevel="0" collapsed="false">
      <c r="C576" s="258"/>
    </row>
    <row r="577" customFormat="false" ht="15.75" hidden="false" customHeight="true" outlineLevel="0" collapsed="false">
      <c r="C577" s="258"/>
    </row>
    <row r="578" customFormat="false" ht="15.75" hidden="false" customHeight="true" outlineLevel="0" collapsed="false">
      <c r="C578" s="258"/>
    </row>
    <row r="579" customFormat="false" ht="15.75" hidden="false" customHeight="true" outlineLevel="0" collapsed="false">
      <c r="C579" s="258"/>
    </row>
    <row r="580" customFormat="false" ht="15.75" hidden="false" customHeight="true" outlineLevel="0" collapsed="false">
      <c r="C580" s="258"/>
    </row>
    <row r="581" customFormat="false" ht="15.75" hidden="false" customHeight="true" outlineLevel="0" collapsed="false">
      <c r="C581" s="258"/>
    </row>
    <row r="582" customFormat="false" ht="15.75" hidden="false" customHeight="true" outlineLevel="0" collapsed="false">
      <c r="C582" s="258"/>
    </row>
    <row r="583" customFormat="false" ht="15.75" hidden="false" customHeight="true" outlineLevel="0" collapsed="false">
      <c r="C583" s="258"/>
    </row>
    <row r="584" customFormat="false" ht="15.75" hidden="false" customHeight="true" outlineLevel="0" collapsed="false">
      <c r="C584" s="258"/>
    </row>
    <row r="585" customFormat="false" ht="15.75" hidden="false" customHeight="true" outlineLevel="0" collapsed="false">
      <c r="C585" s="258"/>
    </row>
    <row r="586" customFormat="false" ht="15.75" hidden="false" customHeight="true" outlineLevel="0" collapsed="false">
      <c r="C586" s="258"/>
    </row>
    <row r="587" customFormat="false" ht="15.75" hidden="false" customHeight="true" outlineLevel="0" collapsed="false">
      <c r="C587" s="258"/>
    </row>
    <row r="588" customFormat="false" ht="15.75" hidden="false" customHeight="true" outlineLevel="0" collapsed="false">
      <c r="C588" s="258"/>
    </row>
    <row r="589" customFormat="false" ht="15.75" hidden="false" customHeight="true" outlineLevel="0" collapsed="false">
      <c r="C589" s="258"/>
    </row>
    <row r="590" customFormat="false" ht="15.75" hidden="false" customHeight="true" outlineLevel="0" collapsed="false">
      <c r="C590" s="258"/>
    </row>
    <row r="591" customFormat="false" ht="15.75" hidden="false" customHeight="true" outlineLevel="0" collapsed="false">
      <c r="C591" s="258"/>
    </row>
    <row r="592" customFormat="false" ht="15.75" hidden="false" customHeight="true" outlineLevel="0" collapsed="false">
      <c r="C592" s="258"/>
    </row>
    <row r="593" customFormat="false" ht="15.75" hidden="false" customHeight="true" outlineLevel="0" collapsed="false">
      <c r="C593" s="258"/>
    </row>
    <row r="594" customFormat="false" ht="15.75" hidden="false" customHeight="true" outlineLevel="0" collapsed="false">
      <c r="C594" s="258"/>
    </row>
    <row r="595" customFormat="false" ht="15.75" hidden="false" customHeight="true" outlineLevel="0" collapsed="false">
      <c r="C595" s="258"/>
    </row>
    <row r="596" customFormat="false" ht="15.75" hidden="false" customHeight="true" outlineLevel="0" collapsed="false">
      <c r="C596" s="258"/>
    </row>
    <row r="597" customFormat="false" ht="15.75" hidden="false" customHeight="true" outlineLevel="0" collapsed="false">
      <c r="C597" s="258"/>
    </row>
    <row r="598" customFormat="false" ht="15.75" hidden="false" customHeight="true" outlineLevel="0" collapsed="false">
      <c r="C598" s="258"/>
    </row>
    <row r="599" customFormat="false" ht="15.75" hidden="false" customHeight="true" outlineLevel="0" collapsed="false">
      <c r="C599" s="258"/>
    </row>
    <row r="600" customFormat="false" ht="15.75" hidden="false" customHeight="true" outlineLevel="0" collapsed="false">
      <c r="C600" s="258"/>
    </row>
    <row r="601" customFormat="false" ht="15.75" hidden="false" customHeight="true" outlineLevel="0" collapsed="false">
      <c r="C601" s="258"/>
    </row>
    <row r="602" customFormat="false" ht="15.75" hidden="false" customHeight="true" outlineLevel="0" collapsed="false">
      <c r="C602" s="258"/>
    </row>
    <row r="603" customFormat="false" ht="15.75" hidden="false" customHeight="true" outlineLevel="0" collapsed="false">
      <c r="C603" s="258"/>
    </row>
    <row r="604" customFormat="false" ht="15.75" hidden="false" customHeight="true" outlineLevel="0" collapsed="false">
      <c r="C604" s="258"/>
    </row>
    <row r="605" customFormat="false" ht="15.75" hidden="false" customHeight="true" outlineLevel="0" collapsed="false">
      <c r="C605" s="258"/>
    </row>
    <row r="606" customFormat="false" ht="15.75" hidden="false" customHeight="true" outlineLevel="0" collapsed="false">
      <c r="C606" s="258"/>
    </row>
    <row r="607" customFormat="false" ht="15.75" hidden="false" customHeight="true" outlineLevel="0" collapsed="false">
      <c r="C607" s="258"/>
    </row>
    <row r="608" customFormat="false" ht="15.75" hidden="false" customHeight="true" outlineLevel="0" collapsed="false">
      <c r="C608" s="258"/>
    </row>
    <row r="609" customFormat="false" ht="15.75" hidden="false" customHeight="true" outlineLevel="0" collapsed="false">
      <c r="C609" s="258"/>
    </row>
    <row r="610" customFormat="false" ht="15.75" hidden="false" customHeight="true" outlineLevel="0" collapsed="false">
      <c r="C610" s="258"/>
    </row>
    <row r="611" customFormat="false" ht="15.75" hidden="false" customHeight="true" outlineLevel="0" collapsed="false">
      <c r="C611" s="258"/>
    </row>
    <row r="612" customFormat="false" ht="15.75" hidden="false" customHeight="true" outlineLevel="0" collapsed="false">
      <c r="C612" s="258"/>
    </row>
    <row r="613" customFormat="false" ht="15.75" hidden="false" customHeight="true" outlineLevel="0" collapsed="false">
      <c r="C613" s="258"/>
    </row>
    <row r="614" customFormat="false" ht="15.75" hidden="false" customHeight="true" outlineLevel="0" collapsed="false">
      <c r="C614" s="258"/>
    </row>
    <row r="615" customFormat="false" ht="15.75" hidden="false" customHeight="true" outlineLevel="0" collapsed="false">
      <c r="C615" s="258"/>
    </row>
    <row r="616" customFormat="false" ht="15.75" hidden="false" customHeight="true" outlineLevel="0" collapsed="false">
      <c r="C616" s="258"/>
    </row>
    <row r="617" customFormat="false" ht="15.75" hidden="false" customHeight="true" outlineLevel="0" collapsed="false">
      <c r="C617" s="258"/>
    </row>
    <row r="618" customFormat="false" ht="15.75" hidden="false" customHeight="true" outlineLevel="0" collapsed="false">
      <c r="C618" s="258"/>
    </row>
    <row r="619" customFormat="false" ht="15.75" hidden="false" customHeight="true" outlineLevel="0" collapsed="false">
      <c r="C619" s="258"/>
    </row>
    <row r="620" customFormat="false" ht="15.75" hidden="false" customHeight="true" outlineLevel="0" collapsed="false">
      <c r="C620" s="258"/>
    </row>
    <row r="621" customFormat="false" ht="15.75" hidden="false" customHeight="true" outlineLevel="0" collapsed="false">
      <c r="C621" s="258"/>
    </row>
    <row r="622" customFormat="false" ht="15.75" hidden="false" customHeight="true" outlineLevel="0" collapsed="false">
      <c r="C622" s="258"/>
    </row>
    <row r="623" customFormat="false" ht="15.75" hidden="false" customHeight="true" outlineLevel="0" collapsed="false">
      <c r="C623" s="258"/>
    </row>
    <row r="624" customFormat="false" ht="15.75" hidden="false" customHeight="true" outlineLevel="0" collapsed="false">
      <c r="C624" s="258"/>
    </row>
    <row r="625" customFormat="false" ht="15.75" hidden="false" customHeight="true" outlineLevel="0" collapsed="false">
      <c r="C625" s="258"/>
    </row>
    <row r="626" customFormat="false" ht="15.75" hidden="false" customHeight="true" outlineLevel="0" collapsed="false">
      <c r="C626" s="258"/>
    </row>
    <row r="627" customFormat="false" ht="15.75" hidden="false" customHeight="true" outlineLevel="0" collapsed="false">
      <c r="C627" s="258"/>
    </row>
    <row r="628" customFormat="false" ht="15.75" hidden="false" customHeight="true" outlineLevel="0" collapsed="false">
      <c r="C628" s="258"/>
    </row>
    <row r="629" customFormat="false" ht="15.75" hidden="false" customHeight="true" outlineLevel="0" collapsed="false">
      <c r="C629" s="258"/>
    </row>
    <row r="630" customFormat="false" ht="15.75" hidden="false" customHeight="true" outlineLevel="0" collapsed="false">
      <c r="C630" s="258"/>
    </row>
    <row r="631" customFormat="false" ht="15.75" hidden="false" customHeight="true" outlineLevel="0" collapsed="false">
      <c r="C631" s="258"/>
    </row>
    <row r="632" customFormat="false" ht="15.75" hidden="false" customHeight="true" outlineLevel="0" collapsed="false">
      <c r="C632" s="258"/>
    </row>
    <row r="633" customFormat="false" ht="15.75" hidden="false" customHeight="true" outlineLevel="0" collapsed="false">
      <c r="C633" s="258"/>
    </row>
    <row r="634" customFormat="false" ht="15.75" hidden="false" customHeight="true" outlineLevel="0" collapsed="false">
      <c r="C634" s="258"/>
    </row>
    <row r="635" customFormat="false" ht="15.75" hidden="false" customHeight="true" outlineLevel="0" collapsed="false">
      <c r="C635" s="258"/>
    </row>
    <row r="636" customFormat="false" ht="15.75" hidden="false" customHeight="true" outlineLevel="0" collapsed="false">
      <c r="C636" s="258"/>
    </row>
    <row r="637" customFormat="false" ht="15.75" hidden="false" customHeight="true" outlineLevel="0" collapsed="false">
      <c r="C637" s="258"/>
    </row>
    <row r="638" customFormat="false" ht="15.75" hidden="false" customHeight="true" outlineLevel="0" collapsed="false">
      <c r="C638" s="258"/>
    </row>
    <row r="639" customFormat="false" ht="15.75" hidden="false" customHeight="true" outlineLevel="0" collapsed="false">
      <c r="C639" s="258"/>
    </row>
    <row r="640" customFormat="false" ht="15.75" hidden="false" customHeight="true" outlineLevel="0" collapsed="false">
      <c r="C640" s="258"/>
    </row>
    <row r="641" customFormat="false" ht="15.75" hidden="false" customHeight="true" outlineLevel="0" collapsed="false">
      <c r="C641" s="258"/>
    </row>
    <row r="642" customFormat="false" ht="15.75" hidden="false" customHeight="true" outlineLevel="0" collapsed="false">
      <c r="C642" s="258"/>
    </row>
    <row r="643" customFormat="false" ht="15.75" hidden="false" customHeight="true" outlineLevel="0" collapsed="false">
      <c r="C643" s="258"/>
    </row>
    <row r="644" customFormat="false" ht="15.75" hidden="false" customHeight="true" outlineLevel="0" collapsed="false">
      <c r="C644" s="258"/>
    </row>
    <row r="645" customFormat="false" ht="15.75" hidden="false" customHeight="true" outlineLevel="0" collapsed="false">
      <c r="C645" s="258"/>
    </row>
    <row r="646" customFormat="false" ht="15.75" hidden="false" customHeight="true" outlineLevel="0" collapsed="false">
      <c r="C646" s="258"/>
    </row>
    <row r="647" customFormat="false" ht="15.75" hidden="false" customHeight="true" outlineLevel="0" collapsed="false">
      <c r="C647" s="258"/>
    </row>
    <row r="648" customFormat="false" ht="15.75" hidden="false" customHeight="true" outlineLevel="0" collapsed="false">
      <c r="C648" s="258"/>
    </row>
    <row r="649" customFormat="false" ht="15.75" hidden="false" customHeight="true" outlineLevel="0" collapsed="false">
      <c r="C649" s="258"/>
    </row>
    <row r="650" customFormat="false" ht="15.75" hidden="false" customHeight="true" outlineLevel="0" collapsed="false">
      <c r="C650" s="258"/>
    </row>
    <row r="651" customFormat="false" ht="15.75" hidden="false" customHeight="true" outlineLevel="0" collapsed="false">
      <c r="C651" s="258"/>
    </row>
    <row r="652" customFormat="false" ht="15.75" hidden="false" customHeight="true" outlineLevel="0" collapsed="false">
      <c r="C652" s="258"/>
    </row>
    <row r="653" customFormat="false" ht="15.75" hidden="false" customHeight="true" outlineLevel="0" collapsed="false">
      <c r="C653" s="258"/>
    </row>
    <row r="654" customFormat="false" ht="15.75" hidden="false" customHeight="true" outlineLevel="0" collapsed="false">
      <c r="C654" s="258"/>
    </row>
    <row r="655" customFormat="false" ht="15.75" hidden="false" customHeight="true" outlineLevel="0" collapsed="false">
      <c r="C655" s="258"/>
    </row>
    <row r="656" customFormat="false" ht="15.75" hidden="false" customHeight="true" outlineLevel="0" collapsed="false">
      <c r="C656" s="258"/>
    </row>
    <row r="657" customFormat="false" ht="15.75" hidden="false" customHeight="true" outlineLevel="0" collapsed="false">
      <c r="C657" s="258"/>
    </row>
    <row r="658" customFormat="false" ht="15.75" hidden="false" customHeight="true" outlineLevel="0" collapsed="false">
      <c r="C658" s="258"/>
    </row>
    <row r="659" customFormat="false" ht="15.75" hidden="false" customHeight="true" outlineLevel="0" collapsed="false">
      <c r="C659" s="258"/>
    </row>
    <row r="660" customFormat="false" ht="15.75" hidden="false" customHeight="true" outlineLevel="0" collapsed="false">
      <c r="C660" s="258"/>
    </row>
    <row r="661" customFormat="false" ht="15.75" hidden="false" customHeight="true" outlineLevel="0" collapsed="false">
      <c r="C661" s="258"/>
    </row>
    <row r="662" customFormat="false" ht="15.75" hidden="false" customHeight="true" outlineLevel="0" collapsed="false">
      <c r="C662" s="258"/>
    </row>
    <row r="663" customFormat="false" ht="15.75" hidden="false" customHeight="true" outlineLevel="0" collapsed="false">
      <c r="C663" s="258"/>
    </row>
    <row r="664" customFormat="false" ht="15.75" hidden="false" customHeight="true" outlineLevel="0" collapsed="false">
      <c r="C664" s="258"/>
    </row>
    <row r="665" customFormat="false" ht="15.75" hidden="false" customHeight="true" outlineLevel="0" collapsed="false">
      <c r="C665" s="258"/>
    </row>
    <row r="666" customFormat="false" ht="15.75" hidden="false" customHeight="true" outlineLevel="0" collapsed="false">
      <c r="C666" s="258"/>
    </row>
    <row r="667" customFormat="false" ht="15.75" hidden="false" customHeight="true" outlineLevel="0" collapsed="false">
      <c r="C667" s="258"/>
    </row>
    <row r="668" customFormat="false" ht="15.75" hidden="false" customHeight="true" outlineLevel="0" collapsed="false">
      <c r="C668" s="258"/>
    </row>
    <row r="669" customFormat="false" ht="15.75" hidden="false" customHeight="true" outlineLevel="0" collapsed="false">
      <c r="C669" s="258"/>
    </row>
    <row r="670" customFormat="false" ht="15.75" hidden="false" customHeight="true" outlineLevel="0" collapsed="false">
      <c r="C670" s="258"/>
    </row>
    <row r="671" customFormat="false" ht="15.75" hidden="false" customHeight="true" outlineLevel="0" collapsed="false">
      <c r="C671" s="258"/>
    </row>
    <row r="672" customFormat="false" ht="15.75" hidden="false" customHeight="true" outlineLevel="0" collapsed="false">
      <c r="C672" s="258"/>
    </row>
    <row r="673" customFormat="false" ht="15.75" hidden="false" customHeight="true" outlineLevel="0" collapsed="false">
      <c r="C673" s="258"/>
    </row>
    <row r="674" customFormat="false" ht="15.75" hidden="false" customHeight="true" outlineLevel="0" collapsed="false">
      <c r="C674" s="258"/>
    </row>
    <row r="675" customFormat="false" ht="15.75" hidden="false" customHeight="true" outlineLevel="0" collapsed="false">
      <c r="C675" s="258"/>
    </row>
    <row r="676" customFormat="false" ht="15.75" hidden="false" customHeight="true" outlineLevel="0" collapsed="false">
      <c r="C676" s="258"/>
    </row>
    <row r="677" customFormat="false" ht="15.75" hidden="false" customHeight="true" outlineLevel="0" collapsed="false">
      <c r="C677" s="258"/>
    </row>
    <row r="678" customFormat="false" ht="15.75" hidden="false" customHeight="true" outlineLevel="0" collapsed="false">
      <c r="C678" s="258"/>
    </row>
    <row r="679" customFormat="false" ht="15.75" hidden="false" customHeight="true" outlineLevel="0" collapsed="false">
      <c r="C679" s="258"/>
    </row>
    <row r="680" customFormat="false" ht="15.75" hidden="false" customHeight="true" outlineLevel="0" collapsed="false">
      <c r="C680" s="258"/>
    </row>
    <row r="681" customFormat="false" ht="15.75" hidden="false" customHeight="true" outlineLevel="0" collapsed="false">
      <c r="C681" s="258"/>
    </row>
    <row r="682" customFormat="false" ht="15.75" hidden="false" customHeight="true" outlineLevel="0" collapsed="false">
      <c r="C682" s="258"/>
    </row>
    <row r="683" customFormat="false" ht="15.75" hidden="false" customHeight="true" outlineLevel="0" collapsed="false">
      <c r="C683" s="258"/>
    </row>
    <row r="684" customFormat="false" ht="15.75" hidden="false" customHeight="true" outlineLevel="0" collapsed="false">
      <c r="C684" s="258"/>
    </row>
    <row r="685" customFormat="false" ht="15.75" hidden="false" customHeight="true" outlineLevel="0" collapsed="false">
      <c r="C685" s="258"/>
    </row>
    <row r="686" customFormat="false" ht="15.75" hidden="false" customHeight="true" outlineLevel="0" collapsed="false">
      <c r="C686" s="258"/>
    </row>
    <row r="687" customFormat="false" ht="15.75" hidden="false" customHeight="true" outlineLevel="0" collapsed="false">
      <c r="C687" s="258"/>
    </row>
    <row r="688" customFormat="false" ht="15.75" hidden="false" customHeight="true" outlineLevel="0" collapsed="false">
      <c r="C688" s="258"/>
    </row>
    <row r="689" customFormat="false" ht="15.75" hidden="false" customHeight="true" outlineLevel="0" collapsed="false">
      <c r="C689" s="258"/>
    </row>
    <row r="690" customFormat="false" ht="15.75" hidden="false" customHeight="true" outlineLevel="0" collapsed="false">
      <c r="C690" s="258"/>
    </row>
    <row r="691" customFormat="false" ht="15.75" hidden="false" customHeight="true" outlineLevel="0" collapsed="false">
      <c r="C691" s="258"/>
    </row>
    <row r="692" customFormat="false" ht="15.75" hidden="false" customHeight="true" outlineLevel="0" collapsed="false">
      <c r="C692" s="258"/>
    </row>
    <row r="693" customFormat="false" ht="15.75" hidden="false" customHeight="true" outlineLevel="0" collapsed="false">
      <c r="C693" s="258"/>
    </row>
    <row r="694" customFormat="false" ht="15.75" hidden="false" customHeight="true" outlineLevel="0" collapsed="false">
      <c r="C694" s="258"/>
    </row>
    <row r="695" customFormat="false" ht="15.75" hidden="false" customHeight="true" outlineLevel="0" collapsed="false">
      <c r="C695" s="258"/>
    </row>
    <row r="696" customFormat="false" ht="15.75" hidden="false" customHeight="true" outlineLevel="0" collapsed="false">
      <c r="C696" s="258"/>
    </row>
    <row r="697" customFormat="false" ht="15.75" hidden="false" customHeight="true" outlineLevel="0" collapsed="false">
      <c r="C697" s="258"/>
    </row>
    <row r="698" customFormat="false" ht="15.75" hidden="false" customHeight="true" outlineLevel="0" collapsed="false">
      <c r="C698" s="258"/>
    </row>
    <row r="699" customFormat="false" ht="15.75" hidden="false" customHeight="true" outlineLevel="0" collapsed="false">
      <c r="C699" s="258"/>
    </row>
    <row r="700" customFormat="false" ht="15.75" hidden="false" customHeight="true" outlineLevel="0" collapsed="false">
      <c r="C700" s="258"/>
    </row>
    <row r="701" customFormat="false" ht="15.75" hidden="false" customHeight="true" outlineLevel="0" collapsed="false">
      <c r="C701" s="258"/>
    </row>
    <row r="702" customFormat="false" ht="15.75" hidden="false" customHeight="true" outlineLevel="0" collapsed="false">
      <c r="C702" s="258"/>
    </row>
    <row r="703" customFormat="false" ht="15.75" hidden="false" customHeight="true" outlineLevel="0" collapsed="false">
      <c r="C703" s="258"/>
    </row>
    <row r="704" customFormat="false" ht="15.75" hidden="false" customHeight="true" outlineLevel="0" collapsed="false">
      <c r="C704" s="258"/>
    </row>
    <row r="705" customFormat="false" ht="15.75" hidden="false" customHeight="true" outlineLevel="0" collapsed="false">
      <c r="C705" s="258"/>
    </row>
    <row r="706" customFormat="false" ht="15.75" hidden="false" customHeight="true" outlineLevel="0" collapsed="false">
      <c r="C706" s="258"/>
    </row>
    <row r="707" customFormat="false" ht="15.75" hidden="false" customHeight="true" outlineLevel="0" collapsed="false">
      <c r="C707" s="258"/>
    </row>
    <row r="708" customFormat="false" ht="15.75" hidden="false" customHeight="true" outlineLevel="0" collapsed="false">
      <c r="C708" s="258"/>
    </row>
    <row r="709" customFormat="false" ht="15.75" hidden="false" customHeight="true" outlineLevel="0" collapsed="false">
      <c r="C709" s="258"/>
    </row>
    <row r="710" customFormat="false" ht="15.75" hidden="false" customHeight="true" outlineLevel="0" collapsed="false">
      <c r="C710" s="258"/>
    </row>
    <row r="711" customFormat="false" ht="15.75" hidden="false" customHeight="true" outlineLevel="0" collapsed="false">
      <c r="C711" s="258"/>
    </row>
    <row r="712" customFormat="false" ht="15.75" hidden="false" customHeight="true" outlineLevel="0" collapsed="false">
      <c r="C712" s="258"/>
    </row>
    <row r="713" customFormat="false" ht="15.75" hidden="false" customHeight="true" outlineLevel="0" collapsed="false">
      <c r="C713" s="258"/>
    </row>
    <row r="714" customFormat="false" ht="15.75" hidden="false" customHeight="true" outlineLevel="0" collapsed="false">
      <c r="C714" s="258"/>
    </row>
    <row r="715" customFormat="false" ht="15.75" hidden="false" customHeight="true" outlineLevel="0" collapsed="false">
      <c r="C715" s="258"/>
    </row>
    <row r="716" customFormat="false" ht="15.75" hidden="false" customHeight="true" outlineLevel="0" collapsed="false">
      <c r="C716" s="258"/>
    </row>
    <row r="717" customFormat="false" ht="15.75" hidden="false" customHeight="true" outlineLevel="0" collapsed="false">
      <c r="C717" s="258"/>
    </row>
    <row r="718" customFormat="false" ht="15.75" hidden="false" customHeight="true" outlineLevel="0" collapsed="false">
      <c r="C718" s="258"/>
    </row>
    <row r="719" customFormat="false" ht="15.75" hidden="false" customHeight="true" outlineLevel="0" collapsed="false">
      <c r="C719" s="258"/>
    </row>
    <row r="720" customFormat="false" ht="15.75" hidden="false" customHeight="true" outlineLevel="0" collapsed="false">
      <c r="C720" s="258"/>
    </row>
    <row r="721" customFormat="false" ht="15.75" hidden="false" customHeight="true" outlineLevel="0" collapsed="false">
      <c r="C721" s="258"/>
    </row>
    <row r="722" customFormat="false" ht="15.75" hidden="false" customHeight="true" outlineLevel="0" collapsed="false">
      <c r="C722" s="258"/>
    </row>
    <row r="723" customFormat="false" ht="15.75" hidden="false" customHeight="true" outlineLevel="0" collapsed="false">
      <c r="C723" s="258"/>
    </row>
    <row r="724" customFormat="false" ht="15.75" hidden="false" customHeight="true" outlineLevel="0" collapsed="false">
      <c r="C724" s="258"/>
    </row>
    <row r="725" customFormat="false" ht="15.75" hidden="false" customHeight="true" outlineLevel="0" collapsed="false">
      <c r="C725" s="258"/>
    </row>
    <row r="726" customFormat="false" ht="15.75" hidden="false" customHeight="true" outlineLevel="0" collapsed="false">
      <c r="C726" s="258"/>
    </row>
    <row r="727" customFormat="false" ht="15.75" hidden="false" customHeight="true" outlineLevel="0" collapsed="false">
      <c r="C727" s="258"/>
    </row>
    <row r="728" customFormat="false" ht="15.75" hidden="false" customHeight="true" outlineLevel="0" collapsed="false">
      <c r="C728" s="258"/>
    </row>
    <row r="729" customFormat="false" ht="15.75" hidden="false" customHeight="true" outlineLevel="0" collapsed="false">
      <c r="C729" s="258"/>
    </row>
    <row r="730" customFormat="false" ht="15.75" hidden="false" customHeight="true" outlineLevel="0" collapsed="false">
      <c r="C730" s="258"/>
    </row>
    <row r="731" customFormat="false" ht="15.75" hidden="false" customHeight="true" outlineLevel="0" collapsed="false">
      <c r="C731" s="258"/>
    </row>
    <row r="732" customFormat="false" ht="15.75" hidden="false" customHeight="true" outlineLevel="0" collapsed="false">
      <c r="C732" s="258"/>
    </row>
    <row r="733" customFormat="false" ht="15.75" hidden="false" customHeight="true" outlineLevel="0" collapsed="false">
      <c r="C733" s="258"/>
    </row>
    <row r="734" customFormat="false" ht="15.75" hidden="false" customHeight="true" outlineLevel="0" collapsed="false">
      <c r="C734" s="258"/>
    </row>
    <row r="735" customFormat="false" ht="15.75" hidden="false" customHeight="true" outlineLevel="0" collapsed="false">
      <c r="C735" s="258"/>
    </row>
    <row r="736" customFormat="false" ht="15.75" hidden="false" customHeight="true" outlineLevel="0" collapsed="false">
      <c r="C736" s="258"/>
    </row>
    <row r="737" customFormat="false" ht="15.75" hidden="false" customHeight="true" outlineLevel="0" collapsed="false">
      <c r="C737" s="258"/>
    </row>
    <row r="738" customFormat="false" ht="15.75" hidden="false" customHeight="true" outlineLevel="0" collapsed="false">
      <c r="C738" s="258"/>
    </row>
    <row r="739" customFormat="false" ht="15.75" hidden="false" customHeight="true" outlineLevel="0" collapsed="false">
      <c r="C739" s="258"/>
    </row>
    <row r="740" customFormat="false" ht="15.75" hidden="false" customHeight="true" outlineLevel="0" collapsed="false">
      <c r="C740" s="258"/>
    </row>
    <row r="741" customFormat="false" ht="15.75" hidden="false" customHeight="true" outlineLevel="0" collapsed="false">
      <c r="C741" s="258"/>
    </row>
    <row r="742" customFormat="false" ht="15.75" hidden="false" customHeight="true" outlineLevel="0" collapsed="false">
      <c r="C742" s="258"/>
    </row>
    <row r="743" customFormat="false" ht="15.75" hidden="false" customHeight="true" outlineLevel="0" collapsed="false">
      <c r="C743" s="258"/>
    </row>
    <row r="744" customFormat="false" ht="15.75" hidden="false" customHeight="true" outlineLevel="0" collapsed="false">
      <c r="C744" s="258"/>
    </row>
    <row r="745" customFormat="false" ht="15.75" hidden="false" customHeight="true" outlineLevel="0" collapsed="false">
      <c r="C745" s="258"/>
    </row>
    <row r="746" customFormat="false" ht="15.75" hidden="false" customHeight="true" outlineLevel="0" collapsed="false">
      <c r="C746" s="258"/>
    </row>
    <row r="747" customFormat="false" ht="15.75" hidden="false" customHeight="true" outlineLevel="0" collapsed="false">
      <c r="C747" s="258"/>
    </row>
    <row r="748" customFormat="false" ht="15.75" hidden="false" customHeight="true" outlineLevel="0" collapsed="false">
      <c r="C748" s="258"/>
    </row>
    <row r="749" customFormat="false" ht="15.75" hidden="false" customHeight="true" outlineLevel="0" collapsed="false">
      <c r="C749" s="258"/>
    </row>
    <row r="750" customFormat="false" ht="15.75" hidden="false" customHeight="true" outlineLevel="0" collapsed="false">
      <c r="C750" s="258"/>
    </row>
    <row r="751" customFormat="false" ht="15.75" hidden="false" customHeight="true" outlineLevel="0" collapsed="false">
      <c r="C751" s="258"/>
    </row>
    <row r="752" customFormat="false" ht="15.75" hidden="false" customHeight="true" outlineLevel="0" collapsed="false">
      <c r="C752" s="258"/>
    </row>
    <row r="753" customFormat="false" ht="15.75" hidden="false" customHeight="true" outlineLevel="0" collapsed="false">
      <c r="C753" s="258"/>
    </row>
    <row r="754" customFormat="false" ht="15.75" hidden="false" customHeight="true" outlineLevel="0" collapsed="false">
      <c r="C754" s="258"/>
    </row>
    <row r="755" customFormat="false" ht="15.75" hidden="false" customHeight="true" outlineLevel="0" collapsed="false">
      <c r="C755" s="258"/>
    </row>
    <row r="756" customFormat="false" ht="15.75" hidden="false" customHeight="true" outlineLevel="0" collapsed="false">
      <c r="C756" s="258"/>
    </row>
    <row r="757" customFormat="false" ht="15.75" hidden="false" customHeight="true" outlineLevel="0" collapsed="false">
      <c r="C757" s="258"/>
    </row>
    <row r="758" customFormat="false" ht="15.75" hidden="false" customHeight="true" outlineLevel="0" collapsed="false">
      <c r="C758" s="258"/>
    </row>
    <row r="759" customFormat="false" ht="15.75" hidden="false" customHeight="true" outlineLevel="0" collapsed="false">
      <c r="C759" s="258"/>
    </row>
    <row r="760" customFormat="false" ht="15.75" hidden="false" customHeight="true" outlineLevel="0" collapsed="false">
      <c r="C760" s="258"/>
    </row>
    <row r="761" customFormat="false" ht="15.75" hidden="false" customHeight="true" outlineLevel="0" collapsed="false">
      <c r="C761" s="258"/>
    </row>
    <row r="762" customFormat="false" ht="15.75" hidden="false" customHeight="true" outlineLevel="0" collapsed="false">
      <c r="C762" s="258"/>
    </row>
    <row r="763" customFormat="false" ht="15.75" hidden="false" customHeight="true" outlineLevel="0" collapsed="false">
      <c r="C763" s="258"/>
    </row>
    <row r="764" customFormat="false" ht="15.75" hidden="false" customHeight="true" outlineLevel="0" collapsed="false">
      <c r="C764" s="258"/>
    </row>
    <row r="765" customFormat="false" ht="15.75" hidden="false" customHeight="true" outlineLevel="0" collapsed="false">
      <c r="C765" s="258"/>
    </row>
    <row r="766" customFormat="false" ht="15.75" hidden="false" customHeight="true" outlineLevel="0" collapsed="false">
      <c r="C766" s="258"/>
    </row>
    <row r="767" customFormat="false" ht="15.75" hidden="false" customHeight="true" outlineLevel="0" collapsed="false">
      <c r="C767" s="258"/>
    </row>
    <row r="768" customFormat="false" ht="15.75" hidden="false" customHeight="true" outlineLevel="0" collapsed="false">
      <c r="C768" s="258"/>
    </row>
    <row r="769" customFormat="false" ht="15.75" hidden="false" customHeight="true" outlineLevel="0" collapsed="false">
      <c r="C769" s="258"/>
    </row>
    <row r="770" customFormat="false" ht="15.75" hidden="false" customHeight="true" outlineLevel="0" collapsed="false">
      <c r="C770" s="258"/>
    </row>
    <row r="771" customFormat="false" ht="15.75" hidden="false" customHeight="true" outlineLevel="0" collapsed="false">
      <c r="C771" s="258"/>
    </row>
    <row r="772" customFormat="false" ht="15.75" hidden="false" customHeight="true" outlineLevel="0" collapsed="false">
      <c r="C772" s="258"/>
    </row>
    <row r="773" customFormat="false" ht="15.75" hidden="false" customHeight="true" outlineLevel="0" collapsed="false">
      <c r="C773" s="258"/>
    </row>
    <row r="774" customFormat="false" ht="15.75" hidden="false" customHeight="true" outlineLevel="0" collapsed="false">
      <c r="C774" s="258"/>
    </row>
    <row r="775" customFormat="false" ht="15.75" hidden="false" customHeight="true" outlineLevel="0" collapsed="false">
      <c r="C775" s="258"/>
    </row>
    <row r="776" customFormat="false" ht="15.75" hidden="false" customHeight="true" outlineLevel="0" collapsed="false">
      <c r="C776" s="258"/>
    </row>
    <row r="777" customFormat="false" ht="15.75" hidden="false" customHeight="true" outlineLevel="0" collapsed="false">
      <c r="C777" s="258"/>
    </row>
    <row r="778" customFormat="false" ht="15.75" hidden="false" customHeight="true" outlineLevel="0" collapsed="false">
      <c r="C778" s="258"/>
    </row>
    <row r="779" customFormat="false" ht="15.75" hidden="false" customHeight="true" outlineLevel="0" collapsed="false">
      <c r="C779" s="258"/>
    </row>
    <row r="780" customFormat="false" ht="15.75" hidden="false" customHeight="true" outlineLevel="0" collapsed="false">
      <c r="C780" s="258"/>
    </row>
    <row r="781" customFormat="false" ht="15.75" hidden="false" customHeight="true" outlineLevel="0" collapsed="false">
      <c r="C781" s="258"/>
    </row>
    <row r="782" customFormat="false" ht="15.75" hidden="false" customHeight="true" outlineLevel="0" collapsed="false">
      <c r="C782" s="258"/>
    </row>
    <row r="783" customFormat="false" ht="15.75" hidden="false" customHeight="true" outlineLevel="0" collapsed="false">
      <c r="C783" s="258"/>
    </row>
    <row r="784" customFormat="false" ht="15.75" hidden="false" customHeight="true" outlineLevel="0" collapsed="false">
      <c r="C784" s="258"/>
    </row>
    <row r="785" customFormat="false" ht="15.75" hidden="false" customHeight="true" outlineLevel="0" collapsed="false">
      <c r="C785" s="258"/>
    </row>
    <row r="786" customFormat="false" ht="15.75" hidden="false" customHeight="true" outlineLevel="0" collapsed="false">
      <c r="C786" s="258"/>
    </row>
    <row r="787" customFormat="false" ht="15.75" hidden="false" customHeight="true" outlineLevel="0" collapsed="false">
      <c r="C787" s="258"/>
    </row>
    <row r="788" customFormat="false" ht="15.75" hidden="false" customHeight="true" outlineLevel="0" collapsed="false">
      <c r="C788" s="258"/>
    </row>
    <row r="789" customFormat="false" ht="15.75" hidden="false" customHeight="true" outlineLevel="0" collapsed="false">
      <c r="C789" s="258"/>
    </row>
    <row r="790" customFormat="false" ht="15.75" hidden="false" customHeight="true" outlineLevel="0" collapsed="false">
      <c r="C790" s="258"/>
    </row>
    <row r="791" customFormat="false" ht="15.75" hidden="false" customHeight="true" outlineLevel="0" collapsed="false">
      <c r="C791" s="258"/>
    </row>
    <row r="792" customFormat="false" ht="15.75" hidden="false" customHeight="true" outlineLevel="0" collapsed="false">
      <c r="C792" s="258"/>
    </row>
    <row r="793" customFormat="false" ht="15.75" hidden="false" customHeight="true" outlineLevel="0" collapsed="false">
      <c r="C793" s="258"/>
    </row>
    <row r="794" customFormat="false" ht="15.75" hidden="false" customHeight="true" outlineLevel="0" collapsed="false">
      <c r="C794" s="258"/>
    </row>
    <row r="795" customFormat="false" ht="15.75" hidden="false" customHeight="true" outlineLevel="0" collapsed="false">
      <c r="C795" s="258"/>
    </row>
    <row r="796" customFormat="false" ht="15.75" hidden="false" customHeight="true" outlineLevel="0" collapsed="false">
      <c r="C796" s="258"/>
    </row>
    <row r="797" customFormat="false" ht="15.75" hidden="false" customHeight="true" outlineLevel="0" collapsed="false">
      <c r="C797" s="258"/>
    </row>
    <row r="798" customFormat="false" ht="15.75" hidden="false" customHeight="true" outlineLevel="0" collapsed="false">
      <c r="C798" s="258"/>
    </row>
    <row r="799" customFormat="false" ht="15.75" hidden="false" customHeight="true" outlineLevel="0" collapsed="false">
      <c r="C799" s="258"/>
    </row>
    <row r="800" customFormat="false" ht="15.75" hidden="false" customHeight="true" outlineLevel="0" collapsed="false">
      <c r="C800" s="258"/>
    </row>
    <row r="801" customFormat="false" ht="15.75" hidden="false" customHeight="true" outlineLevel="0" collapsed="false">
      <c r="C801" s="258"/>
    </row>
    <row r="802" customFormat="false" ht="15.75" hidden="false" customHeight="true" outlineLevel="0" collapsed="false">
      <c r="C802" s="258"/>
    </row>
    <row r="803" customFormat="false" ht="15.75" hidden="false" customHeight="true" outlineLevel="0" collapsed="false">
      <c r="C803" s="258"/>
    </row>
    <row r="804" customFormat="false" ht="15.75" hidden="false" customHeight="true" outlineLevel="0" collapsed="false">
      <c r="C804" s="258"/>
    </row>
    <row r="805" customFormat="false" ht="15.75" hidden="false" customHeight="true" outlineLevel="0" collapsed="false">
      <c r="C805" s="258"/>
    </row>
    <row r="806" customFormat="false" ht="15.75" hidden="false" customHeight="true" outlineLevel="0" collapsed="false">
      <c r="C806" s="258"/>
    </row>
    <row r="807" customFormat="false" ht="15.75" hidden="false" customHeight="true" outlineLevel="0" collapsed="false">
      <c r="C807" s="258"/>
    </row>
    <row r="808" customFormat="false" ht="15.75" hidden="false" customHeight="true" outlineLevel="0" collapsed="false">
      <c r="C808" s="258"/>
    </row>
    <row r="809" customFormat="false" ht="15.75" hidden="false" customHeight="true" outlineLevel="0" collapsed="false">
      <c r="C809" s="258"/>
    </row>
    <row r="810" customFormat="false" ht="15.75" hidden="false" customHeight="true" outlineLevel="0" collapsed="false">
      <c r="C810" s="258"/>
    </row>
    <row r="811" customFormat="false" ht="15.75" hidden="false" customHeight="true" outlineLevel="0" collapsed="false">
      <c r="C811" s="258"/>
    </row>
    <row r="812" customFormat="false" ht="15.75" hidden="false" customHeight="true" outlineLevel="0" collapsed="false">
      <c r="C812" s="258"/>
    </row>
    <row r="813" customFormat="false" ht="15.75" hidden="false" customHeight="true" outlineLevel="0" collapsed="false">
      <c r="C813" s="258"/>
    </row>
    <row r="814" customFormat="false" ht="15.75" hidden="false" customHeight="true" outlineLevel="0" collapsed="false">
      <c r="C814" s="258"/>
    </row>
    <row r="815" customFormat="false" ht="15.75" hidden="false" customHeight="true" outlineLevel="0" collapsed="false">
      <c r="C815" s="258"/>
    </row>
    <row r="816" customFormat="false" ht="15.75" hidden="false" customHeight="true" outlineLevel="0" collapsed="false">
      <c r="C816" s="258"/>
    </row>
    <row r="817" customFormat="false" ht="15.75" hidden="false" customHeight="true" outlineLevel="0" collapsed="false">
      <c r="C817" s="258"/>
    </row>
    <row r="818" customFormat="false" ht="15.75" hidden="false" customHeight="true" outlineLevel="0" collapsed="false">
      <c r="C818" s="258"/>
    </row>
    <row r="819" customFormat="false" ht="15.75" hidden="false" customHeight="true" outlineLevel="0" collapsed="false">
      <c r="C819" s="258"/>
    </row>
    <row r="820" customFormat="false" ht="15.75" hidden="false" customHeight="true" outlineLevel="0" collapsed="false">
      <c r="C820" s="258"/>
    </row>
    <row r="821" customFormat="false" ht="15.75" hidden="false" customHeight="true" outlineLevel="0" collapsed="false">
      <c r="C821" s="258"/>
    </row>
    <row r="822" customFormat="false" ht="15.75" hidden="false" customHeight="true" outlineLevel="0" collapsed="false">
      <c r="C822" s="258"/>
    </row>
    <row r="823" customFormat="false" ht="15.75" hidden="false" customHeight="true" outlineLevel="0" collapsed="false">
      <c r="C823" s="258"/>
    </row>
    <row r="824" customFormat="false" ht="15.75" hidden="false" customHeight="true" outlineLevel="0" collapsed="false">
      <c r="C824" s="258"/>
    </row>
    <row r="825" customFormat="false" ht="15.75" hidden="false" customHeight="true" outlineLevel="0" collapsed="false">
      <c r="C825" s="258"/>
    </row>
    <row r="826" customFormat="false" ht="15.75" hidden="false" customHeight="true" outlineLevel="0" collapsed="false">
      <c r="C826" s="258"/>
    </row>
    <row r="827" customFormat="false" ht="15.75" hidden="false" customHeight="true" outlineLevel="0" collapsed="false">
      <c r="C827" s="258"/>
    </row>
    <row r="828" customFormat="false" ht="15.75" hidden="false" customHeight="true" outlineLevel="0" collapsed="false">
      <c r="C828" s="258"/>
    </row>
    <row r="829" customFormat="false" ht="15.75" hidden="false" customHeight="true" outlineLevel="0" collapsed="false">
      <c r="C829" s="258"/>
    </row>
    <row r="830" customFormat="false" ht="15.75" hidden="false" customHeight="true" outlineLevel="0" collapsed="false">
      <c r="C830" s="258"/>
    </row>
    <row r="831" customFormat="false" ht="15.75" hidden="false" customHeight="true" outlineLevel="0" collapsed="false">
      <c r="C831" s="258"/>
    </row>
    <row r="832" customFormat="false" ht="15.75" hidden="false" customHeight="true" outlineLevel="0" collapsed="false">
      <c r="C832" s="258"/>
    </row>
    <row r="833" customFormat="false" ht="15.75" hidden="false" customHeight="true" outlineLevel="0" collapsed="false">
      <c r="C833" s="258"/>
    </row>
    <row r="834" customFormat="false" ht="15.75" hidden="false" customHeight="true" outlineLevel="0" collapsed="false">
      <c r="C834" s="258"/>
    </row>
    <row r="835" customFormat="false" ht="15.75" hidden="false" customHeight="true" outlineLevel="0" collapsed="false">
      <c r="C835" s="258"/>
    </row>
    <row r="836" customFormat="false" ht="15.75" hidden="false" customHeight="true" outlineLevel="0" collapsed="false">
      <c r="C836" s="258"/>
    </row>
    <row r="837" customFormat="false" ht="15.75" hidden="false" customHeight="true" outlineLevel="0" collapsed="false">
      <c r="C837" s="258"/>
    </row>
    <row r="838" customFormat="false" ht="15.75" hidden="false" customHeight="true" outlineLevel="0" collapsed="false">
      <c r="C838" s="258"/>
    </row>
    <row r="839" customFormat="false" ht="15.75" hidden="false" customHeight="true" outlineLevel="0" collapsed="false">
      <c r="C839" s="258"/>
    </row>
    <row r="840" customFormat="false" ht="15.75" hidden="false" customHeight="true" outlineLevel="0" collapsed="false">
      <c r="C840" s="258"/>
    </row>
    <row r="841" customFormat="false" ht="15.75" hidden="false" customHeight="true" outlineLevel="0" collapsed="false">
      <c r="C841" s="258"/>
    </row>
    <row r="842" customFormat="false" ht="15.75" hidden="false" customHeight="true" outlineLevel="0" collapsed="false">
      <c r="C842" s="258"/>
    </row>
    <row r="843" customFormat="false" ht="15.75" hidden="false" customHeight="true" outlineLevel="0" collapsed="false">
      <c r="C843" s="258"/>
    </row>
    <row r="844" customFormat="false" ht="15.75" hidden="false" customHeight="true" outlineLevel="0" collapsed="false">
      <c r="C844" s="258"/>
    </row>
    <row r="845" customFormat="false" ht="15.75" hidden="false" customHeight="true" outlineLevel="0" collapsed="false">
      <c r="C845" s="258"/>
    </row>
    <row r="846" customFormat="false" ht="15.75" hidden="false" customHeight="true" outlineLevel="0" collapsed="false">
      <c r="C846" s="258"/>
    </row>
    <row r="847" customFormat="false" ht="15.75" hidden="false" customHeight="true" outlineLevel="0" collapsed="false">
      <c r="C847" s="258"/>
    </row>
    <row r="848" customFormat="false" ht="15.75" hidden="false" customHeight="true" outlineLevel="0" collapsed="false">
      <c r="C848" s="258"/>
    </row>
    <row r="849" customFormat="false" ht="15.75" hidden="false" customHeight="true" outlineLevel="0" collapsed="false">
      <c r="C849" s="258"/>
    </row>
    <row r="850" customFormat="false" ht="15.75" hidden="false" customHeight="true" outlineLevel="0" collapsed="false">
      <c r="C850" s="258"/>
    </row>
    <row r="851" customFormat="false" ht="15.75" hidden="false" customHeight="true" outlineLevel="0" collapsed="false">
      <c r="C851" s="258"/>
    </row>
    <row r="852" customFormat="false" ht="15.75" hidden="false" customHeight="true" outlineLevel="0" collapsed="false">
      <c r="C852" s="258"/>
    </row>
    <row r="853" customFormat="false" ht="15.75" hidden="false" customHeight="true" outlineLevel="0" collapsed="false">
      <c r="C853" s="258"/>
    </row>
    <row r="854" customFormat="false" ht="15.75" hidden="false" customHeight="true" outlineLevel="0" collapsed="false">
      <c r="C854" s="258"/>
    </row>
    <row r="855" customFormat="false" ht="15.75" hidden="false" customHeight="true" outlineLevel="0" collapsed="false">
      <c r="C855" s="258"/>
    </row>
    <row r="856" customFormat="false" ht="15.75" hidden="false" customHeight="true" outlineLevel="0" collapsed="false">
      <c r="C856" s="258"/>
    </row>
    <row r="857" customFormat="false" ht="15.75" hidden="false" customHeight="true" outlineLevel="0" collapsed="false">
      <c r="C857" s="258"/>
    </row>
    <row r="858" customFormat="false" ht="15.75" hidden="false" customHeight="true" outlineLevel="0" collapsed="false">
      <c r="C858" s="258"/>
    </row>
    <row r="859" customFormat="false" ht="15.75" hidden="false" customHeight="true" outlineLevel="0" collapsed="false">
      <c r="C859" s="258"/>
    </row>
    <row r="860" customFormat="false" ht="15.75" hidden="false" customHeight="true" outlineLevel="0" collapsed="false">
      <c r="C860" s="258"/>
    </row>
    <row r="861" customFormat="false" ht="15.75" hidden="false" customHeight="true" outlineLevel="0" collapsed="false">
      <c r="C861" s="258"/>
    </row>
    <row r="862" customFormat="false" ht="15.75" hidden="false" customHeight="true" outlineLevel="0" collapsed="false">
      <c r="C862" s="258"/>
    </row>
    <row r="863" customFormat="false" ht="15.75" hidden="false" customHeight="true" outlineLevel="0" collapsed="false">
      <c r="C863" s="258"/>
    </row>
    <row r="864" customFormat="false" ht="15.75" hidden="false" customHeight="true" outlineLevel="0" collapsed="false">
      <c r="C864" s="258"/>
    </row>
    <row r="865" customFormat="false" ht="15.75" hidden="false" customHeight="true" outlineLevel="0" collapsed="false">
      <c r="C865" s="258"/>
    </row>
    <row r="866" customFormat="false" ht="15.75" hidden="false" customHeight="true" outlineLevel="0" collapsed="false">
      <c r="C866" s="258"/>
    </row>
    <row r="867" customFormat="false" ht="15.75" hidden="false" customHeight="true" outlineLevel="0" collapsed="false">
      <c r="C867" s="258"/>
    </row>
    <row r="868" customFormat="false" ht="15.75" hidden="false" customHeight="true" outlineLevel="0" collapsed="false">
      <c r="C868" s="258"/>
    </row>
    <row r="869" customFormat="false" ht="15.75" hidden="false" customHeight="true" outlineLevel="0" collapsed="false">
      <c r="C869" s="258"/>
    </row>
    <row r="870" customFormat="false" ht="15.75" hidden="false" customHeight="true" outlineLevel="0" collapsed="false">
      <c r="C870" s="258"/>
    </row>
    <row r="871" customFormat="false" ht="15.75" hidden="false" customHeight="true" outlineLevel="0" collapsed="false">
      <c r="C871" s="258"/>
    </row>
    <row r="872" customFormat="false" ht="15.75" hidden="false" customHeight="true" outlineLevel="0" collapsed="false">
      <c r="C872" s="258"/>
    </row>
    <row r="873" customFormat="false" ht="15.75" hidden="false" customHeight="true" outlineLevel="0" collapsed="false">
      <c r="C873" s="258"/>
    </row>
    <row r="874" customFormat="false" ht="15.75" hidden="false" customHeight="true" outlineLevel="0" collapsed="false">
      <c r="C874" s="258"/>
    </row>
    <row r="875" customFormat="false" ht="15.75" hidden="false" customHeight="true" outlineLevel="0" collapsed="false">
      <c r="C875" s="258"/>
    </row>
    <row r="876" customFormat="false" ht="15.75" hidden="false" customHeight="true" outlineLevel="0" collapsed="false">
      <c r="C876" s="258"/>
    </row>
    <row r="877" customFormat="false" ht="15.75" hidden="false" customHeight="true" outlineLevel="0" collapsed="false">
      <c r="C877" s="258"/>
    </row>
    <row r="878" customFormat="false" ht="15.75" hidden="false" customHeight="true" outlineLevel="0" collapsed="false">
      <c r="C878" s="258"/>
    </row>
    <row r="879" customFormat="false" ht="15.75" hidden="false" customHeight="true" outlineLevel="0" collapsed="false">
      <c r="C879" s="258"/>
    </row>
    <row r="880" customFormat="false" ht="15.75" hidden="false" customHeight="true" outlineLevel="0" collapsed="false">
      <c r="C880" s="258"/>
    </row>
    <row r="881" customFormat="false" ht="15.75" hidden="false" customHeight="true" outlineLevel="0" collapsed="false">
      <c r="C881" s="258"/>
    </row>
    <row r="882" customFormat="false" ht="15.75" hidden="false" customHeight="true" outlineLevel="0" collapsed="false">
      <c r="C882" s="258"/>
    </row>
    <row r="883" customFormat="false" ht="15.75" hidden="false" customHeight="true" outlineLevel="0" collapsed="false">
      <c r="C883" s="258"/>
    </row>
    <row r="884" customFormat="false" ht="15.75" hidden="false" customHeight="true" outlineLevel="0" collapsed="false">
      <c r="C884" s="258"/>
    </row>
    <row r="885" customFormat="false" ht="15.75" hidden="false" customHeight="true" outlineLevel="0" collapsed="false">
      <c r="C885" s="258"/>
    </row>
    <row r="886" customFormat="false" ht="15.75" hidden="false" customHeight="true" outlineLevel="0" collapsed="false">
      <c r="C886" s="258"/>
    </row>
    <row r="887" customFormat="false" ht="15.75" hidden="false" customHeight="true" outlineLevel="0" collapsed="false">
      <c r="C887" s="258"/>
    </row>
    <row r="888" customFormat="false" ht="15.75" hidden="false" customHeight="true" outlineLevel="0" collapsed="false">
      <c r="C888" s="258"/>
    </row>
    <row r="889" customFormat="false" ht="15.75" hidden="false" customHeight="true" outlineLevel="0" collapsed="false">
      <c r="C889" s="258"/>
    </row>
    <row r="890" customFormat="false" ht="15.75" hidden="false" customHeight="true" outlineLevel="0" collapsed="false">
      <c r="C890" s="258"/>
    </row>
    <row r="891" customFormat="false" ht="15.75" hidden="false" customHeight="true" outlineLevel="0" collapsed="false">
      <c r="C891" s="258"/>
    </row>
    <row r="892" customFormat="false" ht="15.75" hidden="false" customHeight="true" outlineLevel="0" collapsed="false">
      <c r="C892" s="258"/>
    </row>
    <row r="893" customFormat="false" ht="15.75" hidden="false" customHeight="true" outlineLevel="0" collapsed="false">
      <c r="C893" s="258"/>
    </row>
    <row r="894" customFormat="false" ht="15.75" hidden="false" customHeight="true" outlineLevel="0" collapsed="false">
      <c r="C894" s="258"/>
    </row>
    <row r="895" customFormat="false" ht="15.75" hidden="false" customHeight="true" outlineLevel="0" collapsed="false">
      <c r="C895" s="258"/>
    </row>
    <row r="896" customFormat="false" ht="15.75" hidden="false" customHeight="true" outlineLevel="0" collapsed="false">
      <c r="C896" s="258"/>
    </row>
    <row r="897" customFormat="false" ht="15.75" hidden="false" customHeight="true" outlineLevel="0" collapsed="false">
      <c r="C897" s="258"/>
    </row>
    <row r="898" customFormat="false" ht="15.75" hidden="false" customHeight="true" outlineLevel="0" collapsed="false">
      <c r="C898" s="258"/>
    </row>
    <row r="899" customFormat="false" ht="15.75" hidden="false" customHeight="true" outlineLevel="0" collapsed="false">
      <c r="C899" s="258"/>
    </row>
    <row r="900" customFormat="false" ht="15.75" hidden="false" customHeight="true" outlineLevel="0" collapsed="false">
      <c r="C900" s="258"/>
    </row>
    <row r="901" customFormat="false" ht="15.75" hidden="false" customHeight="true" outlineLevel="0" collapsed="false">
      <c r="C901" s="258"/>
    </row>
    <row r="902" customFormat="false" ht="15.75" hidden="false" customHeight="true" outlineLevel="0" collapsed="false">
      <c r="C902" s="258"/>
    </row>
    <row r="903" customFormat="false" ht="15.75" hidden="false" customHeight="true" outlineLevel="0" collapsed="false">
      <c r="C903" s="258"/>
    </row>
    <row r="904" customFormat="false" ht="15.75" hidden="false" customHeight="true" outlineLevel="0" collapsed="false">
      <c r="C904" s="258"/>
    </row>
    <row r="905" customFormat="false" ht="15.75" hidden="false" customHeight="true" outlineLevel="0" collapsed="false">
      <c r="C905" s="258"/>
    </row>
    <row r="906" customFormat="false" ht="15.75" hidden="false" customHeight="true" outlineLevel="0" collapsed="false">
      <c r="C906" s="258"/>
    </row>
    <row r="907" customFormat="false" ht="15.75" hidden="false" customHeight="true" outlineLevel="0" collapsed="false">
      <c r="C907" s="258"/>
    </row>
    <row r="908" customFormat="false" ht="15.75" hidden="false" customHeight="true" outlineLevel="0" collapsed="false">
      <c r="C908" s="258"/>
    </row>
    <row r="909" customFormat="false" ht="15.75" hidden="false" customHeight="true" outlineLevel="0" collapsed="false">
      <c r="C909" s="258"/>
    </row>
    <row r="910" customFormat="false" ht="15.75" hidden="false" customHeight="true" outlineLevel="0" collapsed="false">
      <c r="C910" s="258"/>
    </row>
    <row r="911" customFormat="false" ht="15.75" hidden="false" customHeight="true" outlineLevel="0" collapsed="false">
      <c r="C911" s="258"/>
    </row>
    <row r="912" customFormat="false" ht="15.75" hidden="false" customHeight="true" outlineLevel="0" collapsed="false">
      <c r="C912" s="258"/>
    </row>
    <row r="913" customFormat="false" ht="15.75" hidden="false" customHeight="true" outlineLevel="0" collapsed="false">
      <c r="C913" s="258"/>
    </row>
    <row r="914" customFormat="false" ht="15.75" hidden="false" customHeight="true" outlineLevel="0" collapsed="false">
      <c r="C914" s="258"/>
    </row>
    <row r="915" customFormat="false" ht="15.75" hidden="false" customHeight="true" outlineLevel="0" collapsed="false">
      <c r="C915" s="258"/>
    </row>
    <row r="916" customFormat="false" ht="15.75" hidden="false" customHeight="true" outlineLevel="0" collapsed="false">
      <c r="C916" s="258"/>
    </row>
    <row r="917" customFormat="false" ht="15.75" hidden="false" customHeight="true" outlineLevel="0" collapsed="false">
      <c r="C917" s="258"/>
    </row>
    <row r="918" customFormat="false" ht="15.75" hidden="false" customHeight="true" outlineLevel="0" collapsed="false">
      <c r="C918" s="258"/>
    </row>
    <row r="919" customFormat="false" ht="15.75" hidden="false" customHeight="true" outlineLevel="0" collapsed="false">
      <c r="C919" s="258"/>
    </row>
    <row r="920" customFormat="false" ht="15.75" hidden="false" customHeight="true" outlineLevel="0" collapsed="false">
      <c r="C920" s="258"/>
    </row>
    <row r="921" customFormat="false" ht="15.75" hidden="false" customHeight="true" outlineLevel="0" collapsed="false">
      <c r="C921" s="258"/>
    </row>
    <row r="922" customFormat="false" ht="15.75" hidden="false" customHeight="true" outlineLevel="0" collapsed="false">
      <c r="C922" s="258"/>
    </row>
    <row r="923" customFormat="false" ht="15.75" hidden="false" customHeight="true" outlineLevel="0" collapsed="false">
      <c r="C923" s="258"/>
    </row>
    <row r="924" customFormat="false" ht="15.75" hidden="false" customHeight="true" outlineLevel="0" collapsed="false">
      <c r="C924" s="258"/>
    </row>
    <row r="925" customFormat="false" ht="15.75" hidden="false" customHeight="true" outlineLevel="0" collapsed="false">
      <c r="C925" s="258"/>
    </row>
    <row r="926" customFormat="false" ht="15.75" hidden="false" customHeight="true" outlineLevel="0" collapsed="false">
      <c r="C926" s="258"/>
    </row>
    <row r="927" customFormat="false" ht="15.75" hidden="false" customHeight="true" outlineLevel="0" collapsed="false">
      <c r="C927" s="258"/>
    </row>
    <row r="928" customFormat="false" ht="15.75" hidden="false" customHeight="true" outlineLevel="0" collapsed="false">
      <c r="C928" s="258"/>
    </row>
    <row r="929" customFormat="false" ht="15.75" hidden="false" customHeight="true" outlineLevel="0" collapsed="false">
      <c r="C929" s="258"/>
    </row>
    <row r="930" customFormat="false" ht="15.75" hidden="false" customHeight="true" outlineLevel="0" collapsed="false">
      <c r="C930" s="258"/>
    </row>
    <row r="931" customFormat="false" ht="15.75" hidden="false" customHeight="true" outlineLevel="0" collapsed="false">
      <c r="C931" s="258"/>
    </row>
    <row r="932" customFormat="false" ht="15.75" hidden="false" customHeight="true" outlineLevel="0" collapsed="false">
      <c r="C932" s="258"/>
    </row>
    <row r="933" customFormat="false" ht="15.75" hidden="false" customHeight="true" outlineLevel="0" collapsed="false">
      <c r="C933" s="258"/>
    </row>
    <row r="934" customFormat="false" ht="15.75" hidden="false" customHeight="true" outlineLevel="0" collapsed="false">
      <c r="C934" s="258"/>
    </row>
    <row r="935" customFormat="false" ht="15.75" hidden="false" customHeight="true" outlineLevel="0" collapsed="false">
      <c r="C935" s="258"/>
    </row>
    <row r="936" customFormat="false" ht="15.75" hidden="false" customHeight="true" outlineLevel="0" collapsed="false">
      <c r="C936" s="258"/>
    </row>
    <row r="937" customFormat="false" ht="15.75" hidden="false" customHeight="true" outlineLevel="0" collapsed="false">
      <c r="C937" s="258"/>
    </row>
    <row r="938" customFormat="false" ht="15.75" hidden="false" customHeight="true" outlineLevel="0" collapsed="false">
      <c r="C938" s="258"/>
    </row>
    <row r="939" customFormat="false" ht="15.75" hidden="false" customHeight="true" outlineLevel="0" collapsed="false">
      <c r="C939" s="258"/>
    </row>
    <row r="940" customFormat="false" ht="15.75" hidden="false" customHeight="true" outlineLevel="0" collapsed="false">
      <c r="C940" s="258"/>
    </row>
    <row r="941" customFormat="false" ht="15.75" hidden="false" customHeight="true" outlineLevel="0" collapsed="false">
      <c r="C941" s="258"/>
    </row>
    <row r="942" customFormat="false" ht="15.75" hidden="false" customHeight="true" outlineLevel="0" collapsed="false">
      <c r="C942" s="258"/>
    </row>
    <row r="943" customFormat="false" ht="15.75" hidden="false" customHeight="true" outlineLevel="0" collapsed="false">
      <c r="C943" s="258"/>
    </row>
    <row r="944" customFormat="false" ht="15.75" hidden="false" customHeight="true" outlineLevel="0" collapsed="false">
      <c r="C944" s="258"/>
    </row>
    <row r="945" customFormat="false" ht="15.75" hidden="false" customHeight="true" outlineLevel="0" collapsed="false">
      <c r="C945" s="258"/>
    </row>
    <row r="946" customFormat="false" ht="15.75" hidden="false" customHeight="true" outlineLevel="0" collapsed="false">
      <c r="C946" s="258"/>
    </row>
    <row r="947" customFormat="false" ht="15.75" hidden="false" customHeight="true" outlineLevel="0" collapsed="false">
      <c r="C947" s="258"/>
    </row>
    <row r="948" customFormat="false" ht="15.75" hidden="false" customHeight="true" outlineLevel="0" collapsed="false">
      <c r="C948" s="258"/>
    </row>
    <row r="949" customFormat="false" ht="15.75" hidden="false" customHeight="true" outlineLevel="0" collapsed="false">
      <c r="C949" s="258"/>
    </row>
    <row r="950" customFormat="false" ht="15.75" hidden="false" customHeight="true" outlineLevel="0" collapsed="false">
      <c r="C950" s="258"/>
    </row>
    <row r="951" customFormat="false" ht="15.75" hidden="false" customHeight="true" outlineLevel="0" collapsed="false">
      <c r="C951" s="258"/>
    </row>
    <row r="952" customFormat="false" ht="15.75" hidden="false" customHeight="true" outlineLevel="0" collapsed="false">
      <c r="C952" s="258"/>
    </row>
    <row r="953" customFormat="false" ht="15.75" hidden="false" customHeight="true" outlineLevel="0" collapsed="false">
      <c r="C953" s="258"/>
    </row>
    <row r="954" customFormat="false" ht="15.75" hidden="false" customHeight="true" outlineLevel="0" collapsed="false">
      <c r="C954" s="258"/>
    </row>
    <row r="955" customFormat="false" ht="15.75" hidden="false" customHeight="true" outlineLevel="0" collapsed="false">
      <c r="C955" s="258"/>
    </row>
    <row r="956" customFormat="false" ht="15.75" hidden="false" customHeight="true" outlineLevel="0" collapsed="false">
      <c r="C956" s="258"/>
    </row>
    <row r="957" customFormat="false" ht="15.75" hidden="false" customHeight="true" outlineLevel="0" collapsed="false">
      <c r="C957" s="258"/>
    </row>
    <row r="958" customFormat="false" ht="15.75" hidden="false" customHeight="true" outlineLevel="0" collapsed="false">
      <c r="C958" s="258"/>
    </row>
    <row r="959" customFormat="false" ht="15.75" hidden="false" customHeight="true" outlineLevel="0" collapsed="false">
      <c r="C959" s="258"/>
    </row>
    <row r="960" customFormat="false" ht="15.75" hidden="false" customHeight="true" outlineLevel="0" collapsed="false">
      <c r="C960" s="258"/>
    </row>
    <row r="961" customFormat="false" ht="15.75" hidden="false" customHeight="true" outlineLevel="0" collapsed="false">
      <c r="C961" s="258"/>
    </row>
    <row r="962" customFormat="false" ht="15.75" hidden="false" customHeight="true" outlineLevel="0" collapsed="false">
      <c r="C962" s="258"/>
    </row>
    <row r="963" customFormat="false" ht="15.75" hidden="false" customHeight="true" outlineLevel="0" collapsed="false">
      <c r="C963" s="258"/>
    </row>
    <row r="964" customFormat="false" ht="15.75" hidden="false" customHeight="true" outlineLevel="0" collapsed="false">
      <c r="C964" s="258"/>
    </row>
    <row r="965" customFormat="false" ht="15.75" hidden="false" customHeight="true" outlineLevel="0" collapsed="false">
      <c r="C965" s="258"/>
    </row>
    <row r="966" customFormat="false" ht="15.75" hidden="false" customHeight="true" outlineLevel="0" collapsed="false">
      <c r="C966" s="258"/>
    </row>
    <row r="967" customFormat="false" ht="15.75" hidden="false" customHeight="true" outlineLevel="0" collapsed="false">
      <c r="C967" s="258"/>
    </row>
    <row r="968" customFormat="false" ht="15.75" hidden="false" customHeight="true" outlineLevel="0" collapsed="false">
      <c r="C968" s="258"/>
    </row>
    <row r="969" customFormat="false" ht="15.75" hidden="false" customHeight="true" outlineLevel="0" collapsed="false">
      <c r="C969" s="258"/>
    </row>
    <row r="970" customFormat="false" ht="15.75" hidden="false" customHeight="true" outlineLevel="0" collapsed="false">
      <c r="C970" s="258"/>
    </row>
    <row r="971" customFormat="false" ht="15.75" hidden="false" customHeight="true" outlineLevel="0" collapsed="false">
      <c r="C971" s="258"/>
    </row>
    <row r="972" customFormat="false" ht="15.75" hidden="false" customHeight="true" outlineLevel="0" collapsed="false">
      <c r="C972" s="258"/>
    </row>
    <row r="973" customFormat="false" ht="15.75" hidden="false" customHeight="true" outlineLevel="0" collapsed="false">
      <c r="C973" s="258"/>
    </row>
    <row r="974" customFormat="false" ht="15.75" hidden="false" customHeight="true" outlineLevel="0" collapsed="false">
      <c r="C974" s="258"/>
    </row>
    <row r="975" customFormat="false" ht="15.75" hidden="false" customHeight="true" outlineLevel="0" collapsed="false">
      <c r="C975" s="258"/>
    </row>
    <row r="976" customFormat="false" ht="15.75" hidden="false" customHeight="true" outlineLevel="0" collapsed="false">
      <c r="C976" s="258"/>
    </row>
    <row r="977" customFormat="false" ht="15.75" hidden="false" customHeight="true" outlineLevel="0" collapsed="false">
      <c r="C977" s="258"/>
    </row>
    <row r="978" customFormat="false" ht="15.75" hidden="false" customHeight="true" outlineLevel="0" collapsed="false">
      <c r="C978" s="258"/>
    </row>
    <row r="979" customFormat="false" ht="15.75" hidden="false" customHeight="true" outlineLevel="0" collapsed="false">
      <c r="C979" s="258"/>
    </row>
    <row r="980" customFormat="false" ht="15.75" hidden="false" customHeight="true" outlineLevel="0" collapsed="false">
      <c r="C980" s="258"/>
    </row>
    <row r="981" customFormat="false" ht="15.75" hidden="false" customHeight="true" outlineLevel="0" collapsed="false">
      <c r="C981" s="258"/>
    </row>
    <row r="982" customFormat="false" ht="15.75" hidden="false" customHeight="true" outlineLevel="0" collapsed="false">
      <c r="C982" s="258"/>
    </row>
    <row r="983" customFormat="false" ht="15.75" hidden="false" customHeight="true" outlineLevel="0" collapsed="false">
      <c r="C983" s="258"/>
    </row>
    <row r="984" customFormat="false" ht="15.75" hidden="false" customHeight="true" outlineLevel="0" collapsed="false">
      <c r="C984" s="258"/>
    </row>
    <row r="985" customFormat="false" ht="15.75" hidden="false" customHeight="true" outlineLevel="0" collapsed="false">
      <c r="C985" s="258"/>
    </row>
    <row r="986" customFormat="false" ht="15.75" hidden="false" customHeight="true" outlineLevel="0" collapsed="false">
      <c r="C986" s="258"/>
    </row>
    <row r="987" customFormat="false" ht="15.75" hidden="false" customHeight="true" outlineLevel="0" collapsed="false">
      <c r="C987" s="258"/>
    </row>
    <row r="988" customFormat="false" ht="15.75" hidden="false" customHeight="true" outlineLevel="0" collapsed="false">
      <c r="C988" s="258"/>
    </row>
    <row r="989" customFormat="false" ht="15.75" hidden="false" customHeight="true" outlineLevel="0" collapsed="false">
      <c r="C989" s="258"/>
    </row>
    <row r="990" customFormat="false" ht="15.75" hidden="false" customHeight="true" outlineLevel="0" collapsed="false">
      <c r="C990" s="258"/>
    </row>
    <row r="991" customFormat="false" ht="15.75" hidden="false" customHeight="true" outlineLevel="0" collapsed="false">
      <c r="C991" s="258"/>
    </row>
    <row r="992" customFormat="false" ht="15.75" hidden="false" customHeight="true" outlineLevel="0" collapsed="false">
      <c r="C992" s="258"/>
    </row>
    <row r="993" customFormat="false" ht="15.75" hidden="false" customHeight="true" outlineLevel="0" collapsed="false">
      <c r="C993" s="258"/>
    </row>
  </sheetData>
  <sheetProtection algorithmName="SHA-512" hashValue="bHEMZvvRBDSiYeEqIrF2WlmR/uLt3WC/ewQvEIG7t7Zz3pen9TzKpRILQF8Dps+CcgFk2Uq+JwfW8n0hFFLUIg==" saltValue="rtNkicjStUivGl8YeIc41A==" spinCount="100000" sheet="true" objects="true" scenarios="true"/>
  <protectedRanges>
    <protectedRange name="Range1_1" algorithmName="SHA-512" hashValue="R8frfBQ/MhInQYm+jLEgMwgPwCkrGPIUaxyIFLRSCn/+fIsUU6bmJDax/r7gTh2PEAEvgODYwg0rRRjqSM/oww==" saltValue="tbZzHO5lCNHCDH5y3XGZag==" spinCount="100000" sqref="A1:E1 F1:AMJ1"/>
  </protectedRanges>
  <mergeCells count="2">
    <mergeCell ref="A2:E2"/>
    <mergeCell ref="D51:E51"/>
  </mergeCells>
  <conditionalFormatting sqref="D5:E48">
    <cfRule type="cellIs" priority="2" operator="lessThan" aboveAverage="0" equalAverage="0" bottom="0" percent="0" rank="0" text="" dxfId="13">
      <formula>-0.001</formula>
    </cfRule>
  </conditionalFormatting>
  <printOptions headings="false" gridLines="false" gridLinesSet="true" horizontalCentered="false" verticalCentered="false"/>
  <pageMargins left="0.236111111111111" right="0.236111111111111" top="0.747916666666667" bottom="0.747916666666667" header="0.511805555555555" footer="0.315277777777778"/>
  <pageSetup paperSize="9" scale="77" firstPageNumber="0" fitToWidth="1" fitToHeight="1" pageOrder="downThenOver" orientation="portrait" blackAndWhite="false" draft="false" cellComments="none" useFirstPageNumber="false" horizontalDpi="300" verticalDpi="300" copies="1"/>
  <headerFooter differentFirst="false" differentOddEven="false">
    <oddHeader/>
    <oddFooter>&amp;RStranica: &amp;P od &amp;N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993"/>
  <sheetViews>
    <sheetView showFormulas="false" showGridLines="false" showRowColHeaders="true" showZeros="true" rightToLeft="false" tabSelected="false" showOutlineSymbols="true" defaultGridColor="true" view="normal" topLeftCell="A88" colorId="64" zoomScale="100" zoomScaleNormal="100" zoomScalePageLayoutView="100" workbookViewId="0">
      <selection pane="topLeft" activeCell="G102" activeCellId="0" sqref="G102"/>
    </sheetView>
  </sheetViews>
  <sheetFormatPr defaultColWidth="14.4453125" defaultRowHeight="15" zeroHeight="false" outlineLevelRow="0" outlineLevelCol="0"/>
  <cols>
    <col collapsed="false" customWidth="true" hidden="false" outlineLevel="0" max="1" min="1" style="241" width="18.71"/>
    <col collapsed="false" customWidth="true" hidden="false" outlineLevel="0" max="2" min="2" style="241" width="53.86"/>
    <col collapsed="false" customWidth="true" hidden="false" outlineLevel="0" max="3" min="3" style="259" width="18.71"/>
    <col collapsed="false" customWidth="true" hidden="false" outlineLevel="0" max="4" min="4" style="1" width="17.86"/>
    <col collapsed="false" customWidth="true" hidden="false" outlineLevel="0" max="5" min="5" style="1" width="8.71"/>
    <col collapsed="false" customWidth="true" hidden="false" outlineLevel="0" max="6" min="6" style="1" width="7.57"/>
    <col collapsed="false" customWidth="true" hidden="false" outlineLevel="0" max="21" min="7" style="1" width="8"/>
  </cols>
  <sheetData>
    <row r="1" s="195" customFormat="true" ht="44.25" hidden="false" customHeight="true" outlineLevel="0" collapsed="false">
      <c r="A1" s="101" t="s">
        <v>57</v>
      </c>
      <c r="B1" s="102"/>
      <c r="C1" s="101" t="s">
        <v>34</v>
      </c>
      <c r="D1" s="103"/>
      <c r="E1" s="101" t="s">
        <v>58</v>
      </c>
      <c r="F1" s="104"/>
    </row>
    <row r="2" customFormat="false" ht="50.1" hidden="false" customHeight="true" outlineLevel="0" collapsed="false">
      <c r="A2" s="226" t="s">
        <v>3040</v>
      </c>
      <c r="B2" s="226"/>
      <c r="C2" s="226"/>
      <c r="D2" s="226"/>
      <c r="E2" s="242"/>
      <c r="F2" s="242"/>
      <c r="G2" s="242"/>
      <c r="H2" s="242"/>
      <c r="I2" s="242"/>
      <c r="J2" s="242"/>
      <c r="K2" s="242"/>
      <c r="L2" s="242"/>
      <c r="M2" s="242"/>
      <c r="N2" s="242"/>
      <c r="O2" s="242"/>
      <c r="P2" s="242"/>
      <c r="Q2" s="242"/>
      <c r="R2" s="242"/>
      <c r="S2" s="242"/>
      <c r="T2" s="242"/>
      <c r="U2" s="242"/>
    </row>
    <row r="3" s="58" customFormat="true" ht="48" hidden="false" customHeight="true" outlineLevel="0" collapsed="false">
      <c r="A3" s="227" t="s">
        <v>1998</v>
      </c>
      <c r="B3" s="228" t="s">
        <v>44</v>
      </c>
      <c r="C3" s="108" t="s">
        <v>45</v>
      </c>
      <c r="D3" s="109" t="s">
        <v>3041</v>
      </c>
      <c r="E3" s="243"/>
      <c r="F3" s="243"/>
      <c r="G3" s="243"/>
      <c r="H3" s="243"/>
      <c r="I3" s="243"/>
      <c r="J3" s="243"/>
      <c r="K3" s="243"/>
      <c r="L3" s="243"/>
      <c r="M3" s="243"/>
      <c r="N3" s="243"/>
      <c r="O3" s="243"/>
      <c r="P3" s="243"/>
      <c r="Q3" s="243"/>
      <c r="R3" s="243"/>
      <c r="S3" s="243"/>
      <c r="T3" s="243"/>
      <c r="U3" s="243"/>
    </row>
    <row r="4" s="261" customFormat="true" ht="12" hidden="false" customHeight="false" outlineLevel="0" collapsed="false">
      <c r="A4" s="186" t="n">
        <v>1</v>
      </c>
      <c r="B4" s="187" t="n">
        <v>2</v>
      </c>
      <c r="C4" s="187" t="s">
        <v>62</v>
      </c>
      <c r="D4" s="260" t="n">
        <v>4</v>
      </c>
      <c r="G4" s="115"/>
    </row>
    <row r="5" customFormat="false" ht="24" hidden="false" customHeight="false" outlineLevel="0" collapsed="false">
      <c r="A5" s="262"/>
      <c r="B5" s="263" t="s">
        <v>3042</v>
      </c>
      <c r="C5" s="231" t="s">
        <v>3043</v>
      </c>
      <c r="D5" s="264" t="n">
        <v>12423.68</v>
      </c>
      <c r="E5" s="248"/>
      <c r="F5" s="248"/>
      <c r="G5" s="248"/>
      <c r="H5" s="248"/>
      <c r="I5" s="248"/>
      <c r="J5" s="248"/>
      <c r="K5" s="248"/>
      <c r="L5" s="248"/>
      <c r="M5" s="248"/>
      <c r="N5" s="248"/>
      <c r="O5" s="248"/>
      <c r="P5" s="248"/>
      <c r="Q5" s="248"/>
      <c r="R5" s="248"/>
      <c r="S5" s="248"/>
      <c r="T5" s="248"/>
      <c r="U5" s="248"/>
    </row>
    <row r="6" customFormat="false" ht="24" hidden="false" customHeight="false" outlineLevel="0" collapsed="false">
      <c r="A6" s="265"/>
      <c r="B6" s="202" t="s">
        <v>3044</v>
      </c>
      <c r="C6" s="234" t="s">
        <v>3045</v>
      </c>
      <c r="D6" s="266" t="n">
        <f aca="false">D7+D8+D17+D18+D24</f>
        <v>95806.17</v>
      </c>
      <c r="E6" s="267"/>
      <c r="F6" s="248"/>
      <c r="G6" s="248"/>
      <c r="H6" s="248"/>
      <c r="I6" s="248"/>
      <c r="J6" s="248"/>
      <c r="K6" s="248"/>
      <c r="L6" s="248"/>
      <c r="M6" s="248"/>
      <c r="N6" s="248"/>
      <c r="O6" s="248"/>
      <c r="P6" s="248"/>
      <c r="Q6" s="248"/>
      <c r="R6" s="248"/>
      <c r="S6" s="248"/>
      <c r="T6" s="248"/>
      <c r="U6" s="248"/>
    </row>
    <row r="7" customFormat="false" ht="12.75" hidden="false" customHeight="true" outlineLevel="0" collapsed="false">
      <c r="A7" s="265"/>
      <c r="B7" s="268" t="s">
        <v>3046</v>
      </c>
      <c r="C7" s="234" t="s">
        <v>3047</v>
      </c>
      <c r="D7" s="252" t="n">
        <v>0</v>
      </c>
      <c r="E7" s="248"/>
      <c r="F7" s="248"/>
      <c r="G7" s="248"/>
      <c r="H7" s="248"/>
      <c r="I7" s="248"/>
      <c r="J7" s="248"/>
      <c r="K7" s="248"/>
      <c r="L7" s="248"/>
      <c r="M7" s="248"/>
      <c r="N7" s="248"/>
      <c r="O7" s="248"/>
      <c r="P7" s="248"/>
      <c r="Q7" s="248"/>
      <c r="R7" s="248"/>
      <c r="S7" s="248"/>
      <c r="T7" s="248"/>
      <c r="U7" s="248"/>
    </row>
    <row r="8" customFormat="false" ht="12.75" hidden="false" customHeight="true" outlineLevel="0" collapsed="false">
      <c r="A8" s="265" t="s">
        <v>2322</v>
      </c>
      <c r="B8" s="268" t="s">
        <v>3048</v>
      </c>
      <c r="C8" s="234" t="s">
        <v>3049</v>
      </c>
      <c r="D8" s="266" t="n">
        <f aca="false">SUM(D9:D16)</f>
        <v>80906.18</v>
      </c>
      <c r="E8" s="248"/>
      <c r="F8" s="248"/>
      <c r="G8" s="248"/>
      <c r="H8" s="248"/>
      <c r="I8" s="248"/>
      <c r="J8" s="248"/>
      <c r="K8" s="248"/>
      <c r="L8" s="248"/>
      <c r="M8" s="248"/>
      <c r="N8" s="248"/>
      <c r="O8" s="248"/>
      <c r="P8" s="248"/>
      <c r="Q8" s="248"/>
      <c r="R8" s="248"/>
      <c r="S8" s="248"/>
      <c r="T8" s="248"/>
      <c r="U8" s="248"/>
    </row>
    <row r="9" customFormat="false" ht="12.75" hidden="false" customHeight="true" outlineLevel="0" collapsed="false">
      <c r="A9" s="120" t="s">
        <v>2324</v>
      </c>
      <c r="B9" s="121" t="s">
        <v>2325</v>
      </c>
      <c r="C9" s="234" t="s">
        <v>3050</v>
      </c>
      <c r="D9" s="252" t="n">
        <v>49033.1</v>
      </c>
      <c r="E9" s="248"/>
      <c r="F9" s="248"/>
      <c r="G9" s="248"/>
      <c r="H9" s="248"/>
      <c r="I9" s="248"/>
      <c r="J9" s="248"/>
      <c r="K9" s="248"/>
      <c r="L9" s="248"/>
      <c r="M9" s="248"/>
      <c r="N9" s="248"/>
      <c r="O9" s="248"/>
      <c r="P9" s="248"/>
      <c r="Q9" s="248"/>
      <c r="R9" s="248"/>
      <c r="S9" s="248"/>
      <c r="T9" s="248"/>
      <c r="U9" s="248"/>
    </row>
    <row r="10" customFormat="false" ht="12.75" hidden="false" customHeight="true" outlineLevel="0" collapsed="false">
      <c r="A10" s="120" t="s">
        <v>2326</v>
      </c>
      <c r="B10" s="121" t="s">
        <v>2327</v>
      </c>
      <c r="C10" s="234" t="s">
        <v>3051</v>
      </c>
      <c r="D10" s="252" t="n">
        <v>31829.72</v>
      </c>
      <c r="E10" s="248"/>
      <c r="F10" s="248"/>
      <c r="G10" s="248"/>
      <c r="H10" s="248"/>
      <c r="I10" s="248"/>
      <c r="J10" s="248"/>
      <c r="K10" s="248"/>
      <c r="L10" s="248"/>
      <c r="M10" s="248"/>
      <c r="N10" s="248"/>
      <c r="O10" s="248"/>
      <c r="P10" s="248"/>
      <c r="Q10" s="248"/>
      <c r="R10" s="248"/>
      <c r="S10" s="248"/>
      <c r="T10" s="248"/>
      <c r="U10" s="248"/>
    </row>
    <row r="11" customFormat="false" ht="12.75" hidden="false" customHeight="true" outlineLevel="0" collapsed="false">
      <c r="A11" s="120" t="s">
        <v>2328</v>
      </c>
      <c r="B11" s="121" t="s">
        <v>3052</v>
      </c>
      <c r="C11" s="234" t="s">
        <v>3053</v>
      </c>
      <c r="D11" s="252" t="n">
        <v>43.36</v>
      </c>
      <c r="E11" s="248"/>
      <c r="F11" s="248"/>
      <c r="G11" s="248"/>
      <c r="H11" s="248"/>
      <c r="I11" s="248"/>
      <c r="J11" s="248"/>
      <c r="K11" s="248"/>
      <c r="L11" s="248"/>
      <c r="M11" s="248"/>
      <c r="N11" s="248"/>
      <c r="O11" s="248"/>
      <c r="P11" s="248"/>
      <c r="Q11" s="248"/>
      <c r="R11" s="248"/>
      <c r="S11" s="248"/>
      <c r="T11" s="248"/>
      <c r="U11" s="248"/>
    </row>
    <row r="12" customFormat="false" ht="12.75" hidden="false" customHeight="true" outlineLevel="0" collapsed="false">
      <c r="A12" s="120" t="s">
        <v>2336</v>
      </c>
      <c r="B12" s="121" t="s">
        <v>2337</v>
      </c>
      <c r="C12" s="234" t="s">
        <v>3054</v>
      </c>
      <c r="D12" s="252"/>
      <c r="E12" s="248"/>
      <c r="F12" s="248"/>
      <c r="G12" s="248"/>
      <c r="H12" s="248"/>
      <c r="I12" s="248"/>
      <c r="J12" s="248"/>
      <c r="K12" s="248"/>
      <c r="L12" s="248"/>
      <c r="M12" s="248"/>
      <c r="N12" s="248"/>
      <c r="O12" s="248"/>
      <c r="P12" s="248"/>
      <c r="Q12" s="248"/>
      <c r="R12" s="248"/>
      <c r="S12" s="248"/>
      <c r="T12" s="248"/>
      <c r="U12" s="248"/>
    </row>
    <row r="13" customFormat="false" ht="12.75" hidden="false" customHeight="false" outlineLevel="0" collapsed="false">
      <c r="A13" s="128" t="s">
        <v>2338</v>
      </c>
      <c r="B13" s="125" t="s">
        <v>3055</v>
      </c>
      <c r="C13" s="234" t="s">
        <v>3056</v>
      </c>
      <c r="D13" s="252"/>
      <c r="E13" s="267"/>
      <c r="F13" s="248"/>
      <c r="G13" s="248"/>
      <c r="H13" s="248"/>
      <c r="I13" s="248"/>
      <c r="J13" s="248"/>
      <c r="K13" s="248"/>
      <c r="L13" s="248"/>
      <c r="M13" s="248"/>
      <c r="N13" s="248"/>
      <c r="O13" s="248"/>
      <c r="P13" s="248"/>
      <c r="Q13" s="248"/>
      <c r="R13" s="248"/>
      <c r="S13" s="248"/>
      <c r="T13" s="248"/>
      <c r="U13" s="248"/>
    </row>
    <row r="14" customFormat="false" ht="12.75" hidden="false" customHeight="true" outlineLevel="0" collapsed="false">
      <c r="A14" s="128" t="s">
        <v>2354</v>
      </c>
      <c r="B14" s="125" t="s">
        <v>2355</v>
      </c>
      <c r="C14" s="234" t="s">
        <v>3057</v>
      </c>
      <c r="D14" s="252"/>
      <c r="E14" s="248"/>
      <c r="F14" s="248"/>
      <c r="G14" s="248"/>
      <c r="H14" s="248"/>
      <c r="I14" s="248"/>
      <c r="J14" s="248"/>
      <c r="K14" s="248"/>
      <c r="L14" s="248"/>
      <c r="M14" s="248"/>
      <c r="N14" s="248"/>
      <c r="O14" s="248"/>
      <c r="P14" s="248"/>
      <c r="Q14" s="248"/>
      <c r="R14" s="248"/>
      <c r="S14" s="248"/>
      <c r="T14" s="248"/>
      <c r="U14" s="248"/>
    </row>
    <row r="15" customFormat="false" ht="12.75" hidden="false" customHeight="true" outlineLevel="0" collapsed="false">
      <c r="A15" s="128" t="s">
        <v>2356</v>
      </c>
      <c r="B15" s="125" t="s">
        <v>2357</v>
      </c>
      <c r="C15" s="234" t="s">
        <v>3058</v>
      </c>
      <c r="D15" s="252"/>
      <c r="E15" s="267"/>
      <c r="F15" s="248"/>
      <c r="G15" s="248"/>
      <c r="H15" s="248"/>
      <c r="I15" s="248"/>
      <c r="J15" s="248"/>
      <c r="K15" s="248"/>
      <c r="L15" s="248"/>
      <c r="M15" s="248"/>
      <c r="N15" s="248"/>
      <c r="O15" s="248"/>
      <c r="P15" s="248"/>
      <c r="Q15" s="248"/>
      <c r="R15" s="248"/>
      <c r="S15" s="248"/>
      <c r="T15" s="248"/>
      <c r="U15" s="248"/>
    </row>
    <row r="16" customFormat="false" ht="12.75" hidden="false" customHeight="true" outlineLevel="0" collapsed="false">
      <c r="A16" s="128" t="s">
        <v>2358</v>
      </c>
      <c r="B16" s="125" t="s">
        <v>2359</v>
      </c>
      <c r="C16" s="234" t="s">
        <v>3059</v>
      </c>
      <c r="D16" s="252"/>
      <c r="E16" s="248"/>
      <c r="F16" s="248"/>
      <c r="G16" s="248"/>
      <c r="H16" s="248"/>
      <c r="I16" s="248"/>
      <c r="J16" s="248"/>
      <c r="K16" s="248"/>
      <c r="L16" s="248"/>
      <c r="M16" s="248"/>
      <c r="N16" s="248"/>
      <c r="O16" s="248"/>
      <c r="P16" s="248"/>
      <c r="Q16" s="248"/>
      <c r="R16" s="248"/>
      <c r="S16" s="248"/>
      <c r="T16" s="248"/>
      <c r="U16" s="248"/>
    </row>
    <row r="17" customFormat="false" ht="12.75" hidden="false" customHeight="true" outlineLevel="0" collapsed="false">
      <c r="A17" s="269" t="s">
        <v>2360</v>
      </c>
      <c r="B17" s="202" t="s">
        <v>3028</v>
      </c>
      <c r="C17" s="234" t="s">
        <v>3060</v>
      </c>
      <c r="D17" s="252" t="n">
        <v>14899.99</v>
      </c>
      <c r="E17" s="248"/>
      <c r="F17" s="248"/>
      <c r="G17" s="248"/>
      <c r="H17" s="248"/>
      <c r="I17" s="248"/>
      <c r="J17" s="248"/>
      <c r="K17" s="248"/>
      <c r="L17" s="248"/>
      <c r="M17" s="248"/>
      <c r="N17" s="248"/>
      <c r="O17" s="248"/>
      <c r="P17" s="248"/>
      <c r="Q17" s="248"/>
      <c r="R17" s="248"/>
      <c r="S17" s="248"/>
      <c r="T17" s="248"/>
      <c r="U17" s="248"/>
    </row>
    <row r="18" customFormat="false" ht="36" hidden="false" customHeight="false" outlineLevel="0" collapsed="false">
      <c r="A18" s="265" t="s">
        <v>3061</v>
      </c>
      <c r="B18" s="268" t="s">
        <v>3062</v>
      </c>
      <c r="C18" s="234" t="s">
        <v>3063</v>
      </c>
      <c r="D18" s="266" t="n">
        <f aca="false">SUM(D19:D23)</f>
        <v>0</v>
      </c>
      <c r="E18" s="248"/>
      <c r="F18" s="248"/>
      <c r="G18" s="248"/>
      <c r="H18" s="248"/>
      <c r="I18" s="248"/>
      <c r="J18" s="248"/>
      <c r="K18" s="248"/>
      <c r="L18" s="248"/>
      <c r="M18" s="248"/>
      <c r="N18" s="248"/>
      <c r="O18" s="248"/>
      <c r="P18" s="248"/>
      <c r="Q18" s="248"/>
      <c r="R18" s="248"/>
      <c r="S18" s="248"/>
      <c r="T18" s="248"/>
      <c r="U18" s="248"/>
    </row>
    <row r="19" customFormat="false" ht="12.75" hidden="false" customHeight="true" outlineLevel="0" collapsed="false">
      <c r="A19" s="120" t="n">
        <v>251.253</v>
      </c>
      <c r="B19" s="121" t="s">
        <v>3064</v>
      </c>
      <c r="C19" s="234" t="s">
        <v>3065</v>
      </c>
      <c r="D19" s="252" t="n">
        <v>0</v>
      </c>
      <c r="E19" s="248"/>
      <c r="F19" s="248"/>
      <c r="G19" s="248"/>
      <c r="H19" s="248"/>
      <c r="I19" s="248"/>
      <c r="J19" s="248"/>
      <c r="K19" s="248"/>
      <c r="L19" s="248"/>
      <c r="M19" s="248"/>
      <c r="N19" s="248"/>
      <c r="O19" s="248"/>
      <c r="P19" s="248"/>
      <c r="Q19" s="248"/>
      <c r="R19" s="248"/>
      <c r="S19" s="248"/>
      <c r="T19" s="248"/>
      <c r="U19" s="248"/>
    </row>
    <row r="20" customFormat="false" ht="12.75" hidden="false" customHeight="true" outlineLevel="0" collapsed="false">
      <c r="A20" s="120" t="s">
        <v>3066</v>
      </c>
      <c r="B20" s="121" t="s">
        <v>2383</v>
      </c>
      <c r="C20" s="234" t="s">
        <v>3067</v>
      </c>
      <c r="D20" s="252"/>
      <c r="E20" s="248"/>
      <c r="F20" s="248"/>
      <c r="G20" s="248"/>
      <c r="H20" s="248"/>
      <c r="I20" s="248"/>
      <c r="J20" s="248"/>
      <c r="K20" s="248"/>
      <c r="L20" s="248"/>
      <c r="M20" s="248"/>
      <c r="N20" s="248"/>
      <c r="O20" s="248"/>
      <c r="P20" s="248"/>
      <c r="Q20" s="248"/>
      <c r="R20" s="248"/>
      <c r="S20" s="248"/>
      <c r="T20" s="248"/>
      <c r="U20" s="248"/>
    </row>
    <row r="21" customFormat="false" ht="12.75" hidden="false" customHeight="true" outlineLevel="0" collapsed="false">
      <c r="A21" s="120" t="s">
        <v>3068</v>
      </c>
      <c r="B21" s="121" t="s">
        <v>2387</v>
      </c>
      <c r="C21" s="234" t="s">
        <v>3069</v>
      </c>
      <c r="D21" s="252"/>
      <c r="E21" s="248"/>
      <c r="F21" s="248"/>
      <c r="G21" s="248"/>
      <c r="H21" s="248"/>
      <c r="I21" s="248"/>
      <c r="J21" s="248"/>
      <c r="K21" s="248"/>
      <c r="L21" s="248"/>
      <c r="M21" s="248"/>
      <c r="N21" s="248"/>
      <c r="O21" s="248"/>
      <c r="P21" s="248"/>
      <c r="Q21" s="248"/>
      <c r="R21" s="248"/>
      <c r="S21" s="248"/>
      <c r="T21" s="248"/>
      <c r="U21" s="248"/>
    </row>
    <row r="22" customFormat="false" ht="24" hidden="false" customHeight="false" outlineLevel="0" collapsed="false">
      <c r="A22" s="120" t="s">
        <v>3070</v>
      </c>
      <c r="B22" s="121" t="s">
        <v>3071</v>
      </c>
      <c r="C22" s="234" t="s">
        <v>3072</v>
      </c>
      <c r="D22" s="252"/>
      <c r="E22" s="248"/>
      <c r="F22" s="248"/>
      <c r="G22" s="248"/>
      <c r="H22" s="248"/>
      <c r="I22" s="248"/>
      <c r="J22" s="248"/>
      <c r="K22" s="248"/>
      <c r="L22" s="248"/>
      <c r="M22" s="248"/>
      <c r="N22" s="248"/>
      <c r="O22" s="248"/>
      <c r="P22" s="248"/>
      <c r="Q22" s="248"/>
      <c r="R22" s="248"/>
      <c r="S22" s="248"/>
      <c r="T22" s="248"/>
      <c r="U22" s="248"/>
    </row>
    <row r="23" customFormat="false" ht="24" hidden="false" customHeight="false" outlineLevel="0" collapsed="false">
      <c r="A23" s="120" t="s">
        <v>3073</v>
      </c>
      <c r="B23" s="121" t="s">
        <v>3074</v>
      </c>
      <c r="C23" s="234" t="s">
        <v>3075</v>
      </c>
      <c r="D23" s="252" t="n">
        <v>0</v>
      </c>
      <c r="E23" s="248"/>
      <c r="F23" s="248"/>
      <c r="G23" s="248"/>
      <c r="H23" s="248"/>
      <c r="I23" s="248"/>
      <c r="J23" s="248"/>
      <c r="K23" s="248"/>
      <c r="L23" s="248"/>
      <c r="M23" s="248"/>
      <c r="N23" s="248"/>
      <c r="O23" s="248"/>
      <c r="P23" s="248"/>
      <c r="Q23" s="248"/>
      <c r="R23" s="248"/>
      <c r="S23" s="248"/>
      <c r="T23" s="248"/>
      <c r="U23" s="248"/>
    </row>
    <row r="24" customFormat="false" ht="24" hidden="false" customHeight="false" outlineLevel="0" collapsed="false">
      <c r="A24" s="269" t="s">
        <v>2454</v>
      </c>
      <c r="B24" s="202" t="s">
        <v>3076</v>
      </c>
      <c r="C24" s="202" t="s">
        <v>3077</v>
      </c>
      <c r="D24" s="164" t="n">
        <v>0</v>
      </c>
      <c r="E24" s="267"/>
      <c r="F24" s="248"/>
      <c r="G24" s="248"/>
      <c r="H24" s="248"/>
      <c r="I24" s="248"/>
      <c r="J24" s="248"/>
      <c r="K24" s="248"/>
      <c r="L24" s="248"/>
      <c r="M24" s="248"/>
      <c r="N24" s="248"/>
      <c r="O24" s="248"/>
      <c r="P24" s="248"/>
      <c r="Q24" s="248"/>
      <c r="R24" s="248"/>
      <c r="S24" s="248"/>
      <c r="T24" s="248"/>
      <c r="U24" s="248"/>
    </row>
    <row r="25" customFormat="false" ht="24" hidden="false" customHeight="false" outlineLevel="0" collapsed="false">
      <c r="A25" s="120"/>
      <c r="B25" s="202" t="s">
        <v>3078</v>
      </c>
      <c r="C25" s="234" t="s">
        <v>3079</v>
      </c>
      <c r="D25" s="266" t="n">
        <f aca="false">D26+D27+D36+D37+D43</f>
        <v>94837.17</v>
      </c>
      <c r="E25" s="267"/>
      <c r="F25" s="248"/>
      <c r="G25" s="248"/>
      <c r="H25" s="248"/>
      <c r="I25" s="248"/>
      <c r="J25" s="248"/>
      <c r="K25" s="248"/>
      <c r="L25" s="248"/>
      <c r="M25" s="248"/>
      <c r="N25" s="248"/>
      <c r="O25" s="248"/>
      <c r="P25" s="248"/>
      <c r="Q25" s="248"/>
      <c r="R25" s="248"/>
      <c r="S25" s="248"/>
      <c r="T25" s="248"/>
      <c r="U25" s="248"/>
    </row>
    <row r="26" customFormat="false" ht="12.75" hidden="false" customHeight="true" outlineLevel="0" collapsed="false">
      <c r="A26" s="120"/>
      <c r="B26" s="268" t="s">
        <v>3046</v>
      </c>
      <c r="C26" s="234" t="s">
        <v>3080</v>
      </c>
      <c r="D26" s="252" t="n">
        <v>5512.93</v>
      </c>
      <c r="E26" s="248"/>
      <c r="F26" s="248"/>
      <c r="G26" s="248"/>
      <c r="H26" s="248"/>
      <c r="I26" s="248"/>
      <c r="J26" s="248"/>
      <c r="K26" s="248"/>
      <c r="L26" s="248"/>
      <c r="M26" s="248"/>
      <c r="N26" s="248"/>
      <c r="O26" s="248"/>
      <c r="P26" s="248"/>
      <c r="Q26" s="248"/>
      <c r="R26" s="248"/>
      <c r="S26" s="248"/>
      <c r="T26" s="248"/>
      <c r="U26" s="248"/>
    </row>
    <row r="27" customFormat="false" ht="12.75" hidden="false" customHeight="true" outlineLevel="0" collapsed="false">
      <c r="A27" s="265" t="s">
        <v>2322</v>
      </c>
      <c r="B27" s="268" t="s">
        <v>3081</v>
      </c>
      <c r="C27" s="234" t="s">
        <v>3082</v>
      </c>
      <c r="D27" s="266" t="n">
        <f aca="false">SUM(D28:D35)</f>
        <v>74439.37</v>
      </c>
      <c r="E27" s="248"/>
      <c r="F27" s="248"/>
      <c r="G27" s="248"/>
      <c r="H27" s="248"/>
      <c r="I27" s="248"/>
      <c r="J27" s="248"/>
      <c r="K27" s="248"/>
      <c r="L27" s="248"/>
      <c r="M27" s="248"/>
      <c r="N27" s="248"/>
      <c r="O27" s="248"/>
      <c r="P27" s="248"/>
      <c r="Q27" s="248"/>
      <c r="R27" s="248"/>
      <c r="S27" s="248"/>
      <c r="T27" s="248"/>
      <c r="U27" s="248"/>
    </row>
    <row r="28" customFormat="false" ht="12.75" hidden="false" customHeight="true" outlineLevel="0" collapsed="false">
      <c r="A28" s="120" t="s">
        <v>2324</v>
      </c>
      <c r="B28" s="121" t="s">
        <v>2325</v>
      </c>
      <c r="C28" s="234" t="s">
        <v>3083</v>
      </c>
      <c r="D28" s="252" t="n">
        <v>46374.18</v>
      </c>
      <c r="E28" s="248"/>
      <c r="F28" s="248"/>
      <c r="G28" s="248"/>
      <c r="H28" s="248"/>
      <c r="I28" s="248"/>
      <c r="J28" s="248"/>
      <c r="K28" s="248"/>
      <c r="L28" s="248"/>
      <c r="M28" s="248"/>
      <c r="N28" s="248"/>
      <c r="O28" s="248"/>
      <c r="P28" s="248"/>
      <c r="Q28" s="248"/>
      <c r="R28" s="248"/>
      <c r="S28" s="248"/>
      <c r="T28" s="248"/>
      <c r="U28" s="248"/>
    </row>
    <row r="29" customFormat="false" ht="12.75" hidden="false" customHeight="true" outlineLevel="0" collapsed="false">
      <c r="A29" s="120" t="s">
        <v>2326</v>
      </c>
      <c r="B29" s="121" t="s">
        <v>2327</v>
      </c>
      <c r="C29" s="234" t="s">
        <v>3084</v>
      </c>
      <c r="D29" s="252" t="n">
        <v>27979.89</v>
      </c>
      <c r="E29" s="248"/>
      <c r="F29" s="248"/>
      <c r="G29" s="248"/>
      <c r="H29" s="248"/>
      <c r="I29" s="248"/>
      <c r="J29" s="248"/>
      <c r="K29" s="248"/>
      <c r="L29" s="248"/>
      <c r="M29" s="248"/>
      <c r="N29" s="248"/>
      <c r="O29" s="248"/>
      <c r="P29" s="248"/>
      <c r="Q29" s="248"/>
      <c r="R29" s="248"/>
      <c r="S29" s="248"/>
      <c r="T29" s="248"/>
      <c r="U29" s="248"/>
    </row>
    <row r="30" customFormat="false" ht="12.75" hidden="false" customHeight="true" outlineLevel="0" collapsed="false">
      <c r="A30" s="120" t="s">
        <v>2328</v>
      </c>
      <c r="B30" s="121" t="s">
        <v>3052</v>
      </c>
      <c r="C30" s="234" t="s">
        <v>3085</v>
      </c>
      <c r="D30" s="252" t="n">
        <v>85.3</v>
      </c>
      <c r="E30" s="248"/>
      <c r="F30" s="248"/>
      <c r="G30" s="248"/>
      <c r="H30" s="248"/>
      <c r="I30" s="248"/>
      <c r="J30" s="248"/>
      <c r="K30" s="248"/>
      <c r="L30" s="248"/>
      <c r="M30" s="248"/>
      <c r="N30" s="248"/>
      <c r="O30" s="248"/>
      <c r="P30" s="248"/>
      <c r="Q30" s="248"/>
      <c r="R30" s="248"/>
      <c r="S30" s="248"/>
      <c r="T30" s="248"/>
      <c r="U30" s="248"/>
    </row>
    <row r="31" customFormat="false" ht="12.75" hidden="false" customHeight="true" outlineLevel="0" collapsed="false">
      <c r="A31" s="120" t="s">
        <v>2336</v>
      </c>
      <c r="B31" s="121" t="s">
        <v>2337</v>
      </c>
      <c r="C31" s="234" t="s">
        <v>3086</v>
      </c>
      <c r="D31" s="252"/>
      <c r="E31" s="248"/>
      <c r="F31" s="248"/>
      <c r="G31" s="248"/>
      <c r="H31" s="248"/>
      <c r="I31" s="248"/>
      <c r="J31" s="248"/>
      <c r="K31" s="248"/>
      <c r="L31" s="248"/>
      <c r="M31" s="248"/>
      <c r="N31" s="248"/>
      <c r="O31" s="248"/>
      <c r="P31" s="248"/>
      <c r="Q31" s="248"/>
      <c r="R31" s="248"/>
      <c r="S31" s="248"/>
      <c r="T31" s="248"/>
      <c r="U31" s="248"/>
    </row>
    <row r="32" customFormat="false" ht="12.75" hidden="false" customHeight="false" outlineLevel="0" collapsed="false">
      <c r="A32" s="120" t="s">
        <v>2338</v>
      </c>
      <c r="B32" s="125" t="s">
        <v>3055</v>
      </c>
      <c r="C32" s="234" t="s">
        <v>3087</v>
      </c>
      <c r="D32" s="252"/>
      <c r="E32" s="267"/>
      <c r="F32" s="248"/>
      <c r="G32" s="248"/>
      <c r="H32" s="248"/>
      <c r="I32" s="248"/>
      <c r="J32" s="248"/>
      <c r="K32" s="248"/>
      <c r="L32" s="248"/>
      <c r="M32" s="248"/>
      <c r="N32" s="248"/>
      <c r="O32" s="248"/>
      <c r="P32" s="248"/>
      <c r="Q32" s="248"/>
      <c r="R32" s="248"/>
      <c r="S32" s="248"/>
      <c r="T32" s="248"/>
      <c r="U32" s="248"/>
    </row>
    <row r="33" customFormat="false" ht="12.75" hidden="false" customHeight="true" outlineLevel="0" collapsed="false">
      <c r="A33" s="120" t="s">
        <v>2354</v>
      </c>
      <c r="B33" s="125" t="s">
        <v>2355</v>
      </c>
      <c r="C33" s="234" t="s">
        <v>3088</v>
      </c>
      <c r="D33" s="252"/>
      <c r="E33" s="248"/>
      <c r="F33" s="248"/>
      <c r="G33" s="248"/>
      <c r="H33" s="248"/>
      <c r="I33" s="248"/>
      <c r="J33" s="248"/>
      <c r="K33" s="248"/>
      <c r="L33" s="248"/>
      <c r="M33" s="248"/>
      <c r="N33" s="248"/>
      <c r="O33" s="248"/>
      <c r="P33" s="248"/>
      <c r="Q33" s="248"/>
      <c r="R33" s="248"/>
      <c r="S33" s="248"/>
      <c r="T33" s="248"/>
      <c r="U33" s="248"/>
    </row>
    <row r="34" customFormat="false" ht="12.75" hidden="false" customHeight="true" outlineLevel="0" collapsed="false">
      <c r="A34" s="120" t="s">
        <v>2356</v>
      </c>
      <c r="B34" s="125" t="s">
        <v>2357</v>
      </c>
      <c r="C34" s="234" t="s">
        <v>3089</v>
      </c>
      <c r="D34" s="252"/>
      <c r="E34" s="267"/>
      <c r="F34" s="248"/>
      <c r="G34" s="248"/>
      <c r="H34" s="248"/>
      <c r="I34" s="248"/>
      <c r="J34" s="248"/>
      <c r="K34" s="248"/>
      <c r="L34" s="248"/>
      <c r="M34" s="248"/>
      <c r="N34" s="248"/>
      <c r="O34" s="248"/>
      <c r="P34" s="248"/>
      <c r="Q34" s="248"/>
      <c r="R34" s="248"/>
      <c r="S34" s="248"/>
      <c r="T34" s="248"/>
      <c r="U34" s="248"/>
    </row>
    <row r="35" customFormat="false" ht="12.75" hidden="false" customHeight="true" outlineLevel="0" collapsed="false">
      <c r="A35" s="120" t="s">
        <v>2358</v>
      </c>
      <c r="B35" s="125" t="s">
        <v>2359</v>
      </c>
      <c r="C35" s="234" t="s">
        <v>3090</v>
      </c>
      <c r="D35" s="252"/>
      <c r="E35" s="248"/>
      <c r="F35" s="248"/>
      <c r="G35" s="248"/>
      <c r="H35" s="248"/>
      <c r="I35" s="248"/>
      <c r="J35" s="248"/>
      <c r="K35" s="248"/>
      <c r="L35" s="248"/>
      <c r="M35" s="248"/>
      <c r="N35" s="248"/>
      <c r="O35" s="248"/>
      <c r="P35" s="248"/>
      <c r="Q35" s="248"/>
      <c r="R35" s="248"/>
      <c r="S35" s="248"/>
      <c r="T35" s="248"/>
      <c r="U35" s="248"/>
    </row>
    <row r="36" customFormat="false" ht="12.75" hidden="false" customHeight="true" outlineLevel="0" collapsed="false">
      <c r="A36" s="265" t="s">
        <v>2360</v>
      </c>
      <c r="B36" s="268" t="s">
        <v>3028</v>
      </c>
      <c r="C36" s="234" t="s">
        <v>3091</v>
      </c>
      <c r="D36" s="252" t="n">
        <v>14884.87</v>
      </c>
      <c r="E36" s="248"/>
      <c r="F36" s="248"/>
      <c r="G36" s="248"/>
      <c r="H36" s="248"/>
      <c r="I36" s="248"/>
      <c r="J36" s="248"/>
      <c r="K36" s="248"/>
      <c r="L36" s="248"/>
      <c r="M36" s="248"/>
      <c r="N36" s="248"/>
      <c r="O36" s="248"/>
      <c r="P36" s="248"/>
      <c r="Q36" s="248"/>
      <c r="R36" s="248"/>
      <c r="S36" s="248"/>
      <c r="T36" s="248"/>
      <c r="U36" s="248"/>
    </row>
    <row r="37" customFormat="false" ht="36" hidden="false" customHeight="false" outlineLevel="0" collapsed="false">
      <c r="A37" s="265" t="s">
        <v>3061</v>
      </c>
      <c r="B37" s="268" t="s">
        <v>3092</v>
      </c>
      <c r="C37" s="234" t="s">
        <v>3093</v>
      </c>
      <c r="D37" s="266" t="n">
        <f aca="false">SUM(D38:D42)</f>
        <v>0</v>
      </c>
      <c r="E37" s="248"/>
      <c r="F37" s="248"/>
      <c r="G37" s="248"/>
      <c r="H37" s="248"/>
      <c r="I37" s="248"/>
      <c r="J37" s="248"/>
      <c r="K37" s="248"/>
      <c r="L37" s="248"/>
      <c r="M37" s="248"/>
      <c r="N37" s="248"/>
      <c r="O37" s="248"/>
      <c r="P37" s="248"/>
      <c r="Q37" s="248"/>
      <c r="R37" s="248"/>
      <c r="S37" s="248"/>
      <c r="T37" s="248"/>
      <c r="U37" s="248"/>
    </row>
    <row r="38" customFormat="false" ht="12.75" hidden="false" customHeight="true" outlineLevel="0" collapsed="false">
      <c r="A38" s="120" t="n">
        <v>251.253</v>
      </c>
      <c r="B38" s="121" t="s">
        <v>3064</v>
      </c>
      <c r="C38" s="234" t="s">
        <v>3094</v>
      </c>
      <c r="D38" s="252" t="n">
        <v>0</v>
      </c>
      <c r="E38" s="248"/>
      <c r="F38" s="248"/>
      <c r="G38" s="248"/>
      <c r="H38" s="248"/>
      <c r="I38" s="248"/>
      <c r="J38" s="248"/>
      <c r="K38" s="248"/>
      <c r="L38" s="248"/>
      <c r="M38" s="248"/>
      <c r="N38" s="248"/>
      <c r="O38" s="248"/>
      <c r="P38" s="248"/>
      <c r="Q38" s="248"/>
      <c r="R38" s="248"/>
      <c r="S38" s="248"/>
      <c r="T38" s="248"/>
      <c r="U38" s="248"/>
    </row>
    <row r="39" customFormat="false" ht="12.75" hidden="false" customHeight="true" outlineLevel="0" collapsed="false">
      <c r="A39" s="120" t="s">
        <v>3066</v>
      </c>
      <c r="B39" s="121" t="s">
        <v>2383</v>
      </c>
      <c r="C39" s="234" t="s">
        <v>3095</v>
      </c>
      <c r="D39" s="252"/>
      <c r="E39" s="248"/>
      <c r="F39" s="248"/>
      <c r="G39" s="248"/>
      <c r="H39" s="248"/>
      <c r="I39" s="248"/>
      <c r="J39" s="248"/>
      <c r="K39" s="248"/>
      <c r="L39" s="248"/>
      <c r="M39" s="248"/>
      <c r="N39" s="248"/>
      <c r="O39" s="248"/>
      <c r="P39" s="248"/>
      <c r="Q39" s="248"/>
      <c r="R39" s="248"/>
      <c r="S39" s="248"/>
      <c r="T39" s="248"/>
      <c r="U39" s="248"/>
    </row>
    <row r="40" customFormat="false" ht="12.75" hidden="false" customHeight="true" outlineLevel="0" collapsed="false">
      <c r="A40" s="120" t="s">
        <v>3068</v>
      </c>
      <c r="B40" s="121" t="s">
        <v>2387</v>
      </c>
      <c r="C40" s="234" t="s">
        <v>3096</v>
      </c>
      <c r="D40" s="252"/>
      <c r="E40" s="248"/>
      <c r="F40" s="248"/>
      <c r="G40" s="248"/>
      <c r="H40" s="248"/>
      <c r="I40" s="248"/>
      <c r="J40" s="248"/>
      <c r="K40" s="248"/>
      <c r="L40" s="248"/>
      <c r="M40" s="248"/>
      <c r="N40" s="248"/>
      <c r="O40" s="248"/>
      <c r="P40" s="248"/>
      <c r="Q40" s="248"/>
      <c r="R40" s="248"/>
      <c r="S40" s="248"/>
      <c r="T40" s="248"/>
      <c r="U40" s="248"/>
    </row>
    <row r="41" customFormat="false" ht="24" hidden="false" customHeight="false" outlineLevel="0" collapsed="false">
      <c r="A41" s="120" t="s">
        <v>3097</v>
      </c>
      <c r="B41" s="121" t="s">
        <v>3071</v>
      </c>
      <c r="C41" s="234" t="s">
        <v>3098</v>
      </c>
      <c r="D41" s="252"/>
      <c r="E41" s="248"/>
      <c r="F41" s="248"/>
      <c r="G41" s="248"/>
      <c r="H41" s="248"/>
      <c r="I41" s="248"/>
      <c r="J41" s="248"/>
      <c r="K41" s="248"/>
      <c r="L41" s="248"/>
      <c r="M41" s="248"/>
      <c r="N41" s="248"/>
      <c r="O41" s="248"/>
      <c r="P41" s="248"/>
      <c r="Q41" s="248"/>
      <c r="R41" s="248"/>
      <c r="S41" s="248"/>
      <c r="T41" s="248"/>
      <c r="U41" s="248"/>
    </row>
    <row r="42" customFormat="false" ht="24" hidden="false" customHeight="false" outlineLevel="0" collapsed="false">
      <c r="A42" s="120" t="s">
        <v>3073</v>
      </c>
      <c r="B42" s="121" t="s">
        <v>3074</v>
      </c>
      <c r="C42" s="234" t="s">
        <v>3099</v>
      </c>
      <c r="D42" s="252"/>
      <c r="E42" s="248"/>
      <c r="F42" s="248"/>
      <c r="G42" s="248"/>
      <c r="H42" s="248"/>
      <c r="I42" s="248"/>
      <c r="J42" s="248"/>
      <c r="K42" s="248"/>
      <c r="L42" s="248"/>
      <c r="M42" s="248"/>
      <c r="N42" s="248"/>
      <c r="O42" s="248"/>
      <c r="P42" s="248"/>
      <c r="Q42" s="248"/>
      <c r="R42" s="248"/>
      <c r="S42" s="248"/>
      <c r="T42" s="248"/>
      <c r="U42" s="248"/>
    </row>
    <row r="43" customFormat="false" ht="12.75" hidden="false" customHeight="true" outlineLevel="0" collapsed="false">
      <c r="A43" s="269" t="s">
        <v>2454</v>
      </c>
      <c r="B43" s="202" t="s">
        <v>3076</v>
      </c>
      <c r="C43" s="202" t="s">
        <v>3100</v>
      </c>
      <c r="D43" s="164"/>
      <c r="E43" s="267"/>
      <c r="F43" s="248"/>
      <c r="G43" s="248"/>
      <c r="H43" s="248"/>
      <c r="I43" s="248"/>
      <c r="J43" s="248"/>
      <c r="K43" s="248"/>
      <c r="L43" s="248"/>
      <c r="M43" s="248"/>
      <c r="N43" s="248"/>
      <c r="O43" s="248"/>
      <c r="P43" s="248"/>
      <c r="Q43" s="248"/>
      <c r="R43" s="248"/>
      <c r="S43" s="248"/>
      <c r="T43" s="248"/>
      <c r="U43" s="248"/>
    </row>
    <row r="44" customFormat="false" ht="24" hidden="false" customHeight="false" outlineLevel="0" collapsed="false">
      <c r="A44" s="120"/>
      <c r="B44" s="268" t="s">
        <v>3101</v>
      </c>
      <c r="C44" s="234" t="s">
        <v>3102</v>
      </c>
      <c r="D44" s="266" t="n">
        <f aca="false">D5+D6-D25</f>
        <v>13392.68</v>
      </c>
      <c r="E44" s="248"/>
      <c r="F44" s="248"/>
      <c r="G44" s="248"/>
      <c r="H44" s="248"/>
      <c r="I44" s="248"/>
      <c r="J44" s="248"/>
      <c r="K44" s="248"/>
      <c r="L44" s="248"/>
      <c r="M44" s="248"/>
      <c r="N44" s="248"/>
      <c r="O44" s="248"/>
      <c r="P44" s="248"/>
      <c r="Q44" s="248"/>
      <c r="R44" s="248"/>
      <c r="S44" s="248"/>
      <c r="T44" s="248"/>
      <c r="U44" s="248"/>
    </row>
    <row r="45" customFormat="false" ht="24" hidden="false" customHeight="false" outlineLevel="0" collapsed="false">
      <c r="A45" s="265"/>
      <c r="B45" s="202" t="s">
        <v>3103</v>
      </c>
      <c r="C45" s="234" t="s">
        <v>3104</v>
      </c>
      <c r="D45" s="266" t="n">
        <f aca="false">D46+D51+D92+D97+D103</f>
        <v>0</v>
      </c>
      <c r="E45" s="267"/>
      <c r="F45" s="248"/>
      <c r="G45" s="248"/>
      <c r="H45" s="248"/>
      <c r="I45" s="248"/>
      <c r="J45" s="248"/>
      <c r="K45" s="248"/>
      <c r="L45" s="248"/>
      <c r="M45" s="248"/>
      <c r="N45" s="248"/>
      <c r="O45" s="248"/>
      <c r="P45" s="248"/>
      <c r="Q45" s="248"/>
      <c r="R45" s="248"/>
      <c r="S45" s="248"/>
      <c r="T45" s="248"/>
      <c r="U45" s="248"/>
    </row>
    <row r="46" customFormat="false" ht="24" hidden="false" customHeight="false" outlineLevel="0" collapsed="false">
      <c r="A46" s="120"/>
      <c r="B46" s="268" t="s">
        <v>3105</v>
      </c>
      <c r="C46" s="234" t="s">
        <v>3106</v>
      </c>
      <c r="D46" s="266" t="n">
        <f aca="false">SUM(D47:D50)</f>
        <v>0</v>
      </c>
      <c r="E46" s="248"/>
      <c r="F46" s="248"/>
      <c r="G46" s="248"/>
      <c r="H46" s="248"/>
      <c r="I46" s="248"/>
      <c r="J46" s="248"/>
      <c r="K46" s="248"/>
      <c r="L46" s="248"/>
      <c r="M46" s="248"/>
      <c r="N46" s="248"/>
      <c r="O46" s="248"/>
      <c r="P46" s="248"/>
      <c r="Q46" s="248"/>
      <c r="R46" s="248"/>
      <c r="S46" s="248"/>
      <c r="T46" s="248"/>
      <c r="U46" s="248"/>
    </row>
    <row r="47" customFormat="false" ht="12.75" hidden="false" customHeight="true" outlineLevel="0" collapsed="false">
      <c r="A47" s="265"/>
      <c r="B47" s="121" t="s">
        <v>3107</v>
      </c>
      <c r="C47" s="234" t="s">
        <v>3108</v>
      </c>
      <c r="D47" s="252" t="n">
        <v>0</v>
      </c>
      <c r="E47" s="248"/>
      <c r="F47" s="248"/>
      <c r="G47" s="248"/>
      <c r="H47" s="248"/>
      <c r="I47" s="248"/>
      <c r="J47" s="248"/>
      <c r="K47" s="248"/>
      <c r="L47" s="248"/>
      <c r="M47" s="248"/>
      <c r="N47" s="248"/>
      <c r="O47" s="248"/>
      <c r="P47" s="248"/>
      <c r="Q47" s="248"/>
      <c r="R47" s="248"/>
      <c r="S47" s="248"/>
      <c r="T47" s="248"/>
      <c r="U47" s="248"/>
    </row>
    <row r="48" customFormat="false" ht="12.75" hidden="false" customHeight="true" outlineLevel="0" collapsed="false">
      <c r="A48" s="120"/>
      <c r="B48" s="121" t="s">
        <v>3109</v>
      </c>
      <c r="C48" s="234" t="s">
        <v>3110</v>
      </c>
      <c r="D48" s="252" t="n">
        <v>0</v>
      </c>
      <c r="E48" s="248"/>
      <c r="F48" s="248"/>
      <c r="G48" s="248"/>
      <c r="H48" s="248"/>
      <c r="I48" s="248"/>
      <c r="J48" s="248"/>
      <c r="K48" s="248"/>
      <c r="L48" s="248"/>
      <c r="M48" s="248"/>
      <c r="N48" s="248"/>
      <c r="O48" s="248"/>
      <c r="P48" s="248"/>
      <c r="Q48" s="248"/>
      <c r="R48" s="248"/>
      <c r="S48" s="248"/>
      <c r="T48" s="248"/>
      <c r="U48" s="248"/>
    </row>
    <row r="49" customFormat="false" ht="12.75" hidden="false" customHeight="true" outlineLevel="0" collapsed="false">
      <c r="A49" s="120"/>
      <c r="B49" s="121" t="s">
        <v>3111</v>
      </c>
      <c r="C49" s="234" t="s">
        <v>3112</v>
      </c>
      <c r="D49" s="252" t="n">
        <v>0</v>
      </c>
      <c r="E49" s="248"/>
      <c r="F49" s="248"/>
      <c r="G49" s="248"/>
      <c r="H49" s="248"/>
      <c r="I49" s="248"/>
      <c r="J49" s="248"/>
      <c r="K49" s="248"/>
      <c r="L49" s="248"/>
      <c r="M49" s="248"/>
      <c r="N49" s="248"/>
      <c r="O49" s="248"/>
      <c r="P49" s="248"/>
      <c r="Q49" s="248"/>
      <c r="R49" s="248"/>
      <c r="S49" s="248"/>
      <c r="T49" s="248"/>
      <c r="U49" s="248"/>
    </row>
    <row r="50" customFormat="false" ht="12.75" hidden="false" customHeight="true" outlineLevel="0" collapsed="false">
      <c r="A50" s="120"/>
      <c r="B50" s="121" t="s">
        <v>3113</v>
      </c>
      <c r="C50" s="234" t="s">
        <v>3114</v>
      </c>
      <c r="D50" s="252" t="n">
        <v>0</v>
      </c>
      <c r="E50" s="248"/>
      <c r="F50" s="248"/>
      <c r="G50" s="248"/>
      <c r="H50" s="248"/>
      <c r="I50" s="248"/>
      <c r="J50" s="248"/>
      <c r="K50" s="248"/>
      <c r="L50" s="248"/>
      <c r="M50" s="248"/>
      <c r="N50" s="248"/>
      <c r="O50" s="248"/>
      <c r="P50" s="248"/>
      <c r="Q50" s="248"/>
      <c r="R50" s="248"/>
      <c r="S50" s="248"/>
      <c r="T50" s="248"/>
      <c r="U50" s="248"/>
    </row>
    <row r="51" customFormat="false" ht="24" hidden="false" customHeight="false" outlineLevel="0" collapsed="false">
      <c r="A51" s="265" t="s">
        <v>2322</v>
      </c>
      <c r="B51" s="202" t="s">
        <v>3115</v>
      </c>
      <c r="C51" s="234" t="s">
        <v>3116</v>
      </c>
      <c r="D51" s="266" t="n">
        <f aca="false">D52+D57+D62+D67+D72+D77+D82+D87</f>
        <v>0</v>
      </c>
      <c r="E51" s="248"/>
      <c r="F51" s="248"/>
      <c r="G51" s="248"/>
      <c r="H51" s="248"/>
      <c r="I51" s="248"/>
      <c r="J51" s="248"/>
      <c r="K51" s="248"/>
      <c r="L51" s="248"/>
      <c r="M51" s="248"/>
      <c r="N51" s="248"/>
      <c r="O51" s="248"/>
      <c r="P51" s="248"/>
      <c r="Q51" s="248"/>
      <c r="R51" s="248"/>
      <c r="S51" s="248"/>
      <c r="T51" s="248"/>
      <c r="U51" s="248"/>
    </row>
    <row r="52" customFormat="false" ht="12.75" hidden="false" customHeight="true" outlineLevel="0" collapsed="false">
      <c r="A52" s="265" t="s">
        <v>2324</v>
      </c>
      <c r="B52" s="268" t="s">
        <v>3117</v>
      </c>
      <c r="C52" s="234" t="s">
        <v>3118</v>
      </c>
      <c r="D52" s="266" t="n">
        <f aca="false">SUM(D53:D56)</f>
        <v>0</v>
      </c>
      <c r="E52" s="248"/>
      <c r="F52" s="248"/>
      <c r="G52" s="248"/>
      <c r="H52" s="248"/>
      <c r="I52" s="248"/>
      <c r="J52" s="248"/>
      <c r="K52" s="248"/>
      <c r="L52" s="248"/>
      <c r="M52" s="248"/>
      <c r="N52" s="248"/>
      <c r="O52" s="248"/>
      <c r="P52" s="248"/>
      <c r="Q52" s="248"/>
      <c r="R52" s="248"/>
      <c r="S52" s="248"/>
      <c r="T52" s="248"/>
      <c r="U52" s="248"/>
    </row>
    <row r="53" customFormat="false" ht="12.75" hidden="false" customHeight="true" outlineLevel="0" collapsed="false">
      <c r="A53" s="120"/>
      <c r="B53" s="121" t="s">
        <v>3107</v>
      </c>
      <c r="C53" s="234" t="s">
        <v>3119</v>
      </c>
      <c r="D53" s="252"/>
      <c r="E53" s="248"/>
      <c r="F53" s="248"/>
      <c r="G53" s="248"/>
      <c r="H53" s="248"/>
      <c r="I53" s="248"/>
      <c r="J53" s="248"/>
      <c r="K53" s="248"/>
      <c r="L53" s="248"/>
      <c r="M53" s="248"/>
      <c r="N53" s="248"/>
      <c r="O53" s="248"/>
      <c r="P53" s="248"/>
      <c r="Q53" s="248"/>
      <c r="R53" s="248"/>
      <c r="S53" s="248"/>
      <c r="T53" s="248"/>
      <c r="U53" s="248"/>
    </row>
    <row r="54" customFormat="false" ht="12.75" hidden="false" customHeight="true" outlineLevel="0" collapsed="false">
      <c r="A54" s="120"/>
      <c r="B54" s="121" t="s">
        <v>3109</v>
      </c>
      <c r="C54" s="234" t="s">
        <v>3120</v>
      </c>
      <c r="D54" s="252" t="n">
        <v>0</v>
      </c>
      <c r="E54" s="248"/>
      <c r="F54" s="248"/>
      <c r="G54" s="248"/>
      <c r="H54" s="248"/>
      <c r="I54" s="248"/>
      <c r="J54" s="248"/>
      <c r="K54" s="248"/>
      <c r="L54" s="248"/>
      <c r="M54" s="248"/>
      <c r="N54" s="248"/>
      <c r="O54" s="248"/>
      <c r="P54" s="248"/>
      <c r="Q54" s="248"/>
      <c r="R54" s="248"/>
      <c r="S54" s="248"/>
      <c r="T54" s="248"/>
      <c r="U54" s="248"/>
    </row>
    <row r="55" customFormat="false" ht="12.75" hidden="false" customHeight="true" outlineLevel="0" collapsed="false">
      <c r="A55" s="265"/>
      <c r="B55" s="121" t="s">
        <v>3111</v>
      </c>
      <c r="C55" s="234" t="s">
        <v>3121</v>
      </c>
      <c r="D55" s="252" t="n">
        <v>0</v>
      </c>
      <c r="E55" s="248"/>
      <c r="F55" s="248"/>
      <c r="G55" s="248"/>
      <c r="H55" s="248"/>
      <c r="I55" s="248"/>
      <c r="J55" s="248"/>
      <c r="K55" s="248"/>
      <c r="L55" s="248"/>
      <c r="M55" s="248"/>
      <c r="N55" s="248"/>
      <c r="O55" s="248"/>
      <c r="P55" s="248"/>
      <c r="Q55" s="248"/>
      <c r="R55" s="248"/>
      <c r="S55" s="248"/>
      <c r="T55" s="248"/>
      <c r="U55" s="248"/>
    </row>
    <row r="56" customFormat="false" ht="12.75" hidden="false" customHeight="true" outlineLevel="0" collapsed="false">
      <c r="A56" s="120"/>
      <c r="B56" s="121" t="s">
        <v>3113</v>
      </c>
      <c r="C56" s="234" t="s">
        <v>3122</v>
      </c>
      <c r="D56" s="252"/>
      <c r="E56" s="248"/>
      <c r="F56" s="248"/>
      <c r="G56" s="248"/>
      <c r="H56" s="248"/>
      <c r="I56" s="248"/>
      <c r="J56" s="248"/>
      <c r="K56" s="248"/>
      <c r="L56" s="248"/>
      <c r="M56" s="248"/>
      <c r="N56" s="248"/>
      <c r="O56" s="248"/>
      <c r="P56" s="248"/>
      <c r="Q56" s="248"/>
      <c r="R56" s="248"/>
      <c r="S56" s="248"/>
      <c r="T56" s="248"/>
      <c r="U56" s="248"/>
    </row>
    <row r="57" customFormat="false" ht="12.75" hidden="false" customHeight="true" outlineLevel="0" collapsed="false">
      <c r="A57" s="265" t="s">
        <v>2326</v>
      </c>
      <c r="B57" s="268" t="s">
        <v>3123</v>
      </c>
      <c r="C57" s="234" t="s">
        <v>3124</v>
      </c>
      <c r="D57" s="266" t="n">
        <f aca="false">SUM(D58:D61)</f>
        <v>0</v>
      </c>
      <c r="E57" s="248"/>
      <c r="F57" s="248"/>
      <c r="G57" s="248"/>
      <c r="H57" s="248"/>
      <c r="I57" s="248"/>
      <c r="J57" s="248"/>
      <c r="K57" s="248"/>
      <c r="L57" s="248"/>
      <c r="M57" s="248"/>
      <c r="N57" s="248"/>
      <c r="O57" s="248"/>
      <c r="P57" s="248"/>
      <c r="Q57" s="248"/>
      <c r="R57" s="248"/>
      <c r="S57" s="248"/>
      <c r="T57" s="248"/>
      <c r="U57" s="248"/>
    </row>
    <row r="58" customFormat="false" ht="12.75" hidden="false" customHeight="true" outlineLevel="0" collapsed="false">
      <c r="A58" s="120"/>
      <c r="B58" s="121" t="s">
        <v>3107</v>
      </c>
      <c r="C58" s="234" t="s">
        <v>3125</v>
      </c>
      <c r="D58" s="252"/>
      <c r="E58" s="248"/>
      <c r="F58" s="248"/>
      <c r="G58" s="248"/>
      <c r="H58" s="248"/>
      <c r="I58" s="248"/>
      <c r="J58" s="248"/>
      <c r="K58" s="248"/>
      <c r="L58" s="248"/>
      <c r="M58" s="248"/>
      <c r="N58" s="248"/>
      <c r="O58" s="248"/>
      <c r="P58" s="248"/>
      <c r="Q58" s="248"/>
      <c r="R58" s="248"/>
      <c r="S58" s="248"/>
      <c r="T58" s="248"/>
      <c r="U58" s="248"/>
    </row>
    <row r="59" customFormat="false" ht="12.75" hidden="false" customHeight="true" outlineLevel="0" collapsed="false">
      <c r="A59" s="120"/>
      <c r="B59" s="121" t="s">
        <v>3109</v>
      </c>
      <c r="C59" s="234" t="s">
        <v>3126</v>
      </c>
      <c r="D59" s="252" t="n">
        <v>0</v>
      </c>
      <c r="E59" s="248"/>
      <c r="F59" s="248"/>
      <c r="G59" s="248"/>
      <c r="H59" s="248"/>
      <c r="I59" s="248"/>
      <c r="J59" s="248"/>
      <c r="K59" s="248"/>
      <c r="L59" s="248"/>
      <c r="M59" s="248"/>
      <c r="N59" s="248"/>
      <c r="O59" s="248"/>
      <c r="P59" s="248"/>
      <c r="Q59" s="248"/>
      <c r="R59" s="248"/>
      <c r="S59" s="248"/>
      <c r="T59" s="248"/>
      <c r="U59" s="248"/>
    </row>
    <row r="60" customFormat="false" ht="12.75" hidden="false" customHeight="true" outlineLevel="0" collapsed="false">
      <c r="A60" s="120"/>
      <c r="B60" s="121" t="s">
        <v>3111</v>
      </c>
      <c r="C60" s="234" t="s">
        <v>3127</v>
      </c>
      <c r="D60" s="252"/>
      <c r="E60" s="248"/>
      <c r="F60" s="248"/>
      <c r="G60" s="248"/>
      <c r="H60" s="248"/>
      <c r="I60" s="248"/>
      <c r="J60" s="248"/>
      <c r="K60" s="248"/>
      <c r="L60" s="248"/>
      <c r="M60" s="248"/>
      <c r="N60" s="248"/>
      <c r="O60" s="248"/>
      <c r="P60" s="248"/>
      <c r="Q60" s="248"/>
      <c r="R60" s="248"/>
      <c r="S60" s="248"/>
      <c r="T60" s="248"/>
      <c r="U60" s="248"/>
    </row>
    <row r="61" customFormat="false" ht="12.75" hidden="false" customHeight="true" outlineLevel="0" collapsed="false">
      <c r="A61" s="120"/>
      <c r="B61" s="121" t="s">
        <v>3113</v>
      </c>
      <c r="C61" s="234" t="s">
        <v>3128</v>
      </c>
      <c r="D61" s="252"/>
      <c r="E61" s="248"/>
      <c r="F61" s="248"/>
      <c r="G61" s="248"/>
      <c r="H61" s="248"/>
      <c r="I61" s="248"/>
      <c r="J61" s="248"/>
      <c r="K61" s="248"/>
      <c r="L61" s="248"/>
      <c r="M61" s="248"/>
      <c r="N61" s="248"/>
      <c r="O61" s="248"/>
      <c r="P61" s="248"/>
      <c r="Q61" s="248"/>
      <c r="R61" s="248"/>
      <c r="S61" s="248"/>
      <c r="T61" s="248"/>
      <c r="U61" s="248"/>
    </row>
    <row r="62" customFormat="false" ht="12.75" hidden="false" customHeight="true" outlineLevel="0" collapsed="false">
      <c r="A62" s="265" t="s">
        <v>2328</v>
      </c>
      <c r="B62" s="268" t="s">
        <v>3129</v>
      </c>
      <c r="C62" s="234" t="s">
        <v>3130</v>
      </c>
      <c r="D62" s="266" t="n">
        <f aca="false">SUM(D63:D66)</f>
        <v>0</v>
      </c>
      <c r="E62" s="248"/>
      <c r="F62" s="248"/>
      <c r="G62" s="248"/>
      <c r="H62" s="248"/>
      <c r="I62" s="248"/>
      <c r="J62" s="248"/>
      <c r="K62" s="248"/>
      <c r="L62" s="248"/>
      <c r="M62" s="248"/>
      <c r="N62" s="248"/>
      <c r="O62" s="248"/>
      <c r="P62" s="248"/>
      <c r="Q62" s="248"/>
      <c r="R62" s="248"/>
      <c r="S62" s="248"/>
      <c r="T62" s="248"/>
      <c r="U62" s="248"/>
    </row>
    <row r="63" customFormat="false" ht="12.75" hidden="false" customHeight="true" outlineLevel="0" collapsed="false">
      <c r="A63" s="120"/>
      <c r="B63" s="121" t="s">
        <v>3107</v>
      </c>
      <c r="C63" s="234" t="s">
        <v>3131</v>
      </c>
      <c r="D63" s="252"/>
      <c r="E63" s="248"/>
      <c r="F63" s="248"/>
      <c r="G63" s="248"/>
      <c r="H63" s="248"/>
      <c r="I63" s="248"/>
      <c r="J63" s="248"/>
      <c r="K63" s="248"/>
      <c r="L63" s="248"/>
      <c r="M63" s="248"/>
      <c r="N63" s="248"/>
      <c r="O63" s="248"/>
      <c r="P63" s="248"/>
      <c r="Q63" s="248"/>
      <c r="R63" s="248"/>
      <c r="S63" s="248"/>
      <c r="T63" s="248"/>
      <c r="U63" s="248"/>
    </row>
    <row r="64" customFormat="false" ht="12.75" hidden="false" customHeight="true" outlineLevel="0" collapsed="false">
      <c r="A64" s="120"/>
      <c r="B64" s="121" t="s">
        <v>3109</v>
      </c>
      <c r="C64" s="234" t="s">
        <v>3132</v>
      </c>
      <c r="D64" s="252" t="n">
        <v>0</v>
      </c>
      <c r="E64" s="248"/>
      <c r="F64" s="248"/>
      <c r="G64" s="248"/>
      <c r="H64" s="248"/>
      <c r="I64" s="248"/>
      <c r="J64" s="248"/>
      <c r="K64" s="248"/>
      <c r="L64" s="248"/>
      <c r="M64" s="248"/>
      <c r="N64" s="248"/>
      <c r="O64" s="248"/>
      <c r="P64" s="248"/>
      <c r="Q64" s="248"/>
      <c r="R64" s="248"/>
      <c r="S64" s="248"/>
      <c r="T64" s="248"/>
      <c r="U64" s="248"/>
    </row>
    <row r="65" customFormat="false" ht="12.75" hidden="false" customHeight="true" outlineLevel="0" collapsed="false">
      <c r="A65" s="265"/>
      <c r="B65" s="121" t="s">
        <v>3111</v>
      </c>
      <c r="C65" s="234" t="s">
        <v>3133</v>
      </c>
      <c r="D65" s="252"/>
      <c r="E65" s="248"/>
      <c r="F65" s="248"/>
      <c r="G65" s="248"/>
      <c r="H65" s="248"/>
      <c r="I65" s="248"/>
      <c r="J65" s="248"/>
      <c r="K65" s="248"/>
      <c r="L65" s="248"/>
      <c r="M65" s="248"/>
      <c r="N65" s="248"/>
      <c r="O65" s="248"/>
      <c r="P65" s="248"/>
      <c r="Q65" s="248"/>
      <c r="R65" s="248"/>
      <c r="S65" s="248"/>
      <c r="T65" s="248"/>
      <c r="U65" s="248"/>
    </row>
    <row r="66" customFormat="false" ht="12.75" hidden="false" customHeight="true" outlineLevel="0" collapsed="false">
      <c r="A66" s="120"/>
      <c r="B66" s="121" t="s">
        <v>3113</v>
      </c>
      <c r="C66" s="234" t="s">
        <v>3134</v>
      </c>
      <c r="D66" s="252"/>
      <c r="E66" s="248"/>
      <c r="F66" s="248"/>
      <c r="G66" s="248"/>
      <c r="H66" s="248"/>
      <c r="I66" s="248"/>
      <c r="J66" s="248"/>
      <c r="K66" s="248"/>
      <c r="L66" s="248"/>
      <c r="M66" s="248"/>
      <c r="N66" s="248"/>
      <c r="O66" s="248"/>
      <c r="P66" s="248"/>
      <c r="Q66" s="248"/>
      <c r="R66" s="248"/>
      <c r="S66" s="248"/>
      <c r="T66" s="248"/>
      <c r="U66" s="248"/>
    </row>
    <row r="67" customFormat="false" ht="12.75" hidden="false" customHeight="true" outlineLevel="0" collapsed="false">
      <c r="A67" s="265" t="s">
        <v>2336</v>
      </c>
      <c r="B67" s="268" t="s">
        <v>3135</v>
      </c>
      <c r="C67" s="234" t="s">
        <v>3136</v>
      </c>
      <c r="D67" s="266" t="n">
        <f aca="false">SUM(D68:D71)</f>
        <v>0</v>
      </c>
      <c r="E67" s="248"/>
      <c r="F67" s="248"/>
      <c r="G67" s="248"/>
      <c r="H67" s="248"/>
      <c r="I67" s="248"/>
      <c r="J67" s="248"/>
      <c r="K67" s="248"/>
      <c r="L67" s="248"/>
      <c r="M67" s="248"/>
      <c r="N67" s="248"/>
      <c r="O67" s="248"/>
      <c r="P67" s="248"/>
      <c r="Q67" s="248"/>
      <c r="R67" s="248"/>
      <c r="S67" s="248"/>
      <c r="T67" s="248"/>
      <c r="U67" s="248"/>
    </row>
    <row r="68" customFormat="false" ht="12.75" hidden="false" customHeight="true" outlineLevel="0" collapsed="false">
      <c r="A68" s="120"/>
      <c r="B68" s="121" t="s">
        <v>3107</v>
      </c>
      <c r="C68" s="234" t="s">
        <v>3137</v>
      </c>
      <c r="D68" s="252"/>
      <c r="E68" s="248"/>
      <c r="F68" s="248"/>
      <c r="G68" s="248"/>
      <c r="H68" s="248"/>
      <c r="I68" s="248"/>
      <c r="J68" s="248"/>
      <c r="K68" s="248"/>
      <c r="L68" s="248"/>
      <c r="M68" s="248"/>
      <c r="N68" s="248"/>
      <c r="O68" s="248"/>
      <c r="P68" s="248"/>
      <c r="Q68" s="248"/>
      <c r="R68" s="248"/>
      <c r="S68" s="248"/>
      <c r="T68" s="248"/>
      <c r="U68" s="248"/>
    </row>
    <row r="69" customFormat="false" ht="12.75" hidden="false" customHeight="true" outlineLevel="0" collapsed="false">
      <c r="A69" s="120"/>
      <c r="B69" s="121" t="s">
        <v>3109</v>
      </c>
      <c r="C69" s="234" t="s">
        <v>3138</v>
      </c>
      <c r="D69" s="252"/>
      <c r="E69" s="248"/>
      <c r="F69" s="248"/>
      <c r="G69" s="248"/>
      <c r="H69" s="248"/>
      <c r="I69" s="248"/>
      <c r="J69" s="248"/>
      <c r="K69" s="248"/>
      <c r="L69" s="248"/>
      <c r="M69" s="248"/>
      <c r="N69" s="248"/>
      <c r="O69" s="248"/>
      <c r="P69" s="248"/>
      <c r="Q69" s="248"/>
      <c r="R69" s="248"/>
      <c r="S69" s="248"/>
      <c r="T69" s="248"/>
      <c r="U69" s="248"/>
    </row>
    <row r="70" customFormat="false" ht="12.75" hidden="false" customHeight="true" outlineLevel="0" collapsed="false">
      <c r="A70" s="120"/>
      <c r="B70" s="121" t="s">
        <v>3111</v>
      </c>
      <c r="C70" s="234" t="s">
        <v>3139</v>
      </c>
      <c r="D70" s="252"/>
      <c r="E70" s="248"/>
      <c r="F70" s="248"/>
      <c r="G70" s="248"/>
      <c r="H70" s="248"/>
      <c r="I70" s="248"/>
      <c r="J70" s="248"/>
      <c r="K70" s="248"/>
      <c r="L70" s="248"/>
      <c r="M70" s="248"/>
      <c r="N70" s="248"/>
      <c r="O70" s="248"/>
      <c r="P70" s="248"/>
      <c r="Q70" s="248"/>
      <c r="R70" s="248"/>
      <c r="S70" s="248"/>
      <c r="T70" s="248"/>
      <c r="U70" s="248"/>
    </row>
    <row r="71" customFormat="false" ht="12.75" hidden="false" customHeight="true" outlineLevel="0" collapsed="false">
      <c r="A71" s="120"/>
      <c r="B71" s="121" t="s">
        <v>3113</v>
      </c>
      <c r="C71" s="234" t="s">
        <v>3140</v>
      </c>
      <c r="D71" s="252"/>
      <c r="E71" s="248"/>
      <c r="F71" s="248"/>
      <c r="G71" s="248"/>
      <c r="H71" s="248"/>
      <c r="I71" s="248"/>
      <c r="J71" s="248"/>
      <c r="K71" s="248"/>
      <c r="L71" s="248"/>
      <c r="M71" s="248"/>
      <c r="N71" s="248"/>
      <c r="O71" s="248"/>
      <c r="P71" s="248"/>
      <c r="Q71" s="248"/>
      <c r="R71" s="248"/>
      <c r="S71" s="248"/>
      <c r="T71" s="248"/>
      <c r="U71" s="248"/>
    </row>
    <row r="72" customFormat="false" ht="24" hidden="false" customHeight="false" outlineLevel="0" collapsed="false">
      <c r="A72" s="265" t="s">
        <v>2338</v>
      </c>
      <c r="B72" s="202" t="s">
        <v>3141</v>
      </c>
      <c r="C72" s="234" t="s">
        <v>3142</v>
      </c>
      <c r="D72" s="266" t="n">
        <f aca="false">SUM(D73:D76)</f>
        <v>0</v>
      </c>
      <c r="E72" s="267"/>
      <c r="F72" s="248"/>
      <c r="G72" s="248"/>
      <c r="H72" s="248"/>
      <c r="I72" s="248"/>
      <c r="J72" s="248"/>
      <c r="K72" s="248"/>
      <c r="L72" s="248"/>
      <c r="M72" s="248"/>
      <c r="N72" s="248"/>
      <c r="O72" s="248"/>
      <c r="P72" s="248"/>
      <c r="Q72" s="248"/>
      <c r="R72" s="248"/>
      <c r="S72" s="248"/>
      <c r="T72" s="248"/>
      <c r="U72" s="248"/>
    </row>
    <row r="73" customFormat="false" ht="12.75" hidden="false" customHeight="true" outlineLevel="0" collapsed="false">
      <c r="A73" s="120"/>
      <c r="B73" s="121" t="s">
        <v>3107</v>
      </c>
      <c r="C73" s="234" t="s">
        <v>3143</v>
      </c>
      <c r="D73" s="252"/>
      <c r="E73" s="248"/>
      <c r="F73" s="248"/>
      <c r="G73" s="248"/>
      <c r="H73" s="248"/>
      <c r="I73" s="248"/>
      <c r="J73" s="248"/>
      <c r="K73" s="248"/>
      <c r="L73" s="248"/>
      <c r="M73" s="248"/>
      <c r="N73" s="248"/>
      <c r="O73" s="248"/>
      <c r="P73" s="248"/>
      <c r="Q73" s="248"/>
      <c r="R73" s="248"/>
      <c r="S73" s="248"/>
      <c r="T73" s="248"/>
      <c r="U73" s="248"/>
    </row>
    <row r="74" customFormat="false" ht="12.75" hidden="false" customHeight="true" outlineLevel="0" collapsed="false">
      <c r="A74" s="120"/>
      <c r="B74" s="121" t="s">
        <v>3109</v>
      </c>
      <c r="C74" s="234" t="s">
        <v>3144</v>
      </c>
      <c r="D74" s="252"/>
      <c r="E74" s="248"/>
      <c r="F74" s="248"/>
      <c r="G74" s="248"/>
      <c r="H74" s="248"/>
      <c r="I74" s="248"/>
      <c r="J74" s="248"/>
      <c r="K74" s="248"/>
      <c r="L74" s="248"/>
      <c r="M74" s="248"/>
      <c r="N74" s="248"/>
      <c r="O74" s="248"/>
      <c r="P74" s="248"/>
      <c r="Q74" s="248"/>
      <c r="R74" s="248"/>
      <c r="S74" s="248"/>
      <c r="T74" s="248"/>
      <c r="U74" s="248"/>
    </row>
    <row r="75" customFormat="false" ht="12.75" hidden="false" customHeight="true" outlineLevel="0" collapsed="false">
      <c r="A75" s="120"/>
      <c r="B75" s="121" t="s">
        <v>3111</v>
      </c>
      <c r="C75" s="234" t="s">
        <v>3145</v>
      </c>
      <c r="D75" s="252"/>
      <c r="E75" s="248"/>
      <c r="F75" s="248"/>
      <c r="G75" s="248"/>
      <c r="H75" s="248"/>
      <c r="I75" s="248"/>
      <c r="J75" s="248"/>
      <c r="K75" s="248"/>
      <c r="L75" s="248"/>
      <c r="M75" s="248"/>
      <c r="N75" s="248"/>
      <c r="O75" s="248"/>
      <c r="P75" s="248"/>
      <c r="Q75" s="248"/>
      <c r="R75" s="248"/>
      <c r="S75" s="248"/>
      <c r="T75" s="248"/>
      <c r="U75" s="248"/>
    </row>
    <row r="76" customFormat="false" ht="12.75" hidden="false" customHeight="true" outlineLevel="0" collapsed="false">
      <c r="A76" s="120"/>
      <c r="B76" s="121" t="s">
        <v>3113</v>
      </c>
      <c r="C76" s="234" t="s">
        <v>3146</v>
      </c>
      <c r="D76" s="252"/>
      <c r="E76" s="248"/>
      <c r="F76" s="248"/>
      <c r="G76" s="248"/>
      <c r="H76" s="248"/>
      <c r="I76" s="248"/>
      <c r="J76" s="248"/>
      <c r="K76" s="248"/>
      <c r="L76" s="248"/>
      <c r="M76" s="248"/>
      <c r="N76" s="248"/>
      <c r="O76" s="248"/>
      <c r="P76" s="248"/>
      <c r="Q76" s="248"/>
      <c r="R76" s="248"/>
      <c r="S76" s="248"/>
      <c r="T76" s="248"/>
      <c r="U76" s="248"/>
    </row>
    <row r="77" customFormat="false" ht="24" hidden="false" customHeight="false" outlineLevel="0" collapsed="false">
      <c r="A77" s="265" t="s">
        <v>2354</v>
      </c>
      <c r="B77" s="268" t="s">
        <v>3147</v>
      </c>
      <c r="C77" s="234" t="s">
        <v>3148</v>
      </c>
      <c r="D77" s="266" t="n">
        <f aca="false">SUM(D78:D81)</f>
        <v>0</v>
      </c>
      <c r="E77" s="248"/>
      <c r="F77" s="248"/>
      <c r="G77" s="248"/>
      <c r="H77" s="248"/>
      <c r="I77" s="248"/>
      <c r="J77" s="248"/>
      <c r="K77" s="248"/>
      <c r="L77" s="248"/>
      <c r="M77" s="248"/>
      <c r="N77" s="248"/>
      <c r="O77" s="248"/>
      <c r="P77" s="248"/>
      <c r="Q77" s="248"/>
      <c r="R77" s="248"/>
      <c r="S77" s="248"/>
      <c r="T77" s="248"/>
      <c r="U77" s="248"/>
    </row>
    <row r="78" customFormat="false" ht="12.75" hidden="false" customHeight="true" outlineLevel="0" collapsed="false">
      <c r="A78" s="120"/>
      <c r="B78" s="121" t="s">
        <v>3107</v>
      </c>
      <c r="C78" s="234" t="s">
        <v>3149</v>
      </c>
      <c r="D78" s="252"/>
      <c r="E78" s="248"/>
      <c r="F78" s="248"/>
      <c r="G78" s="248"/>
      <c r="H78" s="248"/>
      <c r="I78" s="248"/>
      <c r="J78" s="248"/>
      <c r="K78" s="248"/>
      <c r="L78" s="248"/>
      <c r="M78" s="248"/>
      <c r="N78" s="248"/>
      <c r="O78" s="248"/>
      <c r="P78" s="248"/>
      <c r="Q78" s="248"/>
      <c r="R78" s="248"/>
      <c r="S78" s="248"/>
      <c r="T78" s="248"/>
      <c r="U78" s="248"/>
    </row>
    <row r="79" customFormat="false" ht="12.75" hidden="false" customHeight="true" outlineLevel="0" collapsed="false">
      <c r="A79" s="120"/>
      <c r="B79" s="121" t="s">
        <v>3109</v>
      </c>
      <c r="C79" s="234" t="s">
        <v>3150</v>
      </c>
      <c r="D79" s="252"/>
      <c r="E79" s="248"/>
      <c r="F79" s="248"/>
      <c r="G79" s="248"/>
      <c r="H79" s="248"/>
      <c r="I79" s="248"/>
      <c r="J79" s="248"/>
      <c r="K79" s="248"/>
      <c r="L79" s="248"/>
      <c r="M79" s="248"/>
      <c r="N79" s="248"/>
      <c r="O79" s="248"/>
      <c r="P79" s="248"/>
      <c r="Q79" s="248"/>
      <c r="R79" s="248"/>
      <c r="S79" s="248"/>
      <c r="T79" s="248"/>
      <c r="U79" s="248"/>
    </row>
    <row r="80" customFormat="false" ht="12.75" hidden="false" customHeight="true" outlineLevel="0" collapsed="false">
      <c r="A80" s="120"/>
      <c r="B80" s="121" t="s">
        <v>3111</v>
      </c>
      <c r="C80" s="234" t="s">
        <v>3151</v>
      </c>
      <c r="D80" s="252"/>
      <c r="E80" s="248"/>
      <c r="F80" s="248"/>
      <c r="G80" s="248"/>
      <c r="H80" s="248"/>
      <c r="I80" s="248"/>
      <c r="J80" s="248"/>
      <c r="K80" s="248"/>
      <c r="L80" s="248"/>
      <c r="M80" s="248"/>
      <c r="N80" s="248"/>
      <c r="O80" s="248"/>
      <c r="P80" s="248"/>
      <c r="Q80" s="248"/>
      <c r="R80" s="248"/>
      <c r="S80" s="248"/>
      <c r="T80" s="248"/>
      <c r="U80" s="248"/>
    </row>
    <row r="81" customFormat="false" ht="12.75" hidden="false" customHeight="true" outlineLevel="0" collapsed="false">
      <c r="A81" s="265"/>
      <c r="B81" s="121" t="s">
        <v>3113</v>
      </c>
      <c r="C81" s="234" t="s">
        <v>3152</v>
      </c>
      <c r="D81" s="252"/>
      <c r="E81" s="248"/>
      <c r="F81" s="248"/>
      <c r="G81" s="248"/>
      <c r="H81" s="248"/>
      <c r="I81" s="248"/>
      <c r="J81" s="248"/>
      <c r="K81" s="248"/>
      <c r="L81" s="248"/>
      <c r="M81" s="248"/>
      <c r="N81" s="248"/>
      <c r="O81" s="248"/>
      <c r="P81" s="248"/>
      <c r="Q81" s="248"/>
      <c r="R81" s="248"/>
      <c r="S81" s="248"/>
      <c r="T81" s="248"/>
      <c r="U81" s="248"/>
    </row>
    <row r="82" customFormat="false" ht="24" hidden="false" customHeight="false" outlineLevel="0" collapsed="false">
      <c r="A82" s="265" t="s">
        <v>2356</v>
      </c>
      <c r="B82" s="270" t="s">
        <v>3153</v>
      </c>
      <c r="C82" s="234" t="s">
        <v>3154</v>
      </c>
      <c r="D82" s="266" t="n">
        <f aca="false">SUM(D83:D86)</f>
        <v>0</v>
      </c>
      <c r="E82" s="267"/>
      <c r="F82" s="248"/>
      <c r="G82" s="248"/>
      <c r="H82" s="248"/>
      <c r="I82" s="248"/>
      <c r="J82" s="248"/>
      <c r="K82" s="248"/>
      <c r="L82" s="248"/>
      <c r="M82" s="248"/>
      <c r="N82" s="248"/>
      <c r="O82" s="248"/>
      <c r="P82" s="248"/>
      <c r="Q82" s="248"/>
      <c r="R82" s="248"/>
      <c r="S82" s="248"/>
      <c r="T82" s="248"/>
      <c r="U82" s="248"/>
    </row>
    <row r="83" customFormat="false" ht="12.75" hidden="false" customHeight="true" outlineLevel="0" collapsed="false">
      <c r="A83" s="265"/>
      <c r="B83" s="121" t="s">
        <v>3107</v>
      </c>
      <c r="C83" s="234" t="s">
        <v>3155</v>
      </c>
      <c r="D83" s="252"/>
      <c r="E83" s="248"/>
      <c r="F83" s="248"/>
      <c r="G83" s="248"/>
      <c r="H83" s="248"/>
      <c r="I83" s="248"/>
      <c r="J83" s="248"/>
      <c r="K83" s="248"/>
      <c r="L83" s="248"/>
      <c r="M83" s="248"/>
      <c r="N83" s="248"/>
      <c r="O83" s="248"/>
      <c r="P83" s="248"/>
      <c r="Q83" s="248"/>
      <c r="R83" s="248"/>
      <c r="S83" s="248"/>
      <c r="T83" s="248"/>
      <c r="U83" s="248"/>
    </row>
    <row r="84" customFormat="false" ht="12.75" hidden="false" customHeight="true" outlineLevel="0" collapsed="false">
      <c r="A84" s="265"/>
      <c r="B84" s="121" t="s">
        <v>3109</v>
      </c>
      <c r="C84" s="234" t="s">
        <v>3156</v>
      </c>
      <c r="D84" s="252"/>
      <c r="E84" s="248"/>
      <c r="F84" s="248"/>
      <c r="G84" s="248"/>
      <c r="H84" s="248"/>
      <c r="I84" s="248"/>
      <c r="J84" s="248"/>
      <c r="K84" s="248"/>
      <c r="L84" s="248"/>
      <c r="M84" s="248"/>
      <c r="N84" s="248"/>
      <c r="O84" s="248"/>
      <c r="P84" s="248"/>
      <c r="Q84" s="248"/>
      <c r="R84" s="248"/>
      <c r="S84" s="248"/>
      <c r="T84" s="248"/>
      <c r="U84" s="248"/>
    </row>
    <row r="85" customFormat="false" ht="12.75" hidden="false" customHeight="true" outlineLevel="0" collapsed="false">
      <c r="A85" s="265"/>
      <c r="B85" s="121" t="s">
        <v>3111</v>
      </c>
      <c r="C85" s="234" t="s">
        <v>3157</v>
      </c>
      <c r="D85" s="252"/>
      <c r="E85" s="248"/>
      <c r="F85" s="248"/>
      <c r="G85" s="248"/>
      <c r="H85" s="248"/>
      <c r="I85" s="248"/>
      <c r="J85" s="248"/>
      <c r="K85" s="248"/>
      <c r="L85" s="248"/>
      <c r="M85" s="248"/>
      <c r="N85" s="248"/>
      <c r="O85" s="248"/>
      <c r="P85" s="248"/>
      <c r="Q85" s="248"/>
      <c r="R85" s="248"/>
      <c r="S85" s="248"/>
      <c r="T85" s="248"/>
      <c r="U85" s="248"/>
    </row>
    <row r="86" customFormat="false" ht="12.75" hidden="false" customHeight="true" outlineLevel="0" collapsed="false">
      <c r="A86" s="265"/>
      <c r="B86" s="121" t="s">
        <v>3113</v>
      </c>
      <c r="C86" s="234" t="s">
        <v>3158</v>
      </c>
      <c r="D86" s="252"/>
      <c r="E86" s="248"/>
      <c r="F86" s="248"/>
      <c r="G86" s="248"/>
      <c r="H86" s="248"/>
      <c r="I86" s="248"/>
      <c r="J86" s="248"/>
      <c r="K86" s="248"/>
      <c r="L86" s="248"/>
      <c r="M86" s="248"/>
      <c r="N86" s="248"/>
      <c r="O86" s="248"/>
      <c r="P86" s="248"/>
      <c r="Q86" s="248"/>
      <c r="R86" s="248"/>
      <c r="S86" s="248"/>
      <c r="T86" s="248"/>
      <c r="U86" s="248"/>
    </row>
    <row r="87" customFormat="false" ht="12.75" hidden="false" customHeight="true" outlineLevel="0" collapsed="false">
      <c r="A87" s="265" t="s">
        <v>2358</v>
      </c>
      <c r="B87" s="271" t="s">
        <v>3159</v>
      </c>
      <c r="C87" s="234" t="s">
        <v>3160</v>
      </c>
      <c r="D87" s="266" t="n">
        <f aca="false">SUM(D88:D91)</f>
        <v>0</v>
      </c>
      <c r="E87" s="248"/>
      <c r="F87" s="248"/>
      <c r="G87" s="248"/>
      <c r="H87" s="248"/>
      <c r="I87" s="248"/>
      <c r="J87" s="248"/>
      <c r="K87" s="248"/>
      <c r="L87" s="248"/>
      <c r="M87" s="248"/>
      <c r="N87" s="248"/>
      <c r="O87" s="248"/>
      <c r="P87" s="248"/>
      <c r="Q87" s="248"/>
      <c r="R87" s="248"/>
      <c r="S87" s="248"/>
      <c r="T87" s="248"/>
      <c r="U87" s="248"/>
    </row>
    <row r="88" customFormat="false" ht="12.75" hidden="false" customHeight="true" outlineLevel="0" collapsed="false">
      <c r="A88" s="265"/>
      <c r="B88" s="121" t="s">
        <v>3107</v>
      </c>
      <c r="C88" s="234" t="s">
        <v>3161</v>
      </c>
      <c r="D88" s="252"/>
      <c r="E88" s="248"/>
      <c r="F88" s="248"/>
      <c r="G88" s="248"/>
      <c r="H88" s="248"/>
      <c r="I88" s="248"/>
      <c r="J88" s="248"/>
      <c r="K88" s="248"/>
      <c r="L88" s="248"/>
      <c r="M88" s="248"/>
      <c r="N88" s="248"/>
      <c r="O88" s="248"/>
      <c r="P88" s="248"/>
      <c r="Q88" s="248"/>
      <c r="R88" s="248"/>
      <c r="S88" s="248"/>
      <c r="T88" s="248"/>
      <c r="U88" s="248"/>
    </row>
    <row r="89" customFormat="false" ht="12.75" hidden="false" customHeight="true" outlineLevel="0" collapsed="false">
      <c r="A89" s="265"/>
      <c r="B89" s="121" t="s">
        <v>3109</v>
      </c>
      <c r="C89" s="234" t="s">
        <v>3162</v>
      </c>
      <c r="D89" s="252"/>
      <c r="E89" s="248"/>
      <c r="F89" s="248"/>
      <c r="G89" s="248"/>
      <c r="H89" s="248"/>
      <c r="I89" s="248"/>
      <c r="J89" s="248"/>
      <c r="K89" s="248"/>
      <c r="L89" s="248"/>
      <c r="M89" s="248"/>
      <c r="N89" s="248"/>
      <c r="O89" s="248"/>
      <c r="P89" s="248"/>
      <c r="Q89" s="248"/>
      <c r="R89" s="248"/>
      <c r="S89" s="248"/>
      <c r="T89" s="248"/>
      <c r="U89" s="248"/>
    </row>
    <row r="90" customFormat="false" ht="12.75" hidden="false" customHeight="true" outlineLevel="0" collapsed="false">
      <c r="A90" s="265"/>
      <c r="B90" s="121" t="s">
        <v>3111</v>
      </c>
      <c r="C90" s="234" t="s">
        <v>3163</v>
      </c>
      <c r="D90" s="252"/>
      <c r="E90" s="248"/>
      <c r="F90" s="248"/>
      <c r="G90" s="248"/>
      <c r="H90" s="248"/>
      <c r="I90" s="248"/>
      <c r="J90" s="248"/>
      <c r="K90" s="248"/>
      <c r="L90" s="248"/>
      <c r="M90" s="248"/>
      <c r="N90" s="248"/>
      <c r="O90" s="248"/>
      <c r="P90" s="248"/>
      <c r="Q90" s="248"/>
      <c r="R90" s="248"/>
      <c r="S90" s="248"/>
      <c r="T90" s="248"/>
      <c r="U90" s="248"/>
    </row>
    <row r="91" customFormat="false" ht="12.75" hidden="false" customHeight="true" outlineLevel="0" collapsed="false">
      <c r="A91" s="265"/>
      <c r="B91" s="121" t="s">
        <v>3113</v>
      </c>
      <c r="C91" s="234" t="s">
        <v>3164</v>
      </c>
      <c r="D91" s="252"/>
      <c r="E91" s="248"/>
      <c r="F91" s="248"/>
      <c r="G91" s="248"/>
      <c r="H91" s="248"/>
      <c r="I91" s="248"/>
      <c r="J91" s="248"/>
      <c r="K91" s="248"/>
      <c r="L91" s="248"/>
      <c r="M91" s="248"/>
      <c r="N91" s="248"/>
      <c r="O91" s="248"/>
      <c r="P91" s="248"/>
      <c r="Q91" s="248"/>
      <c r="R91" s="248"/>
      <c r="S91" s="248"/>
      <c r="T91" s="248"/>
      <c r="U91" s="248"/>
    </row>
    <row r="92" customFormat="false" ht="12.75" hidden="false" customHeight="true" outlineLevel="0" collapsed="false">
      <c r="A92" s="265" t="s">
        <v>2360</v>
      </c>
      <c r="B92" s="268" t="s">
        <v>3165</v>
      </c>
      <c r="C92" s="234" t="s">
        <v>3166</v>
      </c>
      <c r="D92" s="266" t="n">
        <f aca="false">SUM(D93:D96)</f>
        <v>0</v>
      </c>
      <c r="E92" s="248"/>
      <c r="F92" s="248"/>
      <c r="G92" s="248"/>
      <c r="H92" s="248"/>
      <c r="I92" s="248"/>
      <c r="J92" s="248"/>
      <c r="K92" s="248"/>
      <c r="L92" s="248"/>
      <c r="M92" s="248"/>
      <c r="N92" s="248"/>
      <c r="O92" s="248"/>
      <c r="P92" s="248"/>
      <c r="Q92" s="248"/>
      <c r="R92" s="248"/>
      <c r="S92" s="248"/>
      <c r="T92" s="248"/>
      <c r="U92" s="248"/>
    </row>
    <row r="93" customFormat="false" ht="12.75" hidden="false" customHeight="true" outlineLevel="0" collapsed="false">
      <c r="A93" s="265"/>
      <c r="B93" s="121" t="s">
        <v>3107</v>
      </c>
      <c r="C93" s="234" t="s">
        <v>3167</v>
      </c>
      <c r="D93" s="252"/>
      <c r="E93" s="248"/>
      <c r="F93" s="248"/>
      <c r="G93" s="248"/>
      <c r="H93" s="248"/>
      <c r="I93" s="248"/>
      <c r="J93" s="248"/>
      <c r="K93" s="248"/>
      <c r="L93" s="248"/>
      <c r="M93" s="248"/>
      <c r="N93" s="248"/>
      <c r="O93" s="248"/>
      <c r="P93" s="248"/>
      <c r="Q93" s="248"/>
      <c r="R93" s="248"/>
      <c r="S93" s="248"/>
      <c r="T93" s="248"/>
      <c r="U93" s="248"/>
    </row>
    <row r="94" customFormat="false" ht="12.75" hidden="false" customHeight="true" outlineLevel="0" collapsed="false">
      <c r="A94" s="265"/>
      <c r="B94" s="121" t="s">
        <v>3109</v>
      </c>
      <c r="C94" s="234" t="s">
        <v>3168</v>
      </c>
      <c r="D94" s="252" t="n">
        <v>0</v>
      </c>
      <c r="E94" s="248"/>
      <c r="F94" s="248"/>
      <c r="G94" s="248"/>
      <c r="H94" s="248"/>
      <c r="I94" s="248"/>
      <c r="J94" s="248"/>
      <c r="K94" s="248"/>
      <c r="L94" s="248"/>
      <c r="M94" s="248"/>
      <c r="N94" s="248"/>
      <c r="O94" s="248"/>
      <c r="P94" s="248"/>
      <c r="Q94" s="248"/>
      <c r="R94" s="248"/>
      <c r="S94" s="248"/>
      <c r="T94" s="248"/>
      <c r="U94" s="248"/>
    </row>
    <row r="95" customFormat="false" ht="12.75" hidden="false" customHeight="true" outlineLevel="0" collapsed="false">
      <c r="A95" s="120"/>
      <c r="B95" s="121" t="s">
        <v>3111</v>
      </c>
      <c r="C95" s="234" t="s">
        <v>3169</v>
      </c>
      <c r="D95" s="252"/>
      <c r="E95" s="248"/>
      <c r="F95" s="248"/>
      <c r="G95" s="248"/>
      <c r="H95" s="248"/>
      <c r="I95" s="248"/>
      <c r="J95" s="248"/>
      <c r="K95" s="248"/>
      <c r="L95" s="248"/>
      <c r="M95" s="248"/>
      <c r="N95" s="248"/>
      <c r="O95" s="248"/>
      <c r="P95" s="248"/>
      <c r="Q95" s="248"/>
      <c r="R95" s="248"/>
      <c r="S95" s="248"/>
      <c r="T95" s="248"/>
      <c r="U95" s="248"/>
    </row>
    <row r="96" customFormat="false" ht="12.75" hidden="false" customHeight="true" outlineLevel="0" collapsed="false">
      <c r="A96" s="120"/>
      <c r="B96" s="121" t="s">
        <v>3113</v>
      </c>
      <c r="C96" s="234" t="s">
        <v>3170</v>
      </c>
      <c r="D96" s="252" t="n">
        <v>0</v>
      </c>
      <c r="E96" s="248"/>
      <c r="F96" s="248"/>
      <c r="G96" s="248"/>
      <c r="H96" s="248"/>
      <c r="I96" s="248"/>
      <c r="J96" s="248"/>
      <c r="K96" s="248"/>
      <c r="L96" s="248"/>
      <c r="M96" s="248"/>
      <c r="N96" s="248"/>
      <c r="O96" s="248"/>
      <c r="P96" s="248"/>
      <c r="Q96" s="248"/>
      <c r="R96" s="248"/>
      <c r="S96" s="248"/>
      <c r="T96" s="248"/>
      <c r="U96" s="248"/>
    </row>
    <row r="97" customFormat="false" ht="36" hidden="false" customHeight="false" outlineLevel="0" collapsed="false">
      <c r="A97" s="265" t="s">
        <v>3061</v>
      </c>
      <c r="B97" s="268" t="s">
        <v>3171</v>
      </c>
      <c r="C97" s="234" t="s">
        <v>3172</v>
      </c>
      <c r="D97" s="266" t="n">
        <f aca="false">SUM(D98:D102)</f>
        <v>0</v>
      </c>
      <c r="E97" s="248"/>
      <c r="F97" s="248"/>
      <c r="G97" s="248"/>
      <c r="H97" s="248"/>
      <c r="I97" s="248"/>
      <c r="J97" s="248"/>
      <c r="K97" s="248"/>
      <c r="L97" s="248"/>
      <c r="M97" s="248"/>
      <c r="N97" s="248"/>
      <c r="O97" s="248"/>
      <c r="P97" s="248"/>
      <c r="Q97" s="248"/>
      <c r="R97" s="248"/>
      <c r="S97" s="248"/>
      <c r="T97" s="248"/>
      <c r="U97" s="248"/>
    </row>
    <row r="98" customFormat="false" ht="12.75" hidden="false" customHeight="true" outlineLevel="0" collapsed="false">
      <c r="A98" s="120" t="n">
        <v>251.253</v>
      </c>
      <c r="B98" s="121" t="s">
        <v>3064</v>
      </c>
      <c r="C98" s="234" t="s">
        <v>3173</v>
      </c>
      <c r="D98" s="252"/>
      <c r="E98" s="248"/>
      <c r="F98" s="248"/>
      <c r="G98" s="248"/>
      <c r="H98" s="248"/>
      <c r="I98" s="248"/>
      <c r="J98" s="248"/>
      <c r="K98" s="248"/>
      <c r="L98" s="248"/>
      <c r="M98" s="248"/>
      <c r="N98" s="248"/>
      <c r="O98" s="248"/>
      <c r="P98" s="248"/>
      <c r="Q98" s="248"/>
      <c r="R98" s="248"/>
      <c r="S98" s="248"/>
      <c r="T98" s="248"/>
      <c r="U98" s="248"/>
    </row>
    <row r="99" customFormat="false" ht="12.75" hidden="false" customHeight="true" outlineLevel="0" collapsed="false">
      <c r="A99" s="120" t="s">
        <v>3066</v>
      </c>
      <c r="B99" s="121" t="s">
        <v>2383</v>
      </c>
      <c r="C99" s="234" t="s">
        <v>3174</v>
      </c>
      <c r="D99" s="252"/>
      <c r="E99" s="248"/>
      <c r="F99" s="248"/>
      <c r="G99" s="248"/>
      <c r="H99" s="248"/>
      <c r="I99" s="248"/>
      <c r="J99" s="248"/>
      <c r="K99" s="248"/>
      <c r="L99" s="248"/>
      <c r="M99" s="248"/>
      <c r="N99" s="248"/>
      <c r="O99" s="248"/>
      <c r="P99" s="248"/>
      <c r="Q99" s="248"/>
      <c r="R99" s="248"/>
      <c r="S99" s="248"/>
      <c r="T99" s="248"/>
      <c r="U99" s="248"/>
    </row>
    <row r="100" customFormat="false" ht="12.75" hidden="false" customHeight="true" outlineLevel="0" collapsed="false">
      <c r="A100" s="120" t="s">
        <v>3068</v>
      </c>
      <c r="B100" s="121" t="s">
        <v>2387</v>
      </c>
      <c r="C100" s="234" t="s">
        <v>3175</v>
      </c>
      <c r="D100" s="252"/>
      <c r="E100" s="248"/>
      <c r="F100" s="248"/>
      <c r="G100" s="248"/>
      <c r="H100" s="248"/>
      <c r="I100" s="248"/>
      <c r="J100" s="248"/>
      <c r="K100" s="248"/>
      <c r="L100" s="248"/>
      <c r="M100" s="248"/>
      <c r="N100" s="248"/>
      <c r="O100" s="248"/>
      <c r="P100" s="248"/>
      <c r="Q100" s="248"/>
      <c r="R100" s="248"/>
      <c r="S100" s="248"/>
      <c r="T100" s="248"/>
      <c r="U100" s="248"/>
    </row>
    <row r="101" customFormat="false" ht="24" hidden="false" customHeight="false" outlineLevel="0" collapsed="false">
      <c r="A101" s="120" t="s">
        <v>3097</v>
      </c>
      <c r="B101" s="121" t="s">
        <v>3071</v>
      </c>
      <c r="C101" s="234" t="s">
        <v>3176</v>
      </c>
      <c r="D101" s="252"/>
      <c r="E101" s="248"/>
      <c r="F101" s="248"/>
      <c r="G101" s="248"/>
      <c r="H101" s="248"/>
      <c r="I101" s="248"/>
      <c r="J101" s="248"/>
      <c r="K101" s="248"/>
      <c r="L101" s="248"/>
      <c r="M101" s="248"/>
      <c r="N101" s="248"/>
      <c r="O101" s="248"/>
      <c r="P101" s="248"/>
      <c r="Q101" s="248"/>
      <c r="R101" s="248"/>
      <c r="S101" s="248"/>
      <c r="T101" s="248"/>
      <c r="U101" s="248"/>
    </row>
    <row r="102" customFormat="false" ht="24" hidden="false" customHeight="false" outlineLevel="0" collapsed="false">
      <c r="A102" s="120" t="s">
        <v>3073</v>
      </c>
      <c r="B102" s="121" t="s">
        <v>3074</v>
      </c>
      <c r="C102" s="234" t="s">
        <v>3177</v>
      </c>
      <c r="D102" s="252"/>
      <c r="E102" s="248"/>
      <c r="F102" s="248"/>
      <c r="G102" s="248"/>
      <c r="H102" s="248"/>
      <c r="I102" s="248"/>
      <c r="J102" s="248"/>
      <c r="K102" s="248"/>
      <c r="L102" s="248"/>
      <c r="M102" s="248"/>
      <c r="N102" s="248"/>
      <c r="O102" s="248"/>
      <c r="P102" s="248"/>
      <c r="Q102" s="248"/>
      <c r="R102" s="248"/>
      <c r="S102" s="248"/>
      <c r="T102" s="248"/>
      <c r="U102" s="248"/>
    </row>
    <row r="103" customFormat="false" ht="16.5" hidden="false" customHeight="true" outlineLevel="0" collapsed="false">
      <c r="A103" s="269" t="s">
        <v>2454</v>
      </c>
      <c r="B103" s="202" t="s">
        <v>3076</v>
      </c>
      <c r="C103" s="202" t="s">
        <v>3178</v>
      </c>
      <c r="D103" s="164"/>
      <c r="E103" s="267"/>
      <c r="F103" s="248"/>
      <c r="G103" s="248"/>
      <c r="H103" s="248"/>
      <c r="I103" s="248"/>
      <c r="J103" s="248"/>
      <c r="K103" s="248"/>
      <c r="L103" s="248"/>
      <c r="M103" s="248"/>
      <c r="N103" s="248"/>
      <c r="O103" s="248"/>
      <c r="P103" s="248"/>
      <c r="Q103" s="248"/>
      <c r="R103" s="248"/>
      <c r="S103" s="248"/>
      <c r="T103" s="248"/>
      <c r="U103" s="248"/>
    </row>
    <row r="104" customFormat="false" ht="24" hidden="false" customHeight="false" outlineLevel="0" collapsed="false">
      <c r="A104" s="265"/>
      <c r="B104" s="202" t="s">
        <v>3179</v>
      </c>
      <c r="C104" s="234" t="s">
        <v>3180</v>
      </c>
      <c r="D104" s="266" t="n">
        <f aca="false">SUM(D105:D109)</f>
        <v>13392.68</v>
      </c>
      <c r="E104" s="267"/>
      <c r="F104" s="248"/>
      <c r="G104" s="248"/>
      <c r="H104" s="248"/>
      <c r="I104" s="248"/>
      <c r="J104" s="248"/>
      <c r="K104" s="248"/>
      <c r="L104" s="248"/>
      <c r="M104" s="248"/>
      <c r="N104" s="248"/>
      <c r="O104" s="248"/>
      <c r="P104" s="248"/>
      <c r="Q104" s="248"/>
      <c r="R104" s="248"/>
      <c r="S104" s="248"/>
      <c r="T104" s="248"/>
      <c r="U104" s="248"/>
    </row>
    <row r="105" customFormat="false" ht="12.75" hidden="false" customHeight="true" outlineLevel="0" collapsed="false">
      <c r="A105" s="120"/>
      <c r="B105" s="121" t="s">
        <v>3046</v>
      </c>
      <c r="C105" s="234" t="s">
        <v>3181</v>
      </c>
      <c r="D105" s="252"/>
      <c r="E105" s="248"/>
      <c r="F105" s="248"/>
      <c r="G105" s="248"/>
      <c r="H105" s="248"/>
      <c r="I105" s="248"/>
      <c r="J105" s="248"/>
      <c r="K105" s="248"/>
      <c r="L105" s="248"/>
      <c r="M105" s="248"/>
      <c r="N105" s="248"/>
      <c r="O105" s="248"/>
      <c r="P105" s="248"/>
      <c r="Q105" s="248"/>
      <c r="R105" s="248"/>
      <c r="S105" s="248"/>
      <c r="T105" s="248"/>
      <c r="U105" s="248"/>
    </row>
    <row r="106" customFormat="false" ht="12.75" hidden="false" customHeight="true" outlineLevel="0" collapsed="false">
      <c r="A106" s="120" t="s">
        <v>2322</v>
      </c>
      <c r="B106" s="121" t="s">
        <v>3026</v>
      </c>
      <c r="C106" s="234" t="s">
        <v>3182</v>
      </c>
      <c r="D106" s="252" t="n">
        <v>13377.56</v>
      </c>
      <c r="E106" s="248"/>
      <c r="F106" s="248"/>
      <c r="G106" s="248"/>
      <c r="H106" s="248"/>
      <c r="I106" s="248"/>
      <c r="J106" s="248"/>
      <c r="K106" s="248"/>
      <c r="L106" s="248"/>
      <c r="M106" s="248"/>
      <c r="N106" s="248"/>
      <c r="O106" s="248"/>
      <c r="P106" s="248"/>
      <c r="Q106" s="248"/>
      <c r="R106" s="248"/>
      <c r="S106" s="248"/>
      <c r="T106" s="248"/>
      <c r="U106" s="248"/>
    </row>
    <row r="107" customFormat="false" ht="12.75" hidden="false" customHeight="true" outlineLevel="0" collapsed="false">
      <c r="A107" s="120" t="s">
        <v>2360</v>
      </c>
      <c r="B107" s="121" t="s">
        <v>3028</v>
      </c>
      <c r="C107" s="234" t="s">
        <v>3183</v>
      </c>
      <c r="D107" s="252" t="n">
        <v>15.12</v>
      </c>
      <c r="E107" s="248"/>
      <c r="F107" s="248"/>
      <c r="G107" s="248"/>
      <c r="H107" s="248"/>
      <c r="I107" s="248"/>
      <c r="J107" s="248"/>
      <c r="K107" s="248"/>
      <c r="L107" s="248"/>
      <c r="M107" s="248"/>
      <c r="N107" s="248"/>
      <c r="O107" s="248"/>
      <c r="P107" s="248"/>
      <c r="Q107" s="248"/>
      <c r="R107" s="248"/>
      <c r="S107" s="248"/>
      <c r="T107" s="248"/>
      <c r="U107" s="248"/>
    </row>
    <row r="108" customFormat="false" ht="12.75" hidden="false" customHeight="true" outlineLevel="0" collapsed="false">
      <c r="A108" s="120" t="s">
        <v>3061</v>
      </c>
      <c r="B108" s="121" t="s">
        <v>3184</v>
      </c>
      <c r="C108" s="234" t="s">
        <v>3185</v>
      </c>
      <c r="D108" s="252"/>
      <c r="E108" s="248"/>
      <c r="F108" s="248"/>
      <c r="G108" s="248"/>
      <c r="H108" s="248"/>
      <c r="I108" s="248"/>
      <c r="J108" s="248"/>
      <c r="K108" s="248"/>
      <c r="L108" s="248"/>
      <c r="M108" s="248"/>
      <c r="N108" s="248"/>
      <c r="O108" s="248"/>
      <c r="P108" s="248"/>
      <c r="Q108" s="248"/>
      <c r="R108" s="248"/>
      <c r="S108" s="248"/>
      <c r="T108" s="248"/>
      <c r="U108" s="248"/>
    </row>
    <row r="109" customFormat="false" ht="12.75" hidden="false" customHeight="true" outlineLevel="0" collapsed="false">
      <c r="A109" s="148" t="s">
        <v>2454</v>
      </c>
      <c r="B109" s="165" t="s">
        <v>3076</v>
      </c>
      <c r="C109" s="218" t="s">
        <v>3186</v>
      </c>
      <c r="D109" s="166"/>
      <c r="E109" s="267"/>
      <c r="F109" s="248"/>
      <c r="G109" s="248"/>
      <c r="H109" s="248"/>
      <c r="I109" s="248"/>
      <c r="J109" s="248"/>
      <c r="K109" s="248"/>
      <c r="L109" s="248"/>
      <c r="M109" s="248"/>
      <c r="N109" s="248"/>
      <c r="O109" s="248"/>
      <c r="P109" s="248"/>
      <c r="Q109" s="248"/>
      <c r="R109" s="248"/>
      <c r="S109" s="248"/>
      <c r="T109" s="248"/>
      <c r="U109" s="248"/>
    </row>
    <row r="110" customFormat="false" ht="15" hidden="false" customHeight="true" outlineLevel="0" collapsed="false">
      <c r="A110" s="98"/>
      <c r="B110" s="98"/>
      <c r="C110" s="272"/>
      <c r="D110" s="248"/>
      <c r="E110" s="195"/>
      <c r="F110" s="195"/>
      <c r="G110" s="195"/>
      <c r="H110" s="195"/>
      <c r="I110" s="195"/>
      <c r="J110" s="195"/>
      <c r="K110" s="195"/>
      <c r="L110" s="195"/>
      <c r="M110" s="195"/>
      <c r="N110" s="195"/>
      <c r="O110" s="195"/>
      <c r="P110" s="195"/>
      <c r="Q110" s="195"/>
      <c r="R110" s="195"/>
      <c r="S110" s="195"/>
      <c r="T110" s="195"/>
      <c r="U110" s="195"/>
    </row>
    <row r="111" customFormat="false" ht="15" hidden="false" customHeight="true" outlineLevel="0" collapsed="false">
      <c r="A111" s="98"/>
      <c r="B111" s="98"/>
      <c r="C111" s="272"/>
      <c r="D111" s="248"/>
      <c r="E111" s="195"/>
      <c r="F111" s="195"/>
      <c r="G111" s="195"/>
      <c r="H111" s="195"/>
      <c r="I111" s="195"/>
      <c r="J111" s="195"/>
      <c r="K111" s="195"/>
      <c r="L111" s="195"/>
      <c r="M111" s="195"/>
      <c r="N111" s="195"/>
      <c r="O111" s="195"/>
      <c r="P111" s="195"/>
      <c r="Q111" s="195"/>
      <c r="R111" s="195"/>
      <c r="S111" s="195"/>
      <c r="T111" s="195"/>
      <c r="U111" s="195"/>
    </row>
    <row r="112" customFormat="false" ht="15" hidden="false" customHeight="true" outlineLevel="0" collapsed="false">
      <c r="A112" s="98"/>
      <c r="B112" s="98"/>
      <c r="C112" s="273"/>
      <c r="D112" s="195"/>
      <c r="E112" s="195"/>
      <c r="F112" s="195"/>
      <c r="G112" s="195"/>
      <c r="H112" s="195"/>
      <c r="I112" s="195"/>
      <c r="J112" s="195"/>
      <c r="K112" s="195"/>
      <c r="L112" s="195"/>
      <c r="M112" s="195"/>
      <c r="N112" s="195"/>
      <c r="O112" s="195"/>
      <c r="P112" s="195"/>
      <c r="Q112" s="195"/>
      <c r="R112" s="195"/>
      <c r="S112" s="195"/>
      <c r="T112" s="195"/>
      <c r="U112" s="195"/>
    </row>
    <row r="113" customFormat="false" ht="12.75" hidden="false" customHeight="true" outlineLevel="0" collapsed="false">
      <c r="A113" s="255"/>
      <c r="B113" s="255"/>
      <c r="C113" s="274"/>
      <c r="D113" s="248"/>
      <c r="E113" s="248"/>
      <c r="F113" s="248"/>
      <c r="G113" s="248"/>
      <c r="H113" s="248"/>
      <c r="I113" s="248"/>
      <c r="J113" s="248"/>
      <c r="K113" s="248"/>
      <c r="L113" s="248"/>
      <c r="M113" s="248"/>
      <c r="N113" s="248"/>
      <c r="O113" s="248"/>
      <c r="P113" s="248"/>
      <c r="Q113" s="248"/>
      <c r="R113" s="248"/>
      <c r="S113" s="248"/>
      <c r="T113" s="248"/>
      <c r="U113" s="248"/>
    </row>
    <row r="114" customFormat="false" ht="12.75" hidden="false" customHeight="true" outlineLevel="0" collapsed="false">
      <c r="A114" s="255"/>
      <c r="B114" s="255"/>
      <c r="C114" s="274"/>
      <c r="D114" s="248"/>
      <c r="E114" s="248"/>
      <c r="F114" s="248"/>
      <c r="G114" s="248"/>
      <c r="H114" s="248"/>
      <c r="I114" s="248"/>
      <c r="J114" s="248"/>
      <c r="K114" s="248"/>
      <c r="L114" s="248"/>
      <c r="M114" s="248"/>
      <c r="N114" s="248"/>
      <c r="O114" s="248"/>
      <c r="P114" s="248"/>
      <c r="Q114" s="248"/>
      <c r="R114" s="248"/>
      <c r="S114" s="248"/>
      <c r="T114" s="248"/>
      <c r="U114" s="248"/>
    </row>
    <row r="115" customFormat="false" ht="12.75" hidden="false" customHeight="true" outlineLevel="0" collapsed="false">
      <c r="A115" s="255"/>
      <c r="B115" s="255"/>
      <c r="C115" s="274"/>
      <c r="D115" s="248"/>
      <c r="E115" s="248"/>
      <c r="F115" s="248"/>
      <c r="G115" s="248"/>
      <c r="H115" s="248"/>
      <c r="I115" s="248"/>
      <c r="J115" s="248"/>
      <c r="K115" s="248"/>
      <c r="L115" s="248"/>
      <c r="M115" s="248"/>
      <c r="N115" s="248"/>
      <c r="O115" s="248"/>
      <c r="P115" s="248"/>
      <c r="Q115" s="248"/>
      <c r="R115" s="248"/>
      <c r="S115" s="248"/>
      <c r="T115" s="248"/>
      <c r="U115" s="248"/>
    </row>
    <row r="116" customFormat="false" ht="12.75" hidden="false" customHeight="true" outlineLevel="0" collapsed="false">
      <c r="A116" s="255"/>
      <c r="B116" s="255"/>
      <c r="C116" s="274"/>
      <c r="D116" s="248"/>
      <c r="E116" s="248"/>
      <c r="F116" s="248"/>
      <c r="G116" s="248"/>
      <c r="H116" s="248"/>
      <c r="I116" s="248"/>
      <c r="J116" s="248"/>
      <c r="K116" s="248"/>
      <c r="L116" s="248"/>
      <c r="M116" s="248"/>
      <c r="N116" s="248"/>
      <c r="O116" s="248"/>
      <c r="P116" s="248"/>
      <c r="Q116" s="248"/>
      <c r="R116" s="248"/>
      <c r="S116" s="248"/>
      <c r="T116" s="248"/>
      <c r="U116" s="248"/>
    </row>
    <row r="117" customFormat="false" ht="12.75" hidden="false" customHeight="true" outlineLevel="0" collapsed="false">
      <c r="A117" s="255"/>
      <c r="B117" s="255"/>
      <c r="C117" s="274"/>
      <c r="D117" s="248"/>
      <c r="E117" s="248"/>
      <c r="F117" s="248"/>
      <c r="G117" s="248"/>
      <c r="H117" s="248"/>
      <c r="I117" s="248"/>
      <c r="J117" s="248"/>
      <c r="K117" s="248"/>
      <c r="L117" s="248"/>
      <c r="M117" s="248"/>
      <c r="N117" s="248"/>
      <c r="O117" s="248"/>
      <c r="P117" s="248"/>
      <c r="Q117" s="248"/>
      <c r="R117" s="248"/>
      <c r="S117" s="248"/>
      <c r="T117" s="248"/>
      <c r="U117" s="248"/>
    </row>
    <row r="118" customFormat="false" ht="12.75" hidden="false" customHeight="true" outlineLevel="0" collapsed="false">
      <c r="A118" s="255"/>
      <c r="B118" s="255"/>
      <c r="C118" s="274"/>
      <c r="D118" s="248"/>
      <c r="E118" s="248"/>
      <c r="F118" s="248"/>
      <c r="G118" s="248"/>
      <c r="H118" s="248"/>
      <c r="I118" s="248"/>
      <c r="J118" s="248"/>
      <c r="K118" s="248"/>
      <c r="L118" s="248"/>
      <c r="M118" s="248"/>
      <c r="N118" s="248"/>
      <c r="O118" s="248"/>
      <c r="P118" s="248"/>
      <c r="Q118" s="248"/>
      <c r="R118" s="248"/>
      <c r="S118" s="248"/>
      <c r="T118" s="248"/>
      <c r="U118" s="248"/>
    </row>
    <row r="119" customFormat="false" ht="12.75" hidden="false" customHeight="true" outlineLevel="0" collapsed="false">
      <c r="A119" s="255"/>
      <c r="B119" s="255"/>
      <c r="C119" s="274"/>
      <c r="D119" s="248"/>
      <c r="E119" s="248"/>
      <c r="F119" s="248"/>
      <c r="G119" s="248"/>
      <c r="H119" s="248"/>
      <c r="I119" s="248"/>
      <c r="J119" s="248"/>
      <c r="K119" s="248"/>
      <c r="L119" s="248"/>
      <c r="M119" s="248"/>
      <c r="N119" s="248"/>
      <c r="O119" s="248"/>
      <c r="P119" s="248"/>
      <c r="Q119" s="248"/>
      <c r="R119" s="248"/>
      <c r="S119" s="248"/>
      <c r="T119" s="248"/>
      <c r="U119" s="248"/>
    </row>
    <row r="120" customFormat="false" ht="12.75" hidden="false" customHeight="true" outlineLevel="0" collapsed="false">
      <c r="A120" s="255"/>
      <c r="B120" s="255"/>
      <c r="C120" s="274"/>
      <c r="D120" s="248"/>
      <c r="E120" s="248"/>
      <c r="F120" s="248"/>
      <c r="G120" s="248"/>
      <c r="H120" s="248"/>
      <c r="I120" s="248"/>
      <c r="J120" s="248"/>
      <c r="K120" s="248"/>
      <c r="L120" s="248"/>
      <c r="M120" s="248"/>
      <c r="N120" s="248"/>
      <c r="O120" s="248"/>
      <c r="P120" s="248"/>
      <c r="Q120" s="248"/>
      <c r="R120" s="248"/>
      <c r="S120" s="248"/>
      <c r="T120" s="248"/>
      <c r="U120" s="248"/>
    </row>
    <row r="121" customFormat="false" ht="12.75" hidden="false" customHeight="true" outlineLevel="0" collapsed="false">
      <c r="A121" s="255"/>
      <c r="B121" s="255"/>
      <c r="C121" s="274"/>
      <c r="D121" s="248"/>
      <c r="E121" s="248"/>
      <c r="F121" s="248"/>
      <c r="G121" s="248"/>
      <c r="H121" s="248"/>
      <c r="I121" s="248"/>
      <c r="J121" s="248"/>
      <c r="K121" s="248"/>
      <c r="L121" s="248"/>
      <c r="M121" s="248"/>
      <c r="N121" s="248"/>
      <c r="O121" s="248"/>
      <c r="P121" s="248"/>
      <c r="Q121" s="248"/>
      <c r="R121" s="248"/>
      <c r="S121" s="248"/>
      <c r="T121" s="248"/>
      <c r="U121" s="248"/>
    </row>
    <row r="122" customFormat="false" ht="12.75" hidden="false" customHeight="true" outlineLevel="0" collapsed="false">
      <c r="A122" s="255"/>
      <c r="B122" s="255"/>
      <c r="C122" s="274"/>
      <c r="D122" s="248"/>
      <c r="E122" s="248"/>
      <c r="F122" s="248"/>
      <c r="G122" s="248"/>
      <c r="H122" s="248"/>
      <c r="I122" s="248"/>
      <c r="J122" s="248"/>
      <c r="K122" s="248"/>
      <c r="L122" s="248"/>
      <c r="M122" s="248"/>
      <c r="N122" s="248"/>
      <c r="O122" s="248"/>
      <c r="P122" s="248"/>
      <c r="Q122" s="248"/>
      <c r="R122" s="248"/>
      <c r="S122" s="248"/>
      <c r="T122" s="248"/>
      <c r="U122" s="248"/>
    </row>
    <row r="123" customFormat="false" ht="12.75" hidden="false" customHeight="true" outlineLevel="0" collapsed="false">
      <c r="A123" s="255"/>
      <c r="B123" s="255"/>
      <c r="C123" s="274"/>
      <c r="D123" s="248"/>
      <c r="E123" s="248"/>
      <c r="F123" s="248"/>
      <c r="G123" s="248"/>
      <c r="H123" s="248"/>
      <c r="I123" s="248"/>
      <c r="J123" s="248"/>
      <c r="K123" s="248"/>
      <c r="L123" s="248"/>
      <c r="M123" s="248"/>
      <c r="N123" s="248"/>
      <c r="O123" s="248"/>
      <c r="P123" s="248"/>
      <c r="Q123" s="248"/>
      <c r="R123" s="248"/>
      <c r="S123" s="248"/>
      <c r="T123" s="248"/>
      <c r="U123" s="248"/>
    </row>
    <row r="124" customFormat="false" ht="12.75" hidden="false" customHeight="true" outlineLevel="0" collapsed="false">
      <c r="A124" s="255"/>
      <c r="B124" s="255"/>
      <c r="C124" s="274"/>
      <c r="D124" s="248"/>
      <c r="E124" s="248"/>
      <c r="F124" s="248"/>
      <c r="G124" s="248"/>
      <c r="H124" s="248"/>
      <c r="I124" s="248"/>
      <c r="J124" s="248"/>
      <c r="K124" s="248"/>
      <c r="L124" s="248"/>
      <c r="M124" s="248"/>
      <c r="N124" s="248"/>
      <c r="O124" s="248"/>
      <c r="P124" s="248"/>
      <c r="Q124" s="248"/>
      <c r="R124" s="248"/>
      <c r="S124" s="248"/>
      <c r="T124" s="248"/>
      <c r="U124" s="248"/>
    </row>
    <row r="125" customFormat="false" ht="12.75" hidden="false" customHeight="true" outlineLevel="0" collapsed="false">
      <c r="A125" s="255"/>
      <c r="B125" s="255"/>
      <c r="C125" s="274"/>
      <c r="D125" s="248"/>
      <c r="E125" s="248"/>
      <c r="F125" s="248"/>
      <c r="G125" s="248"/>
      <c r="H125" s="248"/>
      <c r="I125" s="248"/>
      <c r="J125" s="248"/>
      <c r="K125" s="248"/>
      <c r="L125" s="248"/>
      <c r="M125" s="248"/>
      <c r="N125" s="248"/>
      <c r="O125" s="248"/>
      <c r="P125" s="248"/>
      <c r="Q125" s="248"/>
      <c r="R125" s="248"/>
      <c r="S125" s="248"/>
      <c r="T125" s="248"/>
      <c r="U125" s="248"/>
    </row>
    <row r="126" customFormat="false" ht="12.75" hidden="false" customHeight="true" outlineLevel="0" collapsed="false">
      <c r="A126" s="255"/>
      <c r="B126" s="255"/>
      <c r="C126" s="274"/>
      <c r="D126" s="248"/>
      <c r="E126" s="248"/>
      <c r="F126" s="248"/>
      <c r="G126" s="248"/>
      <c r="H126" s="248"/>
      <c r="I126" s="248"/>
      <c r="J126" s="248"/>
      <c r="K126" s="248"/>
      <c r="L126" s="248"/>
      <c r="M126" s="248"/>
      <c r="N126" s="248"/>
      <c r="O126" s="248"/>
      <c r="P126" s="248"/>
      <c r="Q126" s="248"/>
      <c r="R126" s="248"/>
      <c r="S126" s="248"/>
      <c r="T126" s="248"/>
      <c r="U126" s="248"/>
    </row>
    <row r="127" customFormat="false" ht="12.75" hidden="false" customHeight="true" outlineLevel="0" collapsed="false">
      <c r="A127" s="255"/>
      <c r="B127" s="255"/>
      <c r="C127" s="274"/>
      <c r="D127" s="248"/>
      <c r="E127" s="248"/>
      <c r="F127" s="248"/>
      <c r="G127" s="248"/>
      <c r="H127" s="248"/>
      <c r="I127" s="248"/>
      <c r="J127" s="248"/>
      <c r="K127" s="248"/>
      <c r="L127" s="248"/>
      <c r="M127" s="248"/>
      <c r="N127" s="248"/>
      <c r="O127" s="248"/>
      <c r="P127" s="248"/>
      <c r="Q127" s="248"/>
      <c r="R127" s="248"/>
      <c r="S127" s="248"/>
      <c r="T127" s="248"/>
      <c r="U127" s="248"/>
    </row>
    <row r="128" customFormat="false" ht="12.75" hidden="false" customHeight="true" outlineLevel="0" collapsed="false">
      <c r="A128" s="255"/>
      <c r="B128" s="255"/>
      <c r="C128" s="274"/>
      <c r="D128" s="248"/>
      <c r="E128" s="248"/>
      <c r="F128" s="248"/>
      <c r="G128" s="248"/>
      <c r="H128" s="248"/>
      <c r="I128" s="248"/>
      <c r="J128" s="248"/>
      <c r="K128" s="248"/>
      <c r="L128" s="248"/>
      <c r="M128" s="248"/>
      <c r="N128" s="248"/>
      <c r="O128" s="248"/>
      <c r="P128" s="248"/>
      <c r="Q128" s="248"/>
      <c r="R128" s="248"/>
      <c r="S128" s="248"/>
      <c r="T128" s="248"/>
      <c r="U128" s="248"/>
    </row>
    <row r="129" customFormat="false" ht="12.75" hidden="false" customHeight="true" outlineLevel="0" collapsed="false">
      <c r="A129" s="255"/>
      <c r="B129" s="255"/>
      <c r="C129" s="274"/>
      <c r="D129" s="248"/>
      <c r="E129" s="248"/>
      <c r="F129" s="248"/>
      <c r="G129" s="248"/>
      <c r="H129" s="248"/>
      <c r="I129" s="248"/>
      <c r="J129" s="248"/>
      <c r="K129" s="248"/>
      <c r="L129" s="248"/>
      <c r="M129" s="248"/>
      <c r="N129" s="248"/>
      <c r="O129" s="248"/>
      <c r="P129" s="248"/>
      <c r="Q129" s="248"/>
      <c r="R129" s="248"/>
      <c r="S129" s="248"/>
      <c r="T129" s="248"/>
      <c r="U129" s="248"/>
    </row>
    <row r="130" customFormat="false" ht="12.75" hidden="false" customHeight="true" outlineLevel="0" collapsed="false">
      <c r="A130" s="255"/>
      <c r="B130" s="255"/>
      <c r="C130" s="274"/>
      <c r="D130" s="248"/>
      <c r="E130" s="248"/>
      <c r="F130" s="248"/>
      <c r="G130" s="248"/>
      <c r="H130" s="248"/>
      <c r="I130" s="248"/>
      <c r="J130" s="248"/>
      <c r="K130" s="248"/>
      <c r="L130" s="248"/>
      <c r="M130" s="248"/>
      <c r="N130" s="248"/>
      <c r="O130" s="248"/>
      <c r="P130" s="248"/>
      <c r="Q130" s="248"/>
      <c r="R130" s="248"/>
      <c r="S130" s="248"/>
      <c r="T130" s="248"/>
      <c r="U130" s="248"/>
    </row>
    <row r="131" customFormat="false" ht="12.75" hidden="false" customHeight="true" outlineLevel="0" collapsed="false">
      <c r="A131" s="255"/>
      <c r="B131" s="255"/>
      <c r="C131" s="274"/>
      <c r="D131" s="248"/>
      <c r="E131" s="248"/>
      <c r="F131" s="248"/>
      <c r="G131" s="248"/>
      <c r="H131" s="248"/>
      <c r="I131" s="248"/>
      <c r="J131" s="248"/>
      <c r="K131" s="248"/>
      <c r="L131" s="248"/>
      <c r="M131" s="248"/>
      <c r="N131" s="248"/>
      <c r="O131" s="248"/>
      <c r="P131" s="248"/>
      <c r="Q131" s="248"/>
      <c r="R131" s="248"/>
      <c r="S131" s="248"/>
      <c r="T131" s="248"/>
      <c r="U131" s="248"/>
    </row>
    <row r="132" customFormat="false" ht="12.75" hidden="false" customHeight="true" outlineLevel="0" collapsed="false">
      <c r="A132" s="255"/>
      <c r="B132" s="255"/>
      <c r="C132" s="274"/>
      <c r="D132" s="248"/>
      <c r="E132" s="248"/>
      <c r="F132" s="248"/>
      <c r="G132" s="248"/>
      <c r="H132" s="248"/>
      <c r="I132" s="248"/>
      <c r="J132" s="248"/>
      <c r="K132" s="248"/>
      <c r="L132" s="248"/>
      <c r="M132" s="248"/>
      <c r="N132" s="248"/>
      <c r="O132" s="248"/>
      <c r="P132" s="248"/>
      <c r="Q132" s="248"/>
      <c r="R132" s="248"/>
      <c r="S132" s="248"/>
      <c r="T132" s="248"/>
      <c r="U132" s="248"/>
    </row>
    <row r="133" customFormat="false" ht="12.75" hidden="false" customHeight="true" outlineLevel="0" collapsed="false">
      <c r="A133" s="255"/>
      <c r="B133" s="255"/>
      <c r="C133" s="274"/>
      <c r="D133" s="248"/>
      <c r="E133" s="248"/>
      <c r="F133" s="248"/>
      <c r="G133" s="248"/>
      <c r="H133" s="248"/>
      <c r="I133" s="248"/>
      <c r="J133" s="248"/>
      <c r="K133" s="248"/>
      <c r="L133" s="248"/>
      <c r="M133" s="248"/>
      <c r="N133" s="248"/>
      <c r="O133" s="248"/>
      <c r="P133" s="248"/>
      <c r="Q133" s="248"/>
      <c r="R133" s="248"/>
      <c r="S133" s="248"/>
      <c r="T133" s="248"/>
      <c r="U133" s="248"/>
    </row>
    <row r="134" customFormat="false" ht="12.75" hidden="false" customHeight="true" outlineLevel="0" collapsed="false">
      <c r="A134" s="255"/>
      <c r="B134" s="255"/>
      <c r="C134" s="274"/>
      <c r="D134" s="248"/>
      <c r="E134" s="248"/>
      <c r="F134" s="248"/>
      <c r="G134" s="248"/>
      <c r="H134" s="248"/>
      <c r="I134" s="248"/>
      <c r="J134" s="248"/>
      <c r="K134" s="248"/>
      <c r="L134" s="248"/>
      <c r="M134" s="248"/>
      <c r="N134" s="248"/>
      <c r="O134" s="248"/>
      <c r="P134" s="248"/>
      <c r="Q134" s="248"/>
      <c r="R134" s="248"/>
      <c r="S134" s="248"/>
      <c r="T134" s="248"/>
      <c r="U134" s="248"/>
    </row>
    <row r="135" customFormat="false" ht="12.75" hidden="false" customHeight="true" outlineLevel="0" collapsed="false">
      <c r="A135" s="255"/>
      <c r="B135" s="255"/>
      <c r="C135" s="274"/>
      <c r="D135" s="248"/>
      <c r="E135" s="248"/>
      <c r="F135" s="248"/>
      <c r="G135" s="248"/>
      <c r="H135" s="248"/>
      <c r="I135" s="248"/>
      <c r="J135" s="248"/>
      <c r="K135" s="248"/>
      <c r="L135" s="248"/>
      <c r="M135" s="248"/>
      <c r="N135" s="248"/>
      <c r="O135" s="248"/>
      <c r="P135" s="248"/>
      <c r="Q135" s="248"/>
      <c r="R135" s="248"/>
      <c r="S135" s="248"/>
      <c r="T135" s="248"/>
      <c r="U135" s="248"/>
    </row>
    <row r="136" customFormat="false" ht="12.75" hidden="false" customHeight="true" outlineLevel="0" collapsed="false">
      <c r="A136" s="255"/>
      <c r="B136" s="255"/>
      <c r="C136" s="274"/>
      <c r="D136" s="248"/>
      <c r="E136" s="248"/>
      <c r="F136" s="248"/>
      <c r="G136" s="248"/>
      <c r="H136" s="248"/>
      <c r="I136" s="248"/>
      <c r="J136" s="248"/>
      <c r="K136" s="248"/>
      <c r="L136" s="248"/>
      <c r="M136" s="248"/>
      <c r="N136" s="248"/>
      <c r="O136" s="248"/>
      <c r="P136" s="248"/>
      <c r="Q136" s="248"/>
      <c r="R136" s="248"/>
      <c r="S136" s="248"/>
      <c r="T136" s="248"/>
      <c r="U136" s="248"/>
    </row>
    <row r="137" customFormat="false" ht="12.75" hidden="false" customHeight="true" outlineLevel="0" collapsed="false">
      <c r="A137" s="255"/>
      <c r="B137" s="255"/>
      <c r="C137" s="274"/>
      <c r="D137" s="248"/>
      <c r="E137" s="248"/>
      <c r="F137" s="248"/>
      <c r="G137" s="248"/>
      <c r="H137" s="248"/>
      <c r="I137" s="248"/>
      <c r="J137" s="248"/>
      <c r="K137" s="248"/>
      <c r="L137" s="248"/>
      <c r="M137" s="248"/>
      <c r="N137" s="248"/>
      <c r="O137" s="248"/>
      <c r="P137" s="248"/>
      <c r="Q137" s="248"/>
      <c r="R137" s="248"/>
      <c r="S137" s="248"/>
      <c r="T137" s="248"/>
      <c r="U137" s="248"/>
    </row>
    <row r="138" customFormat="false" ht="12.75" hidden="false" customHeight="true" outlineLevel="0" collapsed="false">
      <c r="A138" s="255"/>
      <c r="B138" s="255"/>
      <c r="C138" s="274"/>
      <c r="D138" s="248"/>
      <c r="E138" s="248"/>
      <c r="F138" s="248"/>
      <c r="G138" s="248"/>
      <c r="H138" s="248"/>
      <c r="I138" s="248"/>
      <c r="J138" s="248"/>
      <c r="K138" s="248"/>
      <c r="L138" s="248"/>
      <c r="M138" s="248"/>
      <c r="N138" s="248"/>
      <c r="O138" s="248"/>
      <c r="P138" s="248"/>
      <c r="Q138" s="248"/>
      <c r="R138" s="248"/>
      <c r="S138" s="248"/>
      <c r="T138" s="248"/>
      <c r="U138" s="248"/>
    </row>
    <row r="139" customFormat="false" ht="12.75" hidden="false" customHeight="true" outlineLevel="0" collapsed="false">
      <c r="A139" s="255"/>
      <c r="B139" s="255"/>
      <c r="C139" s="274"/>
      <c r="D139" s="248"/>
      <c r="E139" s="248"/>
      <c r="F139" s="248"/>
      <c r="G139" s="248"/>
      <c r="H139" s="248"/>
      <c r="I139" s="248"/>
      <c r="J139" s="248"/>
      <c r="K139" s="248"/>
      <c r="L139" s="248"/>
      <c r="M139" s="248"/>
      <c r="N139" s="248"/>
      <c r="O139" s="248"/>
      <c r="P139" s="248"/>
      <c r="Q139" s="248"/>
      <c r="R139" s="248"/>
      <c r="S139" s="248"/>
      <c r="T139" s="248"/>
      <c r="U139" s="248"/>
    </row>
    <row r="140" customFormat="false" ht="12.75" hidden="false" customHeight="true" outlineLevel="0" collapsed="false">
      <c r="A140" s="255"/>
      <c r="B140" s="255"/>
      <c r="C140" s="274"/>
      <c r="D140" s="248"/>
      <c r="E140" s="248"/>
      <c r="F140" s="248"/>
      <c r="G140" s="248"/>
      <c r="H140" s="248"/>
      <c r="I140" s="248"/>
      <c r="J140" s="248"/>
      <c r="K140" s="248"/>
      <c r="L140" s="248"/>
      <c r="M140" s="248"/>
      <c r="N140" s="248"/>
      <c r="O140" s="248"/>
      <c r="P140" s="248"/>
      <c r="Q140" s="248"/>
      <c r="R140" s="248"/>
      <c r="S140" s="248"/>
      <c r="T140" s="248"/>
      <c r="U140" s="248"/>
    </row>
    <row r="141" customFormat="false" ht="12.75" hidden="false" customHeight="true" outlineLevel="0" collapsed="false">
      <c r="A141" s="255"/>
      <c r="B141" s="255"/>
      <c r="C141" s="274"/>
      <c r="D141" s="248"/>
      <c r="E141" s="248"/>
      <c r="F141" s="248"/>
      <c r="G141" s="248"/>
      <c r="H141" s="248"/>
      <c r="I141" s="248"/>
      <c r="J141" s="248"/>
      <c r="K141" s="248"/>
      <c r="L141" s="248"/>
      <c r="M141" s="248"/>
      <c r="N141" s="248"/>
      <c r="O141" s="248"/>
      <c r="P141" s="248"/>
      <c r="Q141" s="248"/>
      <c r="R141" s="248"/>
      <c r="S141" s="248"/>
      <c r="T141" s="248"/>
      <c r="U141" s="248"/>
    </row>
    <row r="142" customFormat="false" ht="12.75" hidden="false" customHeight="true" outlineLevel="0" collapsed="false">
      <c r="A142" s="255"/>
      <c r="B142" s="255"/>
      <c r="C142" s="274"/>
      <c r="D142" s="248"/>
      <c r="E142" s="248"/>
      <c r="F142" s="248"/>
      <c r="G142" s="248"/>
      <c r="H142" s="248"/>
      <c r="I142" s="248"/>
      <c r="J142" s="248"/>
      <c r="K142" s="248"/>
      <c r="L142" s="248"/>
      <c r="M142" s="248"/>
      <c r="N142" s="248"/>
      <c r="O142" s="248"/>
      <c r="P142" s="248"/>
      <c r="Q142" s="248"/>
      <c r="R142" s="248"/>
      <c r="S142" s="248"/>
      <c r="T142" s="248"/>
      <c r="U142" s="248"/>
    </row>
    <row r="143" customFormat="false" ht="12.75" hidden="false" customHeight="true" outlineLevel="0" collapsed="false">
      <c r="A143" s="255"/>
      <c r="B143" s="255"/>
      <c r="C143" s="274"/>
      <c r="D143" s="248"/>
      <c r="E143" s="248"/>
      <c r="F143" s="248"/>
      <c r="G143" s="248"/>
      <c r="H143" s="248"/>
      <c r="I143" s="248"/>
      <c r="J143" s="248"/>
      <c r="K143" s="248"/>
      <c r="L143" s="248"/>
      <c r="M143" s="248"/>
      <c r="N143" s="248"/>
      <c r="O143" s="248"/>
      <c r="P143" s="248"/>
      <c r="Q143" s="248"/>
      <c r="R143" s="248"/>
      <c r="S143" s="248"/>
      <c r="T143" s="248"/>
      <c r="U143" s="248"/>
    </row>
    <row r="144" customFormat="false" ht="12.75" hidden="false" customHeight="true" outlineLevel="0" collapsed="false">
      <c r="A144" s="255"/>
      <c r="B144" s="255"/>
      <c r="C144" s="274"/>
      <c r="D144" s="248"/>
      <c r="E144" s="248"/>
      <c r="F144" s="248"/>
      <c r="G144" s="248"/>
      <c r="H144" s="248"/>
      <c r="I144" s="248"/>
      <c r="J144" s="248"/>
      <c r="K144" s="248"/>
      <c r="L144" s="248"/>
      <c r="M144" s="248"/>
      <c r="N144" s="248"/>
      <c r="O144" s="248"/>
      <c r="P144" s="248"/>
      <c r="Q144" s="248"/>
      <c r="R144" s="248"/>
      <c r="S144" s="248"/>
      <c r="T144" s="248"/>
      <c r="U144" s="248"/>
    </row>
    <row r="145" customFormat="false" ht="12.75" hidden="false" customHeight="true" outlineLevel="0" collapsed="false">
      <c r="A145" s="255"/>
      <c r="B145" s="255"/>
      <c r="C145" s="274"/>
      <c r="D145" s="248"/>
      <c r="E145" s="248"/>
      <c r="F145" s="248"/>
      <c r="G145" s="248"/>
      <c r="H145" s="248"/>
      <c r="I145" s="248"/>
      <c r="J145" s="248"/>
      <c r="K145" s="248"/>
      <c r="L145" s="248"/>
      <c r="M145" s="248"/>
      <c r="N145" s="248"/>
      <c r="O145" s="248"/>
      <c r="P145" s="248"/>
      <c r="Q145" s="248"/>
      <c r="R145" s="248"/>
      <c r="S145" s="248"/>
      <c r="T145" s="248"/>
      <c r="U145" s="248"/>
    </row>
    <row r="146" customFormat="false" ht="12.75" hidden="false" customHeight="true" outlineLevel="0" collapsed="false">
      <c r="A146" s="255"/>
      <c r="B146" s="255"/>
      <c r="C146" s="274"/>
      <c r="D146" s="248"/>
      <c r="E146" s="248"/>
      <c r="F146" s="248"/>
      <c r="G146" s="248"/>
      <c r="H146" s="248"/>
      <c r="I146" s="248"/>
      <c r="J146" s="248"/>
      <c r="K146" s="248"/>
      <c r="L146" s="248"/>
      <c r="M146" s="248"/>
      <c r="N146" s="248"/>
      <c r="O146" s="248"/>
      <c r="P146" s="248"/>
      <c r="Q146" s="248"/>
      <c r="R146" s="248"/>
      <c r="S146" s="248"/>
      <c r="T146" s="248"/>
      <c r="U146" s="248"/>
    </row>
    <row r="147" customFormat="false" ht="12.75" hidden="false" customHeight="true" outlineLevel="0" collapsed="false">
      <c r="A147" s="255"/>
      <c r="B147" s="255"/>
      <c r="C147" s="274"/>
      <c r="D147" s="248"/>
      <c r="E147" s="248"/>
      <c r="F147" s="248"/>
      <c r="G147" s="248"/>
      <c r="H147" s="248"/>
      <c r="I147" s="248"/>
      <c r="J147" s="248"/>
      <c r="K147" s="248"/>
      <c r="L147" s="248"/>
      <c r="M147" s="248"/>
      <c r="N147" s="248"/>
      <c r="O147" s="248"/>
      <c r="P147" s="248"/>
      <c r="Q147" s="248"/>
      <c r="R147" s="248"/>
      <c r="S147" s="248"/>
      <c r="T147" s="248"/>
      <c r="U147" s="248"/>
    </row>
    <row r="148" customFormat="false" ht="12.75" hidden="false" customHeight="true" outlineLevel="0" collapsed="false">
      <c r="A148" s="255"/>
      <c r="B148" s="255"/>
      <c r="C148" s="274"/>
      <c r="D148" s="248"/>
      <c r="E148" s="248"/>
      <c r="F148" s="248"/>
      <c r="G148" s="248"/>
      <c r="H148" s="248"/>
      <c r="I148" s="248"/>
      <c r="J148" s="248"/>
      <c r="K148" s="248"/>
      <c r="L148" s="248"/>
      <c r="M148" s="248"/>
      <c r="N148" s="248"/>
      <c r="O148" s="248"/>
      <c r="P148" s="248"/>
      <c r="Q148" s="248"/>
      <c r="R148" s="248"/>
      <c r="S148" s="248"/>
      <c r="T148" s="248"/>
      <c r="U148" s="248"/>
    </row>
    <row r="149" customFormat="false" ht="12.75" hidden="false" customHeight="true" outlineLevel="0" collapsed="false">
      <c r="A149" s="255"/>
      <c r="B149" s="255"/>
      <c r="C149" s="274"/>
      <c r="D149" s="248"/>
      <c r="E149" s="248"/>
      <c r="F149" s="248"/>
      <c r="G149" s="248"/>
      <c r="H149" s="248"/>
      <c r="I149" s="248"/>
      <c r="J149" s="248"/>
      <c r="K149" s="248"/>
      <c r="L149" s="248"/>
      <c r="M149" s="248"/>
      <c r="N149" s="248"/>
      <c r="O149" s="248"/>
      <c r="P149" s="248"/>
      <c r="Q149" s="248"/>
      <c r="R149" s="248"/>
      <c r="S149" s="248"/>
      <c r="T149" s="248"/>
      <c r="U149" s="248"/>
    </row>
    <row r="150" customFormat="false" ht="12.75" hidden="false" customHeight="true" outlineLevel="0" collapsed="false">
      <c r="A150" s="255"/>
      <c r="B150" s="255"/>
      <c r="C150" s="274"/>
      <c r="D150" s="248"/>
      <c r="E150" s="248"/>
      <c r="F150" s="248"/>
      <c r="G150" s="248"/>
      <c r="H150" s="248"/>
      <c r="I150" s="248"/>
      <c r="J150" s="248"/>
      <c r="K150" s="248"/>
      <c r="L150" s="248"/>
      <c r="M150" s="248"/>
      <c r="N150" s="248"/>
      <c r="O150" s="248"/>
      <c r="P150" s="248"/>
      <c r="Q150" s="248"/>
      <c r="R150" s="248"/>
      <c r="S150" s="248"/>
      <c r="T150" s="248"/>
      <c r="U150" s="248"/>
    </row>
    <row r="151" customFormat="false" ht="12.75" hidden="false" customHeight="true" outlineLevel="0" collapsed="false">
      <c r="A151" s="255"/>
      <c r="B151" s="255"/>
      <c r="C151" s="274"/>
      <c r="D151" s="248"/>
      <c r="E151" s="248"/>
      <c r="F151" s="248"/>
      <c r="G151" s="248"/>
      <c r="H151" s="248"/>
      <c r="I151" s="248"/>
      <c r="J151" s="248"/>
      <c r="K151" s="248"/>
      <c r="L151" s="248"/>
      <c r="M151" s="248"/>
      <c r="N151" s="248"/>
      <c r="O151" s="248"/>
      <c r="P151" s="248"/>
      <c r="Q151" s="248"/>
      <c r="R151" s="248"/>
      <c r="S151" s="248"/>
      <c r="T151" s="248"/>
      <c r="U151" s="248"/>
    </row>
    <row r="152" customFormat="false" ht="12.75" hidden="false" customHeight="true" outlineLevel="0" collapsed="false">
      <c r="A152" s="255"/>
      <c r="B152" s="255"/>
      <c r="C152" s="274"/>
      <c r="D152" s="248"/>
      <c r="E152" s="248"/>
      <c r="F152" s="248"/>
      <c r="G152" s="248"/>
      <c r="H152" s="248"/>
      <c r="I152" s="248"/>
      <c r="J152" s="248"/>
      <c r="K152" s="248"/>
      <c r="L152" s="248"/>
      <c r="M152" s="248"/>
      <c r="N152" s="248"/>
      <c r="O152" s="248"/>
      <c r="P152" s="248"/>
      <c r="Q152" s="248"/>
      <c r="R152" s="248"/>
      <c r="S152" s="248"/>
      <c r="T152" s="248"/>
      <c r="U152" s="248"/>
    </row>
    <row r="153" customFormat="false" ht="12.75" hidden="false" customHeight="true" outlineLevel="0" collapsed="false">
      <c r="A153" s="255"/>
      <c r="B153" s="255"/>
      <c r="C153" s="274"/>
      <c r="D153" s="248"/>
      <c r="E153" s="248"/>
      <c r="F153" s="248"/>
      <c r="G153" s="248"/>
      <c r="H153" s="248"/>
      <c r="I153" s="248"/>
      <c r="J153" s="248"/>
      <c r="K153" s="248"/>
      <c r="L153" s="248"/>
      <c r="M153" s="248"/>
      <c r="N153" s="248"/>
      <c r="O153" s="248"/>
      <c r="P153" s="248"/>
      <c r="Q153" s="248"/>
      <c r="R153" s="248"/>
      <c r="S153" s="248"/>
      <c r="T153" s="248"/>
      <c r="U153" s="248"/>
    </row>
    <row r="154" customFormat="false" ht="12.75" hidden="false" customHeight="true" outlineLevel="0" collapsed="false">
      <c r="A154" s="255"/>
      <c r="B154" s="255"/>
      <c r="C154" s="274"/>
      <c r="D154" s="248"/>
      <c r="E154" s="248"/>
      <c r="F154" s="248"/>
      <c r="G154" s="248"/>
      <c r="H154" s="248"/>
      <c r="I154" s="248"/>
      <c r="J154" s="248"/>
      <c r="K154" s="248"/>
      <c r="L154" s="248"/>
      <c r="M154" s="248"/>
      <c r="N154" s="248"/>
      <c r="O154" s="248"/>
      <c r="P154" s="248"/>
      <c r="Q154" s="248"/>
      <c r="R154" s="248"/>
      <c r="S154" s="248"/>
      <c r="T154" s="248"/>
      <c r="U154" s="248"/>
    </row>
    <row r="155" customFormat="false" ht="12.75" hidden="false" customHeight="true" outlineLevel="0" collapsed="false">
      <c r="A155" s="255"/>
      <c r="B155" s="255"/>
      <c r="C155" s="274"/>
      <c r="D155" s="248"/>
      <c r="E155" s="248"/>
      <c r="F155" s="248"/>
      <c r="G155" s="248"/>
      <c r="H155" s="248"/>
      <c r="I155" s="248"/>
      <c r="J155" s="248"/>
      <c r="K155" s="248"/>
      <c r="L155" s="248"/>
      <c r="M155" s="248"/>
      <c r="N155" s="248"/>
      <c r="O155" s="248"/>
      <c r="P155" s="248"/>
      <c r="Q155" s="248"/>
      <c r="R155" s="248"/>
      <c r="S155" s="248"/>
      <c r="T155" s="248"/>
      <c r="U155" s="248"/>
    </row>
    <row r="156" customFormat="false" ht="12.75" hidden="false" customHeight="true" outlineLevel="0" collapsed="false">
      <c r="A156" s="255"/>
      <c r="B156" s="255"/>
      <c r="C156" s="274"/>
      <c r="D156" s="248"/>
      <c r="E156" s="248"/>
      <c r="F156" s="248"/>
      <c r="G156" s="248"/>
      <c r="H156" s="248"/>
      <c r="I156" s="248"/>
      <c r="J156" s="248"/>
      <c r="K156" s="248"/>
      <c r="L156" s="248"/>
      <c r="M156" s="248"/>
      <c r="N156" s="248"/>
      <c r="O156" s="248"/>
      <c r="P156" s="248"/>
      <c r="Q156" s="248"/>
      <c r="R156" s="248"/>
      <c r="S156" s="248"/>
      <c r="T156" s="248"/>
      <c r="U156" s="248"/>
    </row>
    <row r="157" customFormat="false" ht="12.75" hidden="false" customHeight="true" outlineLevel="0" collapsed="false">
      <c r="A157" s="255"/>
      <c r="B157" s="255"/>
      <c r="C157" s="274"/>
      <c r="D157" s="248"/>
      <c r="E157" s="248"/>
      <c r="F157" s="248"/>
      <c r="G157" s="248"/>
      <c r="H157" s="248"/>
      <c r="I157" s="248"/>
      <c r="J157" s="248"/>
      <c r="K157" s="248"/>
      <c r="L157" s="248"/>
      <c r="M157" s="248"/>
      <c r="N157" s="248"/>
      <c r="O157" s="248"/>
      <c r="P157" s="248"/>
      <c r="Q157" s="248"/>
      <c r="R157" s="248"/>
      <c r="S157" s="248"/>
      <c r="T157" s="248"/>
      <c r="U157" s="248"/>
    </row>
    <row r="158" customFormat="false" ht="12.75" hidden="false" customHeight="true" outlineLevel="0" collapsed="false">
      <c r="A158" s="255"/>
      <c r="B158" s="255"/>
      <c r="C158" s="274"/>
      <c r="D158" s="248"/>
      <c r="E158" s="248"/>
      <c r="F158" s="248"/>
      <c r="G158" s="248"/>
      <c r="H158" s="248"/>
      <c r="I158" s="248"/>
      <c r="J158" s="248"/>
      <c r="K158" s="248"/>
      <c r="L158" s="248"/>
      <c r="M158" s="248"/>
      <c r="N158" s="248"/>
      <c r="O158" s="248"/>
      <c r="P158" s="248"/>
      <c r="Q158" s="248"/>
      <c r="R158" s="248"/>
      <c r="S158" s="248"/>
      <c r="T158" s="248"/>
      <c r="U158" s="248"/>
    </row>
    <row r="159" customFormat="false" ht="12.75" hidden="false" customHeight="true" outlineLevel="0" collapsed="false">
      <c r="A159" s="255"/>
      <c r="B159" s="255"/>
      <c r="C159" s="274"/>
      <c r="D159" s="248"/>
      <c r="E159" s="248"/>
      <c r="F159" s="248"/>
      <c r="G159" s="248"/>
      <c r="H159" s="248"/>
      <c r="I159" s="248"/>
      <c r="J159" s="248"/>
      <c r="K159" s="248"/>
      <c r="L159" s="248"/>
      <c r="M159" s="248"/>
      <c r="N159" s="248"/>
      <c r="O159" s="248"/>
      <c r="P159" s="248"/>
      <c r="Q159" s="248"/>
      <c r="R159" s="248"/>
      <c r="S159" s="248"/>
      <c r="T159" s="248"/>
      <c r="U159" s="248"/>
    </row>
    <row r="160" customFormat="false" ht="12.75" hidden="false" customHeight="true" outlineLevel="0" collapsed="false">
      <c r="A160" s="255"/>
      <c r="B160" s="255"/>
      <c r="C160" s="274"/>
      <c r="D160" s="248"/>
      <c r="E160" s="248"/>
      <c r="F160" s="248"/>
      <c r="G160" s="248"/>
      <c r="H160" s="248"/>
      <c r="I160" s="248"/>
      <c r="J160" s="248"/>
      <c r="K160" s="248"/>
      <c r="L160" s="248"/>
      <c r="M160" s="248"/>
      <c r="N160" s="248"/>
      <c r="O160" s="248"/>
      <c r="P160" s="248"/>
      <c r="Q160" s="248"/>
      <c r="R160" s="248"/>
      <c r="S160" s="248"/>
      <c r="T160" s="248"/>
      <c r="U160" s="248"/>
    </row>
    <row r="161" customFormat="false" ht="12.75" hidden="false" customHeight="true" outlineLevel="0" collapsed="false">
      <c r="A161" s="255"/>
      <c r="B161" s="255"/>
      <c r="C161" s="274"/>
      <c r="D161" s="248"/>
      <c r="E161" s="248"/>
      <c r="F161" s="248"/>
      <c r="G161" s="248"/>
      <c r="H161" s="248"/>
      <c r="I161" s="248"/>
      <c r="J161" s="248"/>
      <c r="K161" s="248"/>
      <c r="L161" s="248"/>
      <c r="M161" s="248"/>
      <c r="N161" s="248"/>
      <c r="O161" s="248"/>
      <c r="P161" s="248"/>
      <c r="Q161" s="248"/>
      <c r="R161" s="248"/>
      <c r="S161" s="248"/>
      <c r="T161" s="248"/>
      <c r="U161" s="248"/>
    </row>
    <row r="162" customFormat="false" ht="12.75" hidden="false" customHeight="true" outlineLevel="0" collapsed="false">
      <c r="A162" s="255"/>
      <c r="B162" s="255"/>
      <c r="C162" s="274"/>
      <c r="D162" s="248"/>
      <c r="E162" s="248"/>
      <c r="F162" s="248"/>
      <c r="G162" s="248"/>
      <c r="H162" s="248"/>
      <c r="I162" s="248"/>
      <c r="J162" s="248"/>
      <c r="K162" s="248"/>
      <c r="L162" s="248"/>
      <c r="M162" s="248"/>
      <c r="N162" s="248"/>
      <c r="O162" s="248"/>
      <c r="P162" s="248"/>
      <c r="Q162" s="248"/>
      <c r="R162" s="248"/>
      <c r="S162" s="248"/>
      <c r="T162" s="248"/>
      <c r="U162" s="248"/>
    </row>
    <row r="163" customFormat="false" ht="12.75" hidden="false" customHeight="true" outlineLevel="0" collapsed="false">
      <c r="A163" s="255"/>
      <c r="B163" s="255"/>
      <c r="C163" s="274"/>
      <c r="D163" s="248"/>
      <c r="E163" s="248"/>
      <c r="F163" s="248"/>
      <c r="G163" s="248"/>
      <c r="H163" s="248"/>
      <c r="I163" s="248"/>
      <c r="J163" s="248"/>
      <c r="K163" s="248"/>
      <c r="L163" s="248"/>
      <c r="M163" s="248"/>
      <c r="N163" s="248"/>
      <c r="O163" s="248"/>
      <c r="P163" s="248"/>
      <c r="Q163" s="248"/>
      <c r="R163" s="248"/>
      <c r="S163" s="248"/>
      <c r="T163" s="248"/>
      <c r="U163" s="248"/>
    </row>
    <row r="164" customFormat="false" ht="12.75" hidden="false" customHeight="true" outlineLevel="0" collapsed="false">
      <c r="A164" s="255"/>
      <c r="B164" s="255"/>
      <c r="C164" s="274"/>
      <c r="D164" s="248"/>
      <c r="E164" s="248"/>
      <c r="F164" s="248"/>
      <c r="G164" s="248"/>
      <c r="H164" s="248"/>
      <c r="I164" s="248"/>
      <c r="J164" s="248"/>
      <c r="K164" s="248"/>
      <c r="L164" s="248"/>
      <c r="M164" s="248"/>
      <c r="N164" s="248"/>
      <c r="O164" s="248"/>
      <c r="P164" s="248"/>
      <c r="Q164" s="248"/>
      <c r="R164" s="248"/>
      <c r="S164" s="248"/>
      <c r="T164" s="248"/>
      <c r="U164" s="248"/>
    </row>
    <row r="165" customFormat="false" ht="12.75" hidden="false" customHeight="true" outlineLevel="0" collapsed="false">
      <c r="A165" s="255"/>
      <c r="B165" s="255"/>
      <c r="C165" s="274"/>
      <c r="D165" s="248"/>
      <c r="E165" s="248"/>
      <c r="F165" s="248"/>
      <c r="G165" s="248"/>
      <c r="H165" s="248"/>
      <c r="I165" s="248"/>
      <c r="J165" s="248"/>
      <c r="K165" s="248"/>
      <c r="L165" s="248"/>
      <c r="M165" s="248"/>
      <c r="N165" s="248"/>
      <c r="O165" s="248"/>
      <c r="P165" s="248"/>
      <c r="Q165" s="248"/>
      <c r="R165" s="248"/>
      <c r="S165" s="248"/>
      <c r="T165" s="248"/>
      <c r="U165" s="248"/>
    </row>
    <row r="166" customFormat="false" ht="12.75" hidden="false" customHeight="true" outlineLevel="0" collapsed="false">
      <c r="A166" s="255"/>
      <c r="B166" s="255"/>
      <c r="C166" s="274"/>
      <c r="D166" s="248"/>
      <c r="E166" s="248"/>
      <c r="F166" s="248"/>
      <c r="G166" s="248"/>
      <c r="H166" s="248"/>
      <c r="I166" s="248"/>
      <c r="J166" s="248"/>
      <c r="K166" s="248"/>
      <c r="L166" s="248"/>
      <c r="M166" s="248"/>
      <c r="N166" s="248"/>
      <c r="O166" s="248"/>
      <c r="P166" s="248"/>
      <c r="Q166" s="248"/>
      <c r="R166" s="248"/>
      <c r="S166" s="248"/>
      <c r="T166" s="248"/>
      <c r="U166" s="248"/>
    </row>
    <row r="167" customFormat="false" ht="12.75" hidden="false" customHeight="true" outlineLevel="0" collapsed="false">
      <c r="A167" s="255"/>
      <c r="B167" s="255"/>
      <c r="C167" s="274"/>
      <c r="D167" s="248"/>
      <c r="E167" s="248"/>
      <c r="F167" s="248"/>
      <c r="G167" s="248"/>
      <c r="H167" s="248"/>
      <c r="I167" s="248"/>
      <c r="J167" s="248"/>
      <c r="K167" s="248"/>
      <c r="L167" s="248"/>
      <c r="M167" s="248"/>
      <c r="N167" s="248"/>
      <c r="O167" s="248"/>
      <c r="P167" s="248"/>
      <c r="Q167" s="248"/>
      <c r="R167" s="248"/>
      <c r="S167" s="248"/>
      <c r="T167" s="248"/>
      <c r="U167" s="248"/>
    </row>
    <row r="168" customFormat="false" ht="12.75" hidden="false" customHeight="true" outlineLevel="0" collapsed="false">
      <c r="A168" s="255"/>
      <c r="B168" s="255"/>
      <c r="C168" s="274"/>
      <c r="D168" s="248"/>
      <c r="E168" s="248"/>
      <c r="F168" s="248"/>
      <c r="G168" s="248"/>
      <c r="H168" s="248"/>
      <c r="I168" s="248"/>
      <c r="J168" s="248"/>
      <c r="K168" s="248"/>
      <c r="L168" s="248"/>
      <c r="M168" s="248"/>
      <c r="N168" s="248"/>
      <c r="O168" s="248"/>
      <c r="P168" s="248"/>
      <c r="Q168" s="248"/>
      <c r="R168" s="248"/>
      <c r="S168" s="248"/>
      <c r="T168" s="248"/>
      <c r="U168" s="248"/>
    </row>
    <row r="169" customFormat="false" ht="12.75" hidden="false" customHeight="true" outlineLevel="0" collapsed="false">
      <c r="A169" s="255"/>
      <c r="B169" s="255"/>
      <c r="C169" s="274"/>
      <c r="D169" s="248"/>
      <c r="E169" s="248"/>
      <c r="F169" s="248"/>
      <c r="G169" s="248"/>
      <c r="H169" s="248"/>
      <c r="I169" s="248"/>
      <c r="J169" s="248"/>
      <c r="K169" s="248"/>
      <c r="L169" s="248"/>
      <c r="M169" s="248"/>
      <c r="N169" s="248"/>
      <c r="O169" s="248"/>
      <c r="P169" s="248"/>
      <c r="Q169" s="248"/>
      <c r="R169" s="248"/>
      <c r="S169" s="248"/>
      <c r="T169" s="248"/>
      <c r="U169" s="248"/>
    </row>
    <row r="170" customFormat="false" ht="12.75" hidden="false" customHeight="true" outlineLevel="0" collapsed="false">
      <c r="A170" s="255"/>
      <c r="B170" s="255"/>
      <c r="C170" s="274"/>
      <c r="D170" s="248"/>
      <c r="E170" s="248"/>
      <c r="F170" s="248"/>
      <c r="G170" s="248"/>
      <c r="H170" s="248"/>
      <c r="I170" s="248"/>
      <c r="J170" s="248"/>
      <c r="K170" s="248"/>
      <c r="L170" s="248"/>
      <c r="M170" s="248"/>
      <c r="N170" s="248"/>
      <c r="O170" s="248"/>
      <c r="P170" s="248"/>
      <c r="Q170" s="248"/>
      <c r="R170" s="248"/>
      <c r="S170" s="248"/>
      <c r="T170" s="248"/>
      <c r="U170" s="248"/>
    </row>
    <row r="171" customFormat="false" ht="12.75" hidden="false" customHeight="true" outlineLevel="0" collapsed="false">
      <c r="A171" s="255"/>
      <c r="B171" s="255"/>
      <c r="C171" s="274"/>
      <c r="D171" s="248"/>
      <c r="E171" s="248"/>
      <c r="F171" s="248"/>
      <c r="G171" s="248"/>
      <c r="H171" s="248"/>
      <c r="I171" s="248"/>
      <c r="J171" s="248"/>
      <c r="K171" s="248"/>
      <c r="L171" s="248"/>
      <c r="M171" s="248"/>
      <c r="N171" s="248"/>
      <c r="O171" s="248"/>
      <c r="P171" s="248"/>
      <c r="Q171" s="248"/>
      <c r="R171" s="248"/>
      <c r="S171" s="248"/>
      <c r="T171" s="248"/>
      <c r="U171" s="248"/>
    </row>
    <row r="172" customFormat="false" ht="12.75" hidden="false" customHeight="true" outlineLevel="0" collapsed="false">
      <c r="A172" s="255"/>
      <c r="B172" s="255"/>
      <c r="C172" s="274"/>
      <c r="D172" s="248"/>
      <c r="E172" s="248"/>
      <c r="F172" s="248"/>
      <c r="G172" s="248"/>
      <c r="H172" s="248"/>
      <c r="I172" s="248"/>
      <c r="J172" s="248"/>
      <c r="K172" s="248"/>
      <c r="L172" s="248"/>
      <c r="M172" s="248"/>
      <c r="N172" s="248"/>
      <c r="O172" s="248"/>
      <c r="P172" s="248"/>
      <c r="Q172" s="248"/>
      <c r="R172" s="248"/>
      <c r="S172" s="248"/>
      <c r="T172" s="248"/>
      <c r="U172" s="248"/>
    </row>
    <row r="173" customFormat="false" ht="12.75" hidden="false" customHeight="true" outlineLevel="0" collapsed="false">
      <c r="A173" s="255"/>
      <c r="B173" s="255"/>
      <c r="C173" s="274"/>
      <c r="D173" s="248"/>
      <c r="E173" s="248"/>
      <c r="F173" s="248"/>
      <c r="G173" s="248"/>
      <c r="H173" s="248"/>
      <c r="I173" s="248"/>
      <c r="J173" s="248"/>
      <c r="K173" s="248"/>
      <c r="L173" s="248"/>
      <c r="M173" s="248"/>
      <c r="N173" s="248"/>
      <c r="O173" s="248"/>
      <c r="P173" s="248"/>
      <c r="Q173" s="248"/>
      <c r="R173" s="248"/>
      <c r="S173" s="248"/>
      <c r="T173" s="248"/>
      <c r="U173" s="248"/>
    </row>
    <row r="174" customFormat="false" ht="12.75" hidden="false" customHeight="true" outlineLevel="0" collapsed="false">
      <c r="A174" s="255"/>
      <c r="B174" s="255"/>
      <c r="C174" s="274"/>
      <c r="D174" s="248"/>
      <c r="E174" s="248"/>
      <c r="F174" s="248"/>
      <c r="G174" s="248"/>
      <c r="H174" s="248"/>
      <c r="I174" s="248"/>
      <c r="J174" s="248"/>
      <c r="K174" s="248"/>
      <c r="L174" s="248"/>
      <c r="M174" s="248"/>
      <c r="N174" s="248"/>
      <c r="O174" s="248"/>
      <c r="P174" s="248"/>
      <c r="Q174" s="248"/>
      <c r="R174" s="248"/>
      <c r="S174" s="248"/>
      <c r="T174" s="248"/>
      <c r="U174" s="248"/>
    </row>
    <row r="175" customFormat="false" ht="12.75" hidden="false" customHeight="true" outlineLevel="0" collapsed="false">
      <c r="A175" s="255"/>
      <c r="B175" s="255"/>
      <c r="C175" s="274"/>
      <c r="D175" s="248"/>
      <c r="E175" s="248"/>
      <c r="F175" s="248"/>
      <c r="G175" s="248"/>
      <c r="H175" s="248"/>
      <c r="I175" s="248"/>
      <c r="J175" s="248"/>
      <c r="K175" s="248"/>
      <c r="L175" s="248"/>
      <c r="M175" s="248"/>
      <c r="N175" s="248"/>
      <c r="O175" s="248"/>
      <c r="P175" s="248"/>
      <c r="Q175" s="248"/>
      <c r="R175" s="248"/>
      <c r="S175" s="248"/>
      <c r="T175" s="248"/>
      <c r="U175" s="248"/>
    </row>
    <row r="176" customFormat="false" ht="12.75" hidden="false" customHeight="true" outlineLevel="0" collapsed="false">
      <c r="A176" s="255"/>
      <c r="B176" s="255"/>
      <c r="C176" s="274"/>
      <c r="D176" s="248"/>
      <c r="E176" s="248"/>
      <c r="F176" s="248"/>
      <c r="G176" s="248"/>
      <c r="H176" s="248"/>
      <c r="I176" s="248"/>
      <c r="J176" s="248"/>
      <c r="K176" s="248"/>
      <c r="L176" s="248"/>
      <c r="M176" s="248"/>
      <c r="N176" s="248"/>
      <c r="O176" s="248"/>
      <c r="P176" s="248"/>
      <c r="Q176" s="248"/>
      <c r="R176" s="248"/>
      <c r="S176" s="248"/>
      <c r="T176" s="248"/>
      <c r="U176" s="248"/>
    </row>
    <row r="177" customFormat="false" ht="12.75" hidden="false" customHeight="true" outlineLevel="0" collapsed="false">
      <c r="A177" s="255"/>
      <c r="B177" s="255"/>
      <c r="C177" s="274"/>
      <c r="D177" s="248"/>
      <c r="E177" s="248"/>
      <c r="F177" s="248"/>
      <c r="G177" s="248"/>
      <c r="H177" s="248"/>
      <c r="I177" s="248"/>
      <c r="J177" s="248"/>
      <c r="K177" s="248"/>
      <c r="L177" s="248"/>
      <c r="M177" s="248"/>
      <c r="N177" s="248"/>
      <c r="O177" s="248"/>
      <c r="P177" s="248"/>
      <c r="Q177" s="248"/>
      <c r="R177" s="248"/>
      <c r="S177" s="248"/>
      <c r="T177" s="248"/>
      <c r="U177" s="248"/>
    </row>
    <row r="178" customFormat="false" ht="12.75" hidden="false" customHeight="true" outlineLevel="0" collapsed="false">
      <c r="A178" s="255"/>
      <c r="B178" s="255"/>
      <c r="C178" s="274"/>
      <c r="D178" s="248"/>
      <c r="E178" s="248"/>
      <c r="F178" s="248"/>
      <c r="G178" s="248"/>
      <c r="H178" s="248"/>
      <c r="I178" s="248"/>
      <c r="J178" s="248"/>
      <c r="K178" s="248"/>
      <c r="L178" s="248"/>
      <c r="M178" s="248"/>
      <c r="N178" s="248"/>
      <c r="O178" s="248"/>
      <c r="P178" s="248"/>
      <c r="Q178" s="248"/>
      <c r="R178" s="248"/>
      <c r="S178" s="248"/>
      <c r="T178" s="248"/>
      <c r="U178" s="248"/>
    </row>
    <row r="179" customFormat="false" ht="12.75" hidden="false" customHeight="true" outlineLevel="0" collapsed="false">
      <c r="A179" s="255"/>
      <c r="B179" s="255"/>
      <c r="C179" s="274"/>
      <c r="D179" s="248"/>
      <c r="E179" s="248"/>
      <c r="F179" s="248"/>
      <c r="G179" s="248"/>
      <c r="H179" s="248"/>
      <c r="I179" s="248"/>
      <c r="J179" s="248"/>
      <c r="K179" s="248"/>
      <c r="L179" s="248"/>
      <c r="M179" s="248"/>
      <c r="N179" s="248"/>
      <c r="O179" s="248"/>
      <c r="P179" s="248"/>
      <c r="Q179" s="248"/>
      <c r="R179" s="248"/>
      <c r="S179" s="248"/>
      <c r="T179" s="248"/>
      <c r="U179" s="248"/>
    </row>
    <row r="180" customFormat="false" ht="12.75" hidden="false" customHeight="true" outlineLevel="0" collapsed="false">
      <c r="A180" s="255"/>
      <c r="B180" s="255"/>
      <c r="C180" s="274"/>
      <c r="D180" s="248"/>
      <c r="E180" s="248"/>
      <c r="F180" s="248"/>
      <c r="G180" s="248"/>
      <c r="H180" s="248"/>
      <c r="I180" s="248"/>
      <c r="J180" s="248"/>
      <c r="K180" s="248"/>
      <c r="L180" s="248"/>
      <c r="M180" s="248"/>
      <c r="N180" s="248"/>
      <c r="O180" s="248"/>
      <c r="P180" s="248"/>
      <c r="Q180" s="248"/>
      <c r="R180" s="248"/>
      <c r="S180" s="248"/>
      <c r="T180" s="248"/>
      <c r="U180" s="248"/>
    </row>
    <row r="181" customFormat="false" ht="12.75" hidden="false" customHeight="true" outlineLevel="0" collapsed="false">
      <c r="A181" s="255"/>
      <c r="B181" s="255"/>
      <c r="C181" s="274"/>
      <c r="D181" s="248"/>
      <c r="E181" s="248"/>
      <c r="F181" s="248"/>
      <c r="G181" s="248"/>
      <c r="H181" s="248"/>
      <c r="I181" s="248"/>
      <c r="J181" s="248"/>
      <c r="K181" s="248"/>
      <c r="L181" s="248"/>
      <c r="M181" s="248"/>
      <c r="N181" s="248"/>
      <c r="O181" s="248"/>
      <c r="P181" s="248"/>
      <c r="Q181" s="248"/>
      <c r="R181" s="248"/>
      <c r="S181" s="248"/>
      <c r="T181" s="248"/>
      <c r="U181" s="248"/>
    </row>
    <row r="182" customFormat="false" ht="12.75" hidden="false" customHeight="true" outlineLevel="0" collapsed="false">
      <c r="A182" s="255"/>
      <c r="B182" s="255"/>
      <c r="C182" s="274"/>
      <c r="D182" s="248"/>
      <c r="E182" s="248"/>
      <c r="F182" s="248"/>
      <c r="G182" s="248"/>
      <c r="H182" s="248"/>
      <c r="I182" s="248"/>
      <c r="J182" s="248"/>
      <c r="K182" s="248"/>
      <c r="L182" s="248"/>
      <c r="M182" s="248"/>
      <c r="N182" s="248"/>
      <c r="O182" s="248"/>
      <c r="P182" s="248"/>
      <c r="Q182" s="248"/>
      <c r="R182" s="248"/>
      <c r="S182" s="248"/>
      <c r="T182" s="248"/>
      <c r="U182" s="248"/>
    </row>
    <row r="183" customFormat="false" ht="12.75" hidden="false" customHeight="true" outlineLevel="0" collapsed="false">
      <c r="A183" s="255"/>
      <c r="B183" s="255"/>
      <c r="C183" s="274"/>
      <c r="D183" s="248"/>
      <c r="E183" s="248"/>
      <c r="F183" s="248"/>
      <c r="G183" s="248"/>
      <c r="H183" s="248"/>
      <c r="I183" s="248"/>
      <c r="J183" s="248"/>
      <c r="K183" s="248"/>
      <c r="L183" s="248"/>
      <c r="M183" s="248"/>
      <c r="N183" s="248"/>
      <c r="O183" s="248"/>
      <c r="P183" s="248"/>
      <c r="Q183" s="248"/>
      <c r="R183" s="248"/>
      <c r="S183" s="248"/>
      <c r="T183" s="248"/>
      <c r="U183" s="248"/>
    </row>
    <row r="184" customFormat="false" ht="12.75" hidden="false" customHeight="true" outlineLevel="0" collapsed="false">
      <c r="A184" s="255"/>
      <c r="B184" s="255"/>
      <c r="C184" s="274"/>
      <c r="D184" s="248"/>
      <c r="E184" s="248"/>
      <c r="F184" s="248"/>
      <c r="G184" s="248"/>
      <c r="H184" s="248"/>
      <c r="I184" s="248"/>
      <c r="J184" s="248"/>
      <c r="K184" s="248"/>
      <c r="L184" s="248"/>
      <c r="M184" s="248"/>
      <c r="N184" s="248"/>
      <c r="O184" s="248"/>
      <c r="P184" s="248"/>
      <c r="Q184" s="248"/>
      <c r="R184" s="248"/>
      <c r="S184" s="248"/>
      <c r="T184" s="248"/>
      <c r="U184" s="248"/>
    </row>
    <row r="185" customFormat="false" ht="12.75" hidden="false" customHeight="true" outlineLevel="0" collapsed="false">
      <c r="A185" s="255"/>
      <c r="B185" s="255"/>
      <c r="C185" s="274"/>
      <c r="D185" s="248"/>
      <c r="E185" s="248"/>
      <c r="F185" s="248"/>
      <c r="G185" s="248"/>
      <c r="H185" s="248"/>
      <c r="I185" s="248"/>
      <c r="J185" s="248"/>
      <c r="K185" s="248"/>
      <c r="L185" s="248"/>
      <c r="M185" s="248"/>
      <c r="N185" s="248"/>
      <c r="O185" s="248"/>
      <c r="P185" s="248"/>
      <c r="Q185" s="248"/>
      <c r="R185" s="248"/>
      <c r="S185" s="248"/>
      <c r="T185" s="248"/>
      <c r="U185" s="248"/>
    </row>
    <row r="186" customFormat="false" ht="12.75" hidden="false" customHeight="true" outlineLevel="0" collapsed="false">
      <c r="A186" s="255"/>
      <c r="B186" s="255"/>
      <c r="C186" s="274"/>
      <c r="D186" s="248"/>
      <c r="E186" s="248"/>
      <c r="F186" s="248"/>
      <c r="G186" s="248"/>
      <c r="H186" s="248"/>
      <c r="I186" s="248"/>
      <c r="J186" s="248"/>
      <c r="K186" s="248"/>
      <c r="L186" s="248"/>
      <c r="M186" s="248"/>
      <c r="N186" s="248"/>
      <c r="O186" s="248"/>
      <c r="P186" s="248"/>
      <c r="Q186" s="248"/>
      <c r="R186" s="248"/>
      <c r="S186" s="248"/>
      <c r="T186" s="248"/>
      <c r="U186" s="248"/>
    </row>
    <row r="187" customFormat="false" ht="12.75" hidden="false" customHeight="true" outlineLevel="0" collapsed="false">
      <c r="A187" s="255"/>
      <c r="B187" s="255"/>
      <c r="C187" s="274"/>
      <c r="D187" s="248"/>
      <c r="E187" s="248"/>
      <c r="F187" s="248"/>
      <c r="G187" s="248"/>
      <c r="H187" s="248"/>
      <c r="I187" s="248"/>
      <c r="J187" s="248"/>
      <c r="K187" s="248"/>
      <c r="L187" s="248"/>
      <c r="M187" s="248"/>
      <c r="N187" s="248"/>
      <c r="O187" s="248"/>
      <c r="P187" s="248"/>
      <c r="Q187" s="248"/>
      <c r="R187" s="248"/>
      <c r="S187" s="248"/>
      <c r="T187" s="248"/>
      <c r="U187" s="248"/>
    </row>
    <row r="188" customFormat="false" ht="12.75" hidden="false" customHeight="true" outlineLevel="0" collapsed="false">
      <c r="A188" s="255"/>
      <c r="B188" s="255"/>
      <c r="C188" s="274"/>
      <c r="D188" s="248"/>
      <c r="E188" s="248"/>
      <c r="F188" s="248"/>
      <c r="G188" s="248"/>
      <c r="H188" s="248"/>
      <c r="I188" s="248"/>
      <c r="J188" s="248"/>
      <c r="K188" s="248"/>
      <c r="L188" s="248"/>
      <c r="M188" s="248"/>
      <c r="N188" s="248"/>
      <c r="O188" s="248"/>
      <c r="P188" s="248"/>
      <c r="Q188" s="248"/>
      <c r="R188" s="248"/>
      <c r="S188" s="248"/>
      <c r="T188" s="248"/>
      <c r="U188" s="248"/>
    </row>
    <row r="189" customFormat="false" ht="12.75" hidden="false" customHeight="true" outlineLevel="0" collapsed="false">
      <c r="A189" s="255"/>
      <c r="B189" s="255"/>
      <c r="C189" s="274"/>
      <c r="D189" s="248"/>
      <c r="E189" s="248"/>
      <c r="F189" s="248"/>
      <c r="G189" s="248"/>
      <c r="H189" s="248"/>
      <c r="I189" s="248"/>
      <c r="J189" s="248"/>
      <c r="K189" s="248"/>
      <c r="L189" s="248"/>
      <c r="M189" s="248"/>
      <c r="N189" s="248"/>
      <c r="O189" s="248"/>
      <c r="P189" s="248"/>
      <c r="Q189" s="248"/>
      <c r="R189" s="248"/>
      <c r="S189" s="248"/>
      <c r="T189" s="248"/>
      <c r="U189" s="248"/>
    </row>
    <row r="190" customFormat="false" ht="12.75" hidden="false" customHeight="true" outlineLevel="0" collapsed="false">
      <c r="A190" s="255"/>
      <c r="B190" s="255"/>
      <c r="C190" s="274"/>
      <c r="D190" s="248"/>
      <c r="E190" s="248"/>
      <c r="F190" s="248"/>
      <c r="G190" s="248"/>
      <c r="H190" s="248"/>
      <c r="I190" s="248"/>
      <c r="J190" s="248"/>
      <c r="K190" s="248"/>
      <c r="L190" s="248"/>
      <c r="M190" s="248"/>
      <c r="N190" s="248"/>
      <c r="O190" s="248"/>
      <c r="P190" s="248"/>
      <c r="Q190" s="248"/>
      <c r="R190" s="248"/>
      <c r="S190" s="248"/>
      <c r="T190" s="248"/>
      <c r="U190" s="248"/>
    </row>
    <row r="191" customFormat="false" ht="12.75" hidden="false" customHeight="true" outlineLevel="0" collapsed="false">
      <c r="A191" s="255"/>
      <c r="B191" s="255"/>
      <c r="C191" s="274"/>
      <c r="D191" s="248"/>
      <c r="E191" s="248"/>
      <c r="F191" s="248"/>
      <c r="G191" s="248"/>
      <c r="H191" s="248"/>
      <c r="I191" s="248"/>
      <c r="J191" s="248"/>
      <c r="K191" s="248"/>
      <c r="L191" s="248"/>
      <c r="M191" s="248"/>
      <c r="N191" s="248"/>
      <c r="O191" s="248"/>
      <c r="P191" s="248"/>
      <c r="Q191" s="248"/>
      <c r="R191" s="248"/>
      <c r="S191" s="248"/>
      <c r="T191" s="248"/>
      <c r="U191" s="248"/>
    </row>
    <row r="192" customFormat="false" ht="12.75" hidden="false" customHeight="true" outlineLevel="0" collapsed="false">
      <c r="A192" s="255"/>
      <c r="B192" s="255"/>
      <c r="C192" s="274"/>
      <c r="D192" s="248"/>
      <c r="E192" s="248"/>
      <c r="F192" s="248"/>
      <c r="G192" s="248"/>
      <c r="H192" s="248"/>
      <c r="I192" s="248"/>
      <c r="J192" s="248"/>
      <c r="K192" s="248"/>
      <c r="L192" s="248"/>
      <c r="M192" s="248"/>
      <c r="N192" s="248"/>
      <c r="O192" s="248"/>
      <c r="P192" s="248"/>
      <c r="Q192" s="248"/>
      <c r="R192" s="248"/>
      <c r="S192" s="248"/>
      <c r="T192" s="248"/>
      <c r="U192" s="248"/>
    </row>
    <row r="193" customFormat="false" ht="12.75" hidden="false" customHeight="true" outlineLevel="0" collapsed="false">
      <c r="A193" s="255"/>
      <c r="B193" s="255"/>
      <c r="C193" s="274"/>
      <c r="D193" s="248"/>
      <c r="E193" s="248"/>
      <c r="F193" s="248"/>
      <c r="G193" s="248"/>
      <c r="H193" s="248"/>
      <c r="I193" s="248"/>
      <c r="J193" s="248"/>
      <c r="K193" s="248"/>
      <c r="L193" s="248"/>
      <c r="M193" s="248"/>
      <c r="N193" s="248"/>
      <c r="O193" s="248"/>
      <c r="P193" s="248"/>
      <c r="Q193" s="248"/>
      <c r="R193" s="248"/>
      <c r="S193" s="248"/>
      <c r="T193" s="248"/>
      <c r="U193" s="248"/>
    </row>
    <row r="194" customFormat="false" ht="12.75" hidden="false" customHeight="true" outlineLevel="0" collapsed="false">
      <c r="A194" s="255"/>
      <c r="B194" s="255"/>
      <c r="C194" s="274"/>
      <c r="D194" s="248"/>
      <c r="E194" s="248"/>
      <c r="F194" s="248"/>
      <c r="G194" s="248"/>
      <c r="H194" s="248"/>
      <c r="I194" s="248"/>
      <c r="J194" s="248"/>
      <c r="K194" s="248"/>
      <c r="L194" s="248"/>
      <c r="M194" s="248"/>
      <c r="N194" s="248"/>
      <c r="O194" s="248"/>
      <c r="P194" s="248"/>
      <c r="Q194" s="248"/>
      <c r="R194" s="248"/>
      <c r="S194" s="248"/>
      <c r="T194" s="248"/>
      <c r="U194" s="248"/>
    </row>
    <row r="195" customFormat="false" ht="12.75" hidden="false" customHeight="true" outlineLevel="0" collapsed="false">
      <c r="A195" s="255"/>
      <c r="B195" s="255"/>
      <c r="C195" s="274"/>
      <c r="D195" s="248"/>
      <c r="E195" s="248"/>
      <c r="F195" s="248"/>
      <c r="G195" s="248"/>
      <c r="H195" s="248"/>
      <c r="I195" s="248"/>
      <c r="J195" s="248"/>
      <c r="K195" s="248"/>
      <c r="L195" s="248"/>
      <c r="M195" s="248"/>
      <c r="N195" s="248"/>
      <c r="O195" s="248"/>
      <c r="P195" s="248"/>
      <c r="Q195" s="248"/>
      <c r="R195" s="248"/>
      <c r="S195" s="248"/>
      <c r="T195" s="248"/>
      <c r="U195" s="248"/>
    </row>
    <row r="196" customFormat="false" ht="12.75" hidden="false" customHeight="true" outlineLevel="0" collapsed="false">
      <c r="A196" s="255"/>
      <c r="B196" s="255"/>
      <c r="C196" s="274"/>
      <c r="D196" s="248"/>
      <c r="E196" s="248"/>
      <c r="F196" s="248"/>
      <c r="G196" s="248"/>
      <c r="H196" s="248"/>
      <c r="I196" s="248"/>
      <c r="J196" s="248"/>
      <c r="K196" s="248"/>
      <c r="L196" s="248"/>
      <c r="M196" s="248"/>
      <c r="N196" s="248"/>
      <c r="O196" s="248"/>
      <c r="P196" s="248"/>
      <c r="Q196" s="248"/>
      <c r="R196" s="248"/>
      <c r="S196" s="248"/>
      <c r="T196" s="248"/>
      <c r="U196" s="248"/>
    </row>
    <row r="197" customFormat="false" ht="12.75" hidden="false" customHeight="true" outlineLevel="0" collapsed="false">
      <c r="A197" s="255"/>
      <c r="B197" s="255"/>
      <c r="C197" s="274"/>
      <c r="D197" s="248"/>
      <c r="E197" s="248"/>
      <c r="F197" s="248"/>
      <c r="G197" s="248"/>
      <c r="H197" s="248"/>
      <c r="I197" s="248"/>
      <c r="J197" s="248"/>
      <c r="K197" s="248"/>
      <c r="L197" s="248"/>
      <c r="M197" s="248"/>
      <c r="N197" s="248"/>
      <c r="O197" s="248"/>
      <c r="P197" s="248"/>
      <c r="Q197" s="248"/>
      <c r="R197" s="248"/>
      <c r="S197" s="248"/>
      <c r="T197" s="248"/>
      <c r="U197" s="248"/>
    </row>
    <row r="198" customFormat="false" ht="12.75" hidden="false" customHeight="true" outlineLevel="0" collapsed="false">
      <c r="A198" s="255"/>
      <c r="B198" s="255"/>
      <c r="C198" s="274"/>
      <c r="D198" s="248"/>
      <c r="E198" s="248"/>
      <c r="F198" s="248"/>
      <c r="G198" s="248"/>
      <c r="H198" s="248"/>
      <c r="I198" s="248"/>
      <c r="J198" s="248"/>
      <c r="K198" s="248"/>
      <c r="L198" s="248"/>
      <c r="M198" s="248"/>
      <c r="N198" s="248"/>
      <c r="O198" s="248"/>
      <c r="P198" s="248"/>
      <c r="Q198" s="248"/>
      <c r="R198" s="248"/>
      <c r="S198" s="248"/>
      <c r="T198" s="248"/>
      <c r="U198" s="248"/>
    </row>
    <row r="199" customFormat="false" ht="12.75" hidden="false" customHeight="true" outlineLevel="0" collapsed="false">
      <c r="A199" s="255"/>
      <c r="B199" s="255"/>
      <c r="C199" s="274"/>
      <c r="D199" s="248"/>
      <c r="E199" s="248"/>
      <c r="F199" s="248"/>
      <c r="G199" s="248"/>
      <c r="H199" s="248"/>
      <c r="I199" s="248"/>
      <c r="J199" s="248"/>
      <c r="K199" s="248"/>
      <c r="L199" s="248"/>
      <c r="M199" s="248"/>
      <c r="N199" s="248"/>
      <c r="O199" s="248"/>
      <c r="P199" s="248"/>
      <c r="Q199" s="248"/>
      <c r="R199" s="248"/>
      <c r="S199" s="248"/>
      <c r="T199" s="248"/>
      <c r="U199" s="248"/>
    </row>
    <row r="200" customFormat="false" ht="12.75" hidden="false" customHeight="true" outlineLevel="0" collapsed="false">
      <c r="A200" s="255"/>
      <c r="B200" s="255"/>
      <c r="C200" s="274"/>
      <c r="D200" s="248"/>
      <c r="E200" s="248"/>
      <c r="F200" s="248"/>
      <c r="G200" s="248"/>
      <c r="H200" s="248"/>
      <c r="I200" s="248"/>
      <c r="J200" s="248"/>
      <c r="K200" s="248"/>
      <c r="L200" s="248"/>
      <c r="M200" s="248"/>
      <c r="N200" s="248"/>
      <c r="O200" s="248"/>
      <c r="P200" s="248"/>
      <c r="Q200" s="248"/>
      <c r="R200" s="248"/>
      <c r="S200" s="248"/>
      <c r="T200" s="248"/>
      <c r="U200" s="248"/>
    </row>
    <row r="201" customFormat="false" ht="12.75" hidden="false" customHeight="true" outlineLevel="0" collapsed="false">
      <c r="A201" s="255"/>
      <c r="B201" s="255"/>
      <c r="C201" s="274"/>
      <c r="D201" s="248"/>
      <c r="E201" s="248"/>
      <c r="F201" s="248"/>
      <c r="G201" s="248"/>
      <c r="H201" s="248"/>
      <c r="I201" s="248"/>
      <c r="J201" s="248"/>
      <c r="K201" s="248"/>
      <c r="L201" s="248"/>
      <c r="M201" s="248"/>
      <c r="N201" s="248"/>
      <c r="O201" s="248"/>
      <c r="P201" s="248"/>
      <c r="Q201" s="248"/>
      <c r="R201" s="248"/>
      <c r="S201" s="248"/>
      <c r="T201" s="248"/>
      <c r="U201" s="248"/>
    </row>
    <row r="202" customFormat="false" ht="12.75" hidden="false" customHeight="true" outlineLevel="0" collapsed="false">
      <c r="A202" s="255"/>
      <c r="B202" s="255"/>
      <c r="C202" s="274"/>
      <c r="D202" s="248"/>
      <c r="E202" s="248"/>
      <c r="F202" s="248"/>
      <c r="G202" s="248"/>
      <c r="H202" s="248"/>
      <c r="I202" s="248"/>
      <c r="J202" s="248"/>
      <c r="K202" s="248"/>
      <c r="L202" s="248"/>
      <c r="M202" s="248"/>
      <c r="N202" s="248"/>
      <c r="O202" s="248"/>
      <c r="P202" s="248"/>
      <c r="Q202" s="248"/>
      <c r="R202" s="248"/>
      <c r="S202" s="248"/>
      <c r="T202" s="248"/>
      <c r="U202" s="248"/>
    </row>
    <row r="203" customFormat="false" ht="12.75" hidden="false" customHeight="true" outlineLevel="0" collapsed="false">
      <c r="A203" s="255"/>
      <c r="B203" s="255"/>
      <c r="C203" s="274"/>
      <c r="D203" s="248"/>
      <c r="E203" s="248"/>
      <c r="F203" s="248"/>
      <c r="G203" s="248"/>
      <c r="H203" s="248"/>
      <c r="I203" s="248"/>
      <c r="J203" s="248"/>
      <c r="K203" s="248"/>
      <c r="L203" s="248"/>
      <c r="M203" s="248"/>
      <c r="N203" s="248"/>
      <c r="O203" s="248"/>
      <c r="P203" s="248"/>
      <c r="Q203" s="248"/>
      <c r="R203" s="248"/>
      <c r="S203" s="248"/>
      <c r="T203" s="248"/>
      <c r="U203" s="248"/>
    </row>
    <row r="204" customFormat="false" ht="12.75" hidden="false" customHeight="true" outlineLevel="0" collapsed="false">
      <c r="A204" s="255"/>
      <c r="B204" s="255"/>
      <c r="C204" s="274"/>
      <c r="D204" s="248"/>
      <c r="E204" s="248"/>
      <c r="F204" s="248"/>
      <c r="G204" s="248"/>
      <c r="H204" s="248"/>
      <c r="I204" s="248"/>
      <c r="J204" s="248"/>
      <c r="K204" s="248"/>
      <c r="L204" s="248"/>
      <c r="M204" s="248"/>
      <c r="N204" s="248"/>
      <c r="O204" s="248"/>
      <c r="P204" s="248"/>
      <c r="Q204" s="248"/>
      <c r="R204" s="248"/>
      <c r="S204" s="248"/>
      <c r="T204" s="248"/>
      <c r="U204" s="248"/>
    </row>
    <row r="205" customFormat="false" ht="12.75" hidden="false" customHeight="true" outlineLevel="0" collapsed="false">
      <c r="A205" s="255"/>
      <c r="B205" s="255"/>
      <c r="C205" s="274"/>
      <c r="D205" s="248"/>
      <c r="E205" s="248"/>
      <c r="F205" s="248"/>
      <c r="G205" s="248"/>
      <c r="H205" s="248"/>
      <c r="I205" s="248"/>
      <c r="J205" s="248"/>
      <c r="K205" s="248"/>
      <c r="L205" s="248"/>
      <c r="M205" s="248"/>
      <c r="N205" s="248"/>
      <c r="O205" s="248"/>
      <c r="P205" s="248"/>
      <c r="Q205" s="248"/>
      <c r="R205" s="248"/>
      <c r="S205" s="248"/>
      <c r="T205" s="248"/>
      <c r="U205" s="248"/>
    </row>
    <row r="206" customFormat="false" ht="12.75" hidden="false" customHeight="true" outlineLevel="0" collapsed="false">
      <c r="A206" s="255"/>
      <c r="B206" s="255"/>
      <c r="C206" s="274"/>
      <c r="D206" s="248"/>
      <c r="E206" s="248"/>
      <c r="F206" s="248"/>
      <c r="G206" s="248"/>
      <c r="H206" s="248"/>
      <c r="I206" s="248"/>
      <c r="J206" s="248"/>
      <c r="K206" s="248"/>
      <c r="L206" s="248"/>
      <c r="M206" s="248"/>
      <c r="N206" s="248"/>
      <c r="O206" s="248"/>
      <c r="P206" s="248"/>
      <c r="Q206" s="248"/>
      <c r="R206" s="248"/>
      <c r="S206" s="248"/>
      <c r="T206" s="248"/>
      <c r="U206" s="248"/>
    </row>
    <row r="207" customFormat="false" ht="12.75" hidden="false" customHeight="true" outlineLevel="0" collapsed="false">
      <c r="A207" s="255"/>
      <c r="B207" s="255"/>
      <c r="C207" s="274"/>
      <c r="D207" s="248"/>
      <c r="E207" s="248"/>
      <c r="F207" s="248"/>
      <c r="G207" s="248"/>
      <c r="H207" s="248"/>
      <c r="I207" s="248"/>
      <c r="J207" s="248"/>
      <c r="K207" s="248"/>
      <c r="L207" s="248"/>
      <c r="M207" s="248"/>
      <c r="N207" s="248"/>
      <c r="O207" s="248"/>
      <c r="P207" s="248"/>
      <c r="Q207" s="248"/>
      <c r="R207" s="248"/>
      <c r="S207" s="248"/>
      <c r="T207" s="248"/>
      <c r="U207" s="248"/>
    </row>
    <row r="208" customFormat="false" ht="12.75" hidden="false" customHeight="true" outlineLevel="0" collapsed="false">
      <c r="A208" s="255"/>
      <c r="B208" s="255"/>
      <c r="C208" s="274"/>
      <c r="D208" s="248"/>
      <c r="E208" s="248"/>
      <c r="F208" s="248"/>
      <c r="G208" s="248"/>
      <c r="H208" s="248"/>
      <c r="I208" s="248"/>
      <c r="J208" s="248"/>
      <c r="K208" s="248"/>
      <c r="L208" s="248"/>
      <c r="M208" s="248"/>
      <c r="N208" s="248"/>
      <c r="O208" s="248"/>
      <c r="P208" s="248"/>
      <c r="Q208" s="248"/>
      <c r="R208" s="248"/>
      <c r="S208" s="248"/>
      <c r="T208" s="248"/>
      <c r="U208" s="248"/>
    </row>
    <row r="209" customFormat="false" ht="12.75" hidden="false" customHeight="true" outlineLevel="0" collapsed="false">
      <c r="A209" s="255"/>
      <c r="B209" s="255"/>
      <c r="C209" s="274"/>
      <c r="D209" s="248"/>
      <c r="E209" s="248"/>
      <c r="F209" s="248"/>
      <c r="G209" s="248"/>
      <c r="H209" s="248"/>
      <c r="I209" s="248"/>
      <c r="J209" s="248"/>
      <c r="K209" s="248"/>
      <c r="L209" s="248"/>
      <c r="M209" s="248"/>
      <c r="N209" s="248"/>
      <c r="O209" s="248"/>
      <c r="P209" s="248"/>
      <c r="Q209" s="248"/>
      <c r="R209" s="248"/>
      <c r="S209" s="248"/>
      <c r="T209" s="248"/>
      <c r="U209" s="248"/>
    </row>
    <row r="210" customFormat="false" ht="12.75" hidden="false" customHeight="true" outlineLevel="0" collapsed="false">
      <c r="A210" s="255"/>
      <c r="B210" s="255"/>
      <c r="C210" s="274"/>
      <c r="D210" s="248"/>
      <c r="E210" s="248"/>
      <c r="F210" s="248"/>
      <c r="G210" s="248"/>
      <c r="H210" s="248"/>
      <c r="I210" s="248"/>
      <c r="J210" s="248"/>
      <c r="K210" s="248"/>
      <c r="L210" s="248"/>
      <c r="M210" s="248"/>
      <c r="N210" s="248"/>
      <c r="O210" s="248"/>
      <c r="P210" s="248"/>
      <c r="Q210" s="248"/>
      <c r="R210" s="248"/>
      <c r="S210" s="248"/>
      <c r="T210" s="248"/>
      <c r="U210" s="248"/>
    </row>
    <row r="211" customFormat="false" ht="12.75" hidden="false" customHeight="true" outlineLevel="0" collapsed="false">
      <c r="A211" s="255"/>
      <c r="B211" s="255"/>
      <c r="C211" s="274"/>
      <c r="D211" s="248"/>
      <c r="E211" s="248"/>
      <c r="F211" s="248"/>
      <c r="G211" s="248"/>
      <c r="H211" s="248"/>
      <c r="I211" s="248"/>
      <c r="J211" s="248"/>
      <c r="K211" s="248"/>
      <c r="L211" s="248"/>
      <c r="M211" s="248"/>
      <c r="N211" s="248"/>
      <c r="O211" s="248"/>
      <c r="P211" s="248"/>
      <c r="Q211" s="248"/>
      <c r="R211" s="248"/>
      <c r="S211" s="248"/>
      <c r="T211" s="248"/>
      <c r="U211" s="248"/>
    </row>
    <row r="212" customFormat="false" ht="12.75" hidden="false" customHeight="true" outlineLevel="0" collapsed="false">
      <c r="A212" s="255"/>
      <c r="B212" s="255"/>
      <c r="C212" s="274"/>
      <c r="D212" s="248"/>
      <c r="E212" s="248"/>
      <c r="F212" s="248"/>
      <c r="G212" s="248"/>
      <c r="H212" s="248"/>
      <c r="I212" s="248"/>
      <c r="J212" s="248"/>
      <c r="K212" s="248"/>
      <c r="L212" s="248"/>
      <c r="M212" s="248"/>
      <c r="N212" s="248"/>
      <c r="O212" s="248"/>
      <c r="P212" s="248"/>
      <c r="Q212" s="248"/>
      <c r="R212" s="248"/>
      <c r="S212" s="248"/>
      <c r="T212" s="248"/>
      <c r="U212" s="248"/>
    </row>
    <row r="213" customFormat="false" ht="12.75" hidden="false" customHeight="true" outlineLevel="0" collapsed="false">
      <c r="A213" s="255"/>
      <c r="B213" s="255"/>
      <c r="C213" s="274"/>
      <c r="D213" s="248"/>
      <c r="E213" s="248"/>
      <c r="F213" s="248"/>
      <c r="G213" s="248"/>
      <c r="H213" s="248"/>
      <c r="I213" s="248"/>
      <c r="J213" s="248"/>
      <c r="K213" s="248"/>
      <c r="L213" s="248"/>
      <c r="M213" s="248"/>
      <c r="N213" s="248"/>
      <c r="O213" s="248"/>
      <c r="P213" s="248"/>
      <c r="Q213" s="248"/>
      <c r="R213" s="248"/>
      <c r="S213" s="248"/>
      <c r="T213" s="248"/>
      <c r="U213" s="248"/>
    </row>
    <row r="214" customFormat="false" ht="12.75" hidden="false" customHeight="true" outlineLevel="0" collapsed="false">
      <c r="A214" s="255"/>
      <c r="B214" s="255"/>
      <c r="C214" s="274"/>
      <c r="D214" s="248"/>
      <c r="E214" s="248"/>
      <c r="F214" s="248"/>
      <c r="G214" s="248"/>
      <c r="H214" s="248"/>
      <c r="I214" s="248"/>
      <c r="J214" s="248"/>
      <c r="K214" s="248"/>
      <c r="L214" s="248"/>
      <c r="M214" s="248"/>
      <c r="N214" s="248"/>
      <c r="O214" s="248"/>
      <c r="P214" s="248"/>
      <c r="Q214" s="248"/>
      <c r="R214" s="248"/>
      <c r="S214" s="248"/>
      <c r="T214" s="248"/>
      <c r="U214" s="248"/>
    </row>
    <row r="215" customFormat="false" ht="12.75" hidden="false" customHeight="true" outlineLevel="0" collapsed="false">
      <c r="A215" s="255"/>
      <c r="B215" s="255"/>
      <c r="C215" s="274"/>
      <c r="D215" s="248"/>
      <c r="E215" s="248"/>
      <c r="F215" s="248"/>
      <c r="G215" s="248"/>
      <c r="H215" s="248"/>
      <c r="I215" s="248"/>
      <c r="J215" s="248"/>
      <c r="K215" s="248"/>
      <c r="L215" s="248"/>
      <c r="M215" s="248"/>
      <c r="N215" s="248"/>
      <c r="O215" s="248"/>
      <c r="P215" s="248"/>
      <c r="Q215" s="248"/>
      <c r="R215" s="248"/>
      <c r="S215" s="248"/>
      <c r="T215" s="248"/>
      <c r="U215" s="248"/>
    </row>
    <row r="216" customFormat="false" ht="12.75" hidden="false" customHeight="true" outlineLevel="0" collapsed="false">
      <c r="A216" s="255"/>
      <c r="B216" s="255"/>
      <c r="C216" s="274"/>
      <c r="D216" s="248"/>
      <c r="E216" s="248"/>
      <c r="F216" s="248"/>
      <c r="G216" s="248"/>
      <c r="H216" s="248"/>
      <c r="I216" s="248"/>
      <c r="J216" s="248"/>
      <c r="K216" s="248"/>
      <c r="L216" s="248"/>
      <c r="M216" s="248"/>
      <c r="N216" s="248"/>
      <c r="O216" s="248"/>
      <c r="P216" s="248"/>
      <c r="Q216" s="248"/>
      <c r="R216" s="248"/>
      <c r="S216" s="248"/>
      <c r="T216" s="248"/>
      <c r="U216" s="248"/>
    </row>
    <row r="217" customFormat="false" ht="12.75" hidden="false" customHeight="true" outlineLevel="0" collapsed="false">
      <c r="A217" s="255"/>
      <c r="B217" s="255"/>
      <c r="C217" s="274"/>
      <c r="D217" s="248"/>
      <c r="E217" s="248"/>
      <c r="F217" s="248"/>
      <c r="G217" s="248"/>
      <c r="H217" s="248"/>
      <c r="I217" s="248"/>
      <c r="J217" s="248"/>
      <c r="K217" s="248"/>
      <c r="L217" s="248"/>
      <c r="M217" s="248"/>
      <c r="N217" s="248"/>
      <c r="O217" s="248"/>
      <c r="P217" s="248"/>
      <c r="Q217" s="248"/>
      <c r="R217" s="248"/>
      <c r="S217" s="248"/>
      <c r="T217" s="248"/>
      <c r="U217" s="248"/>
    </row>
    <row r="218" customFormat="false" ht="12.75" hidden="false" customHeight="true" outlineLevel="0" collapsed="false">
      <c r="A218" s="255"/>
      <c r="B218" s="255"/>
      <c r="C218" s="274"/>
      <c r="D218" s="248"/>
      <c r="E218" s="248"/>
      <c r="F218" s="248"/>
      <c r="G218" s="248"/>
      <c r="H218" s="248"/>
      <c r="I218" s="248"/>
      <c r="J218" s="248"/>
      <c r="K218" s="248"/>
      <c r="L218" s="248"/>
      <c r="M218" s="248"/>
      <c r="N218" s="248"/>
      <c r="O218" s="248"/>
      <c r="P218" s="248"/>
      <c r="Q218" s="248"/>
      <c r="R218" s="248"/>
      <c r="S218" s="248"/>
      <c r="T218" s="248"/>
      <c r="U218" s="248"/>
    </row>
    <row r="219" customFormat="false" ht="12.75" hidden="false" customHeight="true" outlineLevel="0" collapsed="false">
      <c r="A219" s="255"/>
      <c r="B219" s="255"/>
      <c r="C219" s="274"/>
      <c r="D219" s="248"/>
      <c r="E219" s="248"/>
      <c r="F219" s="248"/>
      <c r="G219" s="248"/>
      <c r="H219" s="248"/>
      <c r="I219" s="248"/>
      <c r="J219" s="248"/>
      <c r="K219" s="248"/>
      <c r="L219" s="248"/>
      <c r="M219" s="248"/>
      <c r="N219" s="248"/>
      <c r="O219" s="248"/>
      <c r="P219" s="248"/>
      <c r="Q219" s="248"/>
      <c r="R219" s="248"/>
      <c r="S219" s="248"/>
      <c r="T219" s="248"/>
      <c r="U219" s="248"/>
    </row>
    <row r="220" customFormat="false" ht="12.75" hidden="false" customHeight="true" outlineLevel="0" collapsed="false">
      <c r="A220" s="255"/>
      <c r="B220" s="255"/>
      <c r="C220" s="274"/>
      <c r="D220" s="248"/>
      <c r="E220" s="248"/>
      <c r="F220" s="248"/>
      <c r="G220" s="248"/>
      <c r="H220" s="248"/>
      <c r="I220" s="248"/>
      <c r="J220" s="248"/>
      <c r="K220" s="248"/>
      <c r="L220" s="248"/>
      <c r="M220" s="248"/>
      <c r="N220" s="248"/>
      <c r="O220" s="248"/>
      <c r="P220" s="248"/>
      <c r="Q220" s="248"/>
      <c r="R220" s="248"/>
      <c r="S220" s="248"/>
      <c r="T220" s="248"/>
      <c r="U220" s="248"/>
    </row>
    <row r="221" customFormat="false" ht="12.75" hidden="false" customHeight="true" outlineLevel="0" collapsed="false">
      <c r="A221" s="255"/>
      <c r="B221" s="255"/>
      <c r="C221" s="274"/>
      <c r="D221" s="248"/>
      <c r="E221" s="248"/>
      <c r="F221" s="248"/>
      <c r="G221" s="248"/>
      <c r="H221" s="248"/>
      <c r="I221" s="248"/>
      <c r="J221" s="248"/>
      <c r="K221" s="248"/>
      <c r="L221" s="248"/>
      <c r="M221" s="248"/>
      <c r="N221" s="248"/>
      <c r="O221" s="248"/>
      <c r="P221" s="248"/>
      <c r="Q221" s="248"/>
      <c r="R221" s="248"/>
      <c r="S221" s="248"/>
      <c r="T221" s="248"/>
      <c r="U221" s="248"/>
    </row>
    <row r="222" customFormat="false" ht="12.75" hidden="false" customHeight="true" outlineLevel="0" collapsed="false">
      <c r="A222" s="255"/>
      <c r="B222" s="255"/>
      <c r="C222" s="274"/>
      <c r="D222" s="248"/>
      <c r="E222" s="248"/>
      <c r="F222" s="248"/>
      <c r="G222" s="248"/>
      <c r="H222" s="248"/>
      <c r="I222" s="248"/>
      <c r="J222" s="248"/>
      <c r="K222" s="248"/>
      <c r="L222" s="248"/>
      <c r="M222" s="248"/>
      <c r="N222" s="248"/>
      <c r="O222" s="248"/>
      <c r="P222" s="248"/>
      <c r="Q222" s="248"/>
      <c r="R222" s="248"/>
      <c r="S222" s="248"/>
      <c r="T222" s="248"/>
      <c r="U222" s="248"/>
    </row>
    <row r="223" customFormat="false" ht="12.75" hidden="false" customHeight="true" outlineLevel="0" collapsed="false">
      <c r="A223" s="255"/>
      <c r="B223" s="255"/>
      <c r="C223" s="274"/>
      <c r="D223" s="248"/>
      <c r="E223" s="248"/>
      <c r="F223" s="248"/>
      <c r="G223" s="248"/>
      <c r="H223" s="248"/>
      <c r="I223" s="248"/>
      <c r="J223" s="248"/>
      <c r="K223" s="248"/>
      <c r="L223" s="248"/>
      <c r="M223" s="248"/>
      <c r="N223" s="248"/>
      <c r="O223" s="248"/>
      <c r="P223" s="248"/>
      <c r="Q223" s="248"/>
      <c r="R223" s="248"/>
      <c r="S223" s="248"/>
      <c r="T223" s="248"/>
      <c r="U223" s="248"/>
    </row>
    <row r="224" customFormat="false" ht="12.75" hidden="false" customHeight="true" outlineLevel="0" collapsed="false">
      <c r="A224" s="255"/>
      <c r="B224" s="255"/>
      <c r="C224" s="274"/>
      <c r="D224" s="248"/>
      <c r="E224" s="248"/>
      <c r="F224" s="248"/>
      <c r="G224" s="248"/>
      <c r="H224" s="248"/>
      <c r="I224" s="248"/>
      <c r="J224" s="248"/>
      <c r="K224" s="248"/>
      <c r="L224" s="248"/>
      <c r="M224" s="248"/>
      <c r="N224" s="248"/>
      <c r="O224" s="248"/>
      <c r="P224" s="248"/>
      <c r="Q224" s="248"/>
      <c r="R224" s="248"/>
      <c r="S224" s="248"/>
      <c r="T224" s="248"/>
      <c r="U224" s="248"/>
    </row>
    <row r="225" customFormat="false" ht="12.75" hidden="false" customHeight="true" outlineLevel="0" collapsed="false">
      <c r="A225" s="255"/>
      <c r="B225" s="255"/>
      <c r="C225" s="274"/>
      <c r="D225" s="248"/>
      <c r="E225" s="248"/>
      <c r="F225" s="248"/>
      <c r="G225" s="248"/>
      <c r="H225" s="248"/>
      <c r="I225" s="248"/>
      <c r="J225" s="248"/>
      <c r="K225" s="248"/>
      <c r="L225" s="248"/>
      <c r="M225" s="248"/>
      <c r="N225" s="248"/>
      <c r="O225" s="248"/>
      <c r="P225" s="248"/>
      <c r="Q225" s="248"/>
      <c r="R225" s="248"/>
      <c r="S225" s="248"/>
      <c r="T225" s="248"/>
      <c r="U225" s="248"/>
    </row>
    <row r="226" customFormat="false" ht="12.75" hidden="false" customHeight="true" outlineLevel="0" collapsed="false">
      <c r="A226" s="255"/>
      <c r="B226" s="255"/>
      <c r="C226" s="274"/>
      <c r="D226" s="248"/>
      <c r="E226" s="248"/>
      <c r="F226" s="248"/>
      <c r="G226" s="248"/>
      <c r="H226" s="248"/>
      <c r="I226" s="248"/>
      <c r="J226" s="248"/>
      <c r="K226" s="248"/>
      <c r="L226" s="248"/>
      <c r="M226" s="248"/>
      <c r="N226" s="248"/>
      <c r="O226" s="248"/>
      <c r="P226" s="248"/>
      <c r="Q226" s="248"/>
      <c r="R226" s="248"/>
      <c r="S226" s="248"/>
      <c r="T226" s="248"/>
      <c r="U226" s="248"/>
    </row>
    <row r="227" customFormat="false" ht="12.75" hidden="false" customHeight="true" outlineLevel="0" collapsed="false">
      <c r="A227" s="255"/>
      <c r="B227" s="255"/>
      <c r="C227" s="274"/>
      <c r="D227" s="248"/>
      <c r="E227" s="248"/>
      <c r="F227" s="248"/>
      <c r="G227" s="248"/>
      <c r="H227" s="248"/>
      <c r="I227" s="248"/>
      <c r="J227" s="248"/>
      <c r="K227" s="248"/>
      <c r="L227" s="248"/>
      <c r="M227" s="248"/>
      <c r="N227" s="248"/>
      <c r="O227" s="248"/>
      <c r="P227" s="248"/>
      <c r="Q227" s="248"/>
      <c r="R227" s="248"/>
      <c r="S227" s="248"/>
      <c r="T227" s="248"/>
      <c r="U227" s="248"/>
    </row>
    <row r="228" customFormat="false" ht="12.75" hidden="false" customHeight="true" outlineLevel="0" collapsed="false">
      <c r="A228" s="255"/>
      <c r="B228" s="255"/>
      <c r="C228" s="274"/>
      <c r="D228" s="248"/>
      <c r="E228" s="248"/>
      <c r="F228" s="248"/>
      <c r="G228" s="248"/>
      <c r="H228" s="248"/>
      <c r="I228" s="248"/>
      <c r="J228" s="248"/>
      <c r="K228" s="248"/>
      <c r="L228" s="248"/>
      <c r="M228" s="248"/>
      <c r="N228" s="248"/>
      <c r="O228" s="248"/>
      <c r="P228" s="248"/>
      <c r="Q228" s="248"/>
      <c r="R228" s="248"/>
      <c r="S228" s="248"/>
      <c r="T228" s="248"/>
      <c r="U228" s="248"/>
    </row>
    <row r="229" customFormat="false" ht="12.75" hidden="false" customHeight="true" outlineLevel="0" collapsed="false">
      <c r="A229" s="255"/>
      <c r="B229" s="255"/>
      <c r="C229" s="274"/>
      <c r="D229" s="248"/>
      <c r="E229" s="248"/>
      <c r="F229" s="248"/>
      <c r="G229" s="248"/>
      <c r="H229" s="248"/>
      <c r="I229" s="248"/>
      <c r="J229" s="248"/>
      <c r="K229" s="248"/>
      <c r="L229" s="248"/>
      <c r="M229" s="248"/>
      <c r="N229" s="248"/>
      <c r="O229" s="248"/>
      <c r="P229" s="248"/>
      <c r="Q229" s="248"/>
      <c r="R229" s="248"/>
      <c r="S229" s="248"/>
      <c r="T229" s="248"/>
      <c r="U229" s="248"/>
    </row>
    <row r="230" customFormat="false" ht="12.75" hidden="false" customHeight="true" outlineLevel="0" collapsed="false">
      <c r="A230" s="255"/>
      <c r="B230" s="255"/>
      <c r="C230" s="274"/>
      <c r="D230" s="248"/>
      <c r="E230" s="248"/>
      <c r="F230" s="248"/>
      <c r="G230" s="248"/>
      <c r="H230" s="248"/>
      <c r="I230" s="248"/>
      <c r="J230" s="248"/>
      <c r="K230" s="248"/>
      <c r="L230" s="248"/>
      <c r="M230" s="248"/>
      <c r="N230" s="248"/>
      <c r="O230" s="248"/>
      <c r="P230" s="248"/>
      <c r="Q230" s="248"/>
      <c r="R230" s="248"/>
      <c r="S230" s="248"/>
      <c r="T230" s="248"/>
      <c r="U230" s="248"/>
    </row>
    <row r="231" customFormat="false" ht="12.75" hidden="false" customHeight="true" outlineLevel="0" collapsed="false">
      <c r="A231" s="255"/>
      <c r="B231" s="255"/>
      <c r="C231" s="274"/>
      <c r="D231" s="248"/>
      <c r="E231" s="248"/>
      <c r="F231" s="248"/>
      <c r="G231" s="248"/>
      <c r="H231" s="248"/>
      <c r="I231" s="248"/>
      <c r="J231" s="248"/>
      <c r="K231" s="248"/>
      <c r="L231" s="248"/>
      <c r="M231" s="248"/>
      <c r="N231" s="248"/>
      <c r="O231" s="248"/>
      <c r="P231" s="248"/>
      <c r="Q231" s="248"/>
      <c r="R231" s="248"/>
      <c r="S231" s="248"/>
      <c r="T231" s="248"/>
      <c r="U231" s="248"/>
    </row>
    <row r="232" customFormat="false" ht="12.75" hidden="false" customHeight="true" outlineLevel="0" collapsed="false">
      <c r="A232" s="255"/>
      <c r="B232" s="255"/>
      <c r="C232" s="274"/>
      <c r="D232" s="248"/>
      <c r="E232" s="248"/>
      <c r="F232" s="248"/>
      <c r="G232" s="248"/>
      <c r="H232" s="248"/>
      <c r="I232" s="248"/>
      <c r="J232" s="248"/>
      <c r="K232" s="248"/>
      <c r="L232" s="248"/>
      <c r="M232" s="248"/>
      <c r="N232" s="248"/>
      <c r="O232" s="248"/>
      <c r="P232" s="248"/>
      <c r="Q232" s="248"/>
      <c r="R232" s="248"/>
      <c r="S232" s="248"/>
      <c r="T232" s="248"/>
      <c r="U232" s="248"/>
    </row>
    <row r="233" customFormat="false" ht="12.75" hidden="false" customHeight="true" outlineLevel="0" collapsed="false">
      <c r="A233" s="255"/>
      <c r="B233" s="255"/>
      <c r="C233" s="274"/>
      <c r="D233" s="248"/>
      <c r="E233" s="248"/>
      <c r="F233" s="248"/>
      <c r="G233" s="248"/>
      <c r="H233" s="248"/>
      <c r="I233" s="248"/>
      <c r="J233" s="248"/>
      <c r="K233" s="248"/>
      <c r="L233" s="248"/>
      <c r="M233" s="248"/>
      <c r="N233" s="248"/>
      <c r="O233" s="248"/>
      <c r="P233" s="248"/>
      <c r="Q233" s="248"/>
      <c r="R233" s="248"/>
      <c r="S233" s="248"/>
      <c r="T233" s="248"/>
      <c r="U233" s="248"/>
    </row>
    <row r="234" customFormat="false" ht="12.75" hidden="false" customHeight="true" outlineLevel="0" collapsed="false">
      <c r="A234" s="255"/>
      <c r="B234" s="255"/>
      <c r="C234" s="274"/>
      <c r="D234" s="248"/>
      <c r="E234" s="248"/>
      <c r="F234" s="248"/>
      <c r="G234" s="248"/>
      <c r="H234" s="248"/>
      <c r="I234" s="248"/>
      <c r="J234" s="248"/>
      <c r="K234" s="248"/>
      <c r="L234" s="248"/>
      <c r="M234" s="248"/>
      <c r="N234" s="248"/>
      <c r="O234" s="248"/>
      <c r="P234" s="248"/>
      <c r="Q234" s="248"/>
      <c r="R234" s="248"/>
      <c r="S234" s="248"/>
      <c r="T234" s="248"/>
      <c r="U234" s="248"/>
    </row>
    <row r="235" customFormat="false" ht="12.75" hidden="false" customHeight="true" outlineLevel="0" collapsed="false">
      <c r="A235" s="255"/>
      <c r="B235" s="255"/>
      <c r="C235" s="274"/>
      <c r="D235" s="248"/>
      <c r="E235" s="248"/>
      <c r="F235" s="248"/>
      <c r="G235" s="248"/>
      <c r="H235" s="248"/>
      <c r="I235" s="248"/>
      <c r="J235" s="248"/>
      <c r="K235" s="248"/>
      <c r="L235" s="248"/>
      <c r="M235" s="248"/>
      <c r="N235" s="248"/>
      <c r="O235" s="248"/>
      <c r="P235" s="248"/>
      <c r="Q235" s="248"/>
      <c r="R235" s="248"/>
      <c r="S235" s="248"/>
      <c r="T235" s="248"/>
      <c r="U235" s="248"/>
    </row>
    <row r="236" customFormat="false" ht="12.75" hidden="false" customHeight="true" outlineLevel="0" collapsed="false">
      <c r="A236" s="255"/>
      <c r="B236" s="255"/>
      <c r="C236" s="274"/>
      <c r="D236" s="248"/>
      <c r="E236" s="248"/>
      <c r="F236" s="248"/>
      <c r="G236" s="248"/>
      <c r="H236" s="248"/>
      <c r="I236" s="248"/>
      <c r="J236" s="248"/>
      <c r="K236" s="248"/>
      <c r="L236" s="248"/>
      <c r="M236" s="248"/>
      <c r="N236" s="248"/>
      <c r="O236" s="248"/>
      <c r="P236" s="248"/>
      <c r="Q236" s="248"/>
      <c r="R236" s="248"/>
      <c r="S236" s="248"/>
      <c r="T236" s="248"/>
      <c r="U236" s="248"/>
    </row>
    <row r="237" customFormat="false" ht="12.75" hidden="false" customHeight="true" outlineLevel="0" collapsed="false">
      <c r="A237" s="255"/>
      <c r="B237" s="255"/>
      <c r="C237" s="274"/>
      <c r="D237" s="248"/>
      <c r="E237" s="248"/>
      <c r="F237" s="248"/>
      <c r="G237" s="248"/>
      <c r="H237" s="248"/>
      <c r="I237" s="248"/>
      <c r="J237" s="248"/>
      <c r="K237" s="248"/>
      <c r="L237" s="248"/>
      <c r="M237" s="248"/>
      <c r="N237" s="248"/>
      <c r="O237" s="248"/>
      <c r="P237" s="248"/>
      <c r="Q237" s="248"/>
      <c r="R237" s="248"/>
      <c r="S237" s="248"/>
      <c r="T237" s="248"/>
      <c r="U237" s="248"/>
    </row>
    <row r="238" customFormat="false" ht="12.75" hidden="false" customHeight="true" outlineLevel="0" collapsed="false">
      <c r="A238" s="255"/>
      <c r="B238" s="255"/>
      <c r="C238" s="274"/>
      <c r="D238" s="248"/>
      <c r="E238" s="248"/>
      <c r="F238" s="248"/>
      <c r="G238" s="248"/>
      <c r="H238" s="248"/>
      <c r="I238" s="248"/>
      <c r="J238" s="248"/>
      <c r="K238" s="248"/>
      <c r="L238" s="248"/>
      <c r="M238" s="248"/>
      <c r="N238" s="248"/>
      <c r="O238" s="248"/>
      <c r="P238" s="248"/>
      <c r="Q238" s="248"/>
      <c r="R238" s="248"/>
      <c r="S238" s="248"/>
      <c r="T238" s="248"/>
      <c r="U238" s="248"/>
    </row>
    <row r="239" customFormat="false" ht="12.75" hidden="false" customHeight="true" outlineLevel="0" collapsed="false">
      <c r="A239" s="255"/>
      <c r="B239" s="255"/>
      <c r="C239" s="274"/>
      <c r="D239" s="248"/>
      <c r="E239" s="248"/>
      <c r="F239" s="248"/>
      <c r="G239" s="248"/>
      <c r="H239" s="248"/>
      <c r="I239" s="248"/>
      <c r="J239" s="248"/>
      <c r="K239" s="248"/>
      <c r="L239" s="248"/>
      <c r="M239" s="248"/>
      <c r="N239" s="248"/>
      <c r="O239" s="248"/>
      <c r="P239" s="248"/>
      <c r="Q239" s="248"/>
      <c r="R239" s="248"/>
      <c r="S239" s="248"/>
      <c r="T239" s="248"/>
      <c r="U239" s="248"/>
    </row>
    <row r="240" customFormat="false" ht="12.75" hidden="false" customHeight="true" outlineLevel="0" collapsed="false">
      <c r="A240" s="255"/>
      <c r="B240" s="255"/>
      <c r="C240" s="274"/>
      <c r="D240" s="248"/>
      <c r="E240" s="248"/>
      <c r="F240" s="248"/>
      <c r="G240" s="248"/>
      <c r="H240" s="248"/>
      <c r="I240" s="248"/>
      <c r="J240" s="248"/>
      <c r="K240" s="248"/>
      <c r="L240" s="248"/>
      <c r="M240" s="248"/>
      <c r="N240" s="248"/>
      <c r="O240" s="248"/>
      <c r="P240" s="248"/>
      <c r="Q240" s="248"/>
      <c r="R240" s="248"/>
      <c r="S240" s="248"/>
      <c r="T240" s="248"/>
      <c r="U240" s="248"/>
    </row>
    <row r="241" customFormat="false" ht="12.75" hidden="false" customHeight="true" outlineLevel="0" collapsed="false">
      <c r="A241" s="255"/>
      <c r="B241" s="255"/>
      <c r="C241" s="274"/>
      <c r="D241" s="248"/>
      <c r="E241" s="248"/>
      <c r="F241" s="248"/>
      <c r="G241" s="248"/>
      <c r="H241" s="248"/>
      <c r="I241" s="248"/>
      <c r="J241" s="248"/>
      <c r="K241" s="248"/>
      <c r="L241" s="248"/>
      <c r="M241" s="248"/>
      <c r="N241" s="248"/>
      <c r="O241" s="248"/>
      <c r="P241" s="248"/>
      <c r="Q241" s="248"/>
      <c r="R241" s="248"/>
      <c r="S241" s="248"/>
      <c r="T241" s="248"/>
      <c r="U241" s="248"/>
    </row>
    <row r="242" customFormat="false" ht="12.75" hidden="false" customHeight="true" outlineLevel="0" collapsed="false">
      <c r="A242" s="255"/>
      <c r="B242" s="255"/>
      <c r="C242" s="274"/>
      <c r="D242" s="248"/>
      <c r="E242" s="248"/>
      <c r="F242" s="248"/>
      <c r="G242" s="248"/>
      <c r="H242" s="248"/>
      <c r="I242" s="248"/>
      <c r="J242" s="248"/>
      <c r="K242" s="248"/>
      <c r="L242" s="248"/>
      <c r="M242" s="248"/>
      <c r="N242" s="248"/>
      <c r="O242" s="248"/>
      <c r="P242" s="248"/>
      <c r="Q242" s="248"/>
      <c r="R242" s="248"/>
      <c r="S242" s="248"/>
      <c r="T242" s="248"/>
      <c r="U242" s="248"/>
    </row>
    <row r="243" customFormat="false" ht="12.75" hidden="false" customHeight="true" outlineLevel="0" collapsed="false">
      <c r="A243" s="255"/>
      <c r="B243" s="255"/>
      <c r="C243" s="274"/>
      <c r="D243" s="248"/>
      <c r="E243" s="248"/>
      <c r="F243" s="248"/>
      <c r="G243" s="248"/>
      <c r="H243" s="248"/>
      <c r="I243" s="248"/>
      <c r="J243" s="248"/>
      <c r="K243" s="248"/>
      <c r="L243" s="248"/>
      <c r="M243" s="248"/>
      <c r="N243" s="248"/>
      <c r="O243" s="248"/>
      <c r="P243" s="248"/>
      <c r="Q243" s="248"/>
      <c r="R243" s="248"/>
      <c r="S243" s="248"/>
      <c r="T243" s="248"/>
      <c r="U243" s="248"/>
    </row>
    <row r="244" customFormat="false" ht="12.75" hidden="false" customHeight="true" outlineLevel="0" collapsed="false">
      <c r="A244" s="255"/>
      <c r="B244" s="255"/>
      <c r="C244" s="274"/>
      <c r="D244" s="248"/>
      <c r="E244" s="248"/>
      <c r="F244" s="248"/>
      <c r="G244" s="248"/>
      <c r="H244" s="248"/>
      <c r="I244" s="248"/>
      <c r="J244" s="248"/>
      <c r="K244" s="248"/>
      <c r="L244" s="248"/>
      <c r="M244" s="248"/>
      <c r="N244" s="248"/>
      <c r="O244" s="248"/>
      <c r="P244" s="248"/>
      <c r="Q244" s="248"/>
      <c r="R244" s="248"/>
      <c r="S244" s="248"/>
      <c r="T244" s="248"/>
      <c r="U244" s="248"/>
    </row>
    <row r="245" customFormat="false" ht="12.75" hidden="false" customHeight="true" outlineLevel="0" collapsed="false">
      <c r="A245" s="255"/>
      <c r="B245" s="255"/>
      <c r="C245" s="274"/>
      <c r="D245" s="248"/>
      <c r="E245" s="248"/>
      <c r="F245" s="248"/>
      <c r="G245" s="248"/>
      <c r="H245" s="248"/>
      <c r="I245" s="248"/>
      <c r="J245" s="248"/>
      <c r="K245" s="248"/>
      <c r="L245" s="248"/>
      <c r="M245" s="248"/>
      <c r="N245" s="248"/>
      <c r="O245" s="248"/>
      <c r="P245" s="248"/>
      <c r="Q245" s="248"/>
      <c r="R245" s="248"/>
      <c r="S245" s="248"/>
      <c r="T245" s="248"/>
      <c r="U245" s="248"/>
    </row>
    <row r="246" customFormat="false" ht="12.75" hidden="false" customHeight="true" outlineLevel="0" collapsed="false">
      <c r="A246" s="255"/>
      <c r="B246" s="255"/>
      <c r="C246" s="274"/>
      <c r="D246" s="248"/>
      <c r="E246" s="248"/>
      <c r="F246" s="248"/>
      <c r="G246" s="248"/>
      <c r="H246" s="248"/>
      <c r="I246" s="248"/>
      <c r="J246" s="248"/>
      <c r="K246" s="248"/>
      <c r="L246" s="248"/>
      <c r="M246" s="248"/>
      <c r="N246" s="248"/>
      <c r="O246" s="248"/>
      <c r="P246" s="248"/>
      <c r="Q246" s="248"/>
      <c r="R246" s="248"/>
      <c r="S246" s="248"/>
      <c r="T246" s="248"/>
      <c r="U246" s="248"/>
    </row>
    <row r="247" customFormat="false" ht="12.75" hidden="false" customHeight="true" outlineLevel="0" collapsed="false">
      <c r="A247" s="255"/>
      <c r="B247" s="255"/>
      <c r="C247" s="274"/>
      <c r="D247" s="248"/>
      <c r="E247" s="248"/>
      <c r="F247" s="248"/>
      <c r="G247" s="248"/>
      <c r="H247" s="248"/>
      <c r="I247" s="248"/>
      <c r="J247" s="248"/>
      <c r="K247" s="248"/>
      <c r="L247" s="248"/>
      <c r="M247" s="248"/>
      <c r="N247" s="248"/>
      <c r="O247" s="248"/>
      <c r="P247" s="248"/>
      <c r="Q247" s="248"/>
      <c r="R247" s="248"/>
      <c r="S247" s="248"/>
      <c r="T247" s="248"/>
      <c r="U247" s="248"/>
    </row>
    <row r="248" customFormat="false" ht="12.75" hidden="false" customHeight="true" outlineLevel="0" collapsed="false">
      <c r="A248" s="255"/>
      <c r="B248" s="255"/>
      <c r="C248" s="274"/>
      <c r="D248" s="248"/>
      <c r="E248" s="248"/>
      <c r="F248" s="248"/>
      <c r="G248" s="248"/>
      <c r="H248" s="248"/>
      <c r="I248" s="248"/>
      <c r="J248" s="248"/>
      <c r="K248" s="248"/>
      <c r="L248" s="248"/>
      <c r="M248" s="248"/>
      <c r="N248" s="248"/>
      <c r="O248" s="248"/>
      <c r="P248" s="248"/>
      <c r="Q248" s="248"/>
      <c r="R248" s="248"/>
      <c r="S248" s="248"/>
      <c r="T248" s="248"/>
      <c r="U248" s="248"/>
    </row>
    <row r="249" customFormat="false" ht="12.75" hidden="false" customHeight="true" outlineLevel="0" collapsed="false">
      <c r="A249" s="255"/>
      <c r="B249" s="255"/>
      <c r="C249" s="274"/>
      <c r="D249" s="248"/>
      <c r="E249" s="248"/>
      <c r="F249" s="248"/>
      <c r="G249" s="248"/>
      <c r="H249" s="248"/>
      <c r="I249" s="248"/>
      <c r="J249" s="248"/>
      <c r="K249" s="248"/>
      <c r="L249" s="248"/>
      <c r="M249" s="248"/>
      <c r="N249" s="248"/>
      <c r="O249" s="248"/>
      <c r="P249" s="248"/>
      <c r="Q249" s="248"/>
      <c r="R249" s="248"/>
      <c r="S249" s="248"/>
      <c r="T249" s="248"/>
      <c r="U249" s="248"/>
    </row>
    <row r="250" customFormat="false" ht="12.75" hidden="false" customHeight="true" outlineLevel="0" collapsed="false">
      <c r="A250" s="255"/>
      <c r="B250" s="255"/>
      <c r="C250" s="274"/>
      <c r="D250" s="248"/>
      <c r="E250" s="248"/>
      <c r="F250" s="248"/>
      <c r="G250" s="248"/>
      <c r="H250" s="248"/>
      <c r="I250" s="248"/>
      <c r="J250" s="248"/>
      <c r="K250" s="248"/>
      <c r="L250" s="248"/>
      <c r="M250" s="248"/>
      <c r="N250" s="248"/>
      <c r="O250" s="248"/>
      <c r="P250" s="248"/>
      <c r="Q250" s="248"/>
      <c r="R250" s="248"/>
      <c r="S250" s="248"/>
      <c r="T250" s="248"/>
      <c r="U250" s="248"/>
    </row>
    <row r="251" customFormat="false" ht="12.75" hidden="false" customHeight="true" outlineLevel="0" collapsed="false">
      <c r="A251" s="255"/>
      <c r="B251" s="255"/>
      <c r="C251" s="274"/>
      <c r="D251" s="248"/>
      <c r="E251" s="248"/>
      <c r="F251" s="248"/>
      <c r="G251" s="248"/>
      <c r="H251" s="248"/>
      <c r="I251" s="248"/>
      <c r="J251" s="248"/>
      <c r="K251" s="248"/>
      <c r="L251" s="248"/>
      <c r="M251" s="248"/>
      <c r="N251" s="248"/>
      <c r="O251" s="248"/>
      <c r="P251" s="248"/>
      <c r="Q251" s="248"/>
      <c r="R251" s="248"/>
      <c r="S251" s="248"/>
      <c r="T251" s="248"/>
      <c r="U251" s="248"/>
    </row>
    <row r="252" customFormat="false" ht="12.75" hidden="false" customHeight="true" outlineLevel="0" collapsed="false">
      <c r="A252" s="255"/>
      <c r="B252" s="255"/>
      <c r="C252" s="274"/>
      <c r="D252" s="248"/>
      <c r="E252" s="248"/>
      <c r="F252" s="248"/>
      <c r="G252" s="248"/>
      <c r="H252" s="248"/>
      <c r="I252" s="248"/>
      <c r="J252" s="248"/>
      <c r="K252" s="248"/>
      <c r="L252" s="248"/>
      <c r="M252" s="248"/>
      <c r="N252" s="248"/>
      <c r="O252" s="248"/>
      <c r="P252" s="248"/>
      <c r="Q252" s="248"/>
      <c r="R252" s="248"/>
      <c r="S252" s="248"/>
      <c r="T252" s="248"/>
      <c r="U252" s="248"/>
    </row>
    <row r="253" customFormat="false" ht="12.75" hidden="false" customHeight="true" outlineLevel="0" collapsed="false">
      <c r="A253" s="255"/>
      <c r="B253" s="255"/>
      <c r="C253" s="274"/>
      <c r="D253" s="248"/>
      <c r="E253" s="248"/>
      <c r="F253" s="248"/>
      <c r="G253" s="248"/>
      <c r="H253" s="248"/>
      <c r="I253" s="248"/>
      <c r="J253" s="248"/>
      <c r="K253" s="248"/>
      <c r="L253" s="248"/>
      <c r="M253" s="248"/>
      <c r="N253" s="248"/>
      <c r="O253" s="248"/>
      <c r="P253" s="248"/>
      <c r="Q253" s="248"/>
      <c r="R253" s="248"/>
      <c r="S253" s="248"/>
      <c r="T253" s="248"/>
      <c r="U253" s="248"/>
    </row>
    <row r="254" customFormat="false" ht="12.75" hidden="false" customHeight="true" outlineLevel="0" collapsed="false">
      <c r="A254" s="255"/>
      <c r="B254" s="255"/>
      <c r="C254" s="274"/>
      <c r="D254" s="248"/>
      <c r="E254" s="248"/>
      <c r="F254" s="248"/>
      <c r="G254" s="248"/>
      <c r="H254" s="248"/>
      <c r="I254" s="248"/>
      <c r="J254" s="248"/>
      <c r="K254" s="248"/>
      <c r="L254" s="248"/>
      <c r="M254" s="248"/>
      <c r="N254" s="248"/>
      <c r="O254" s="248"/>
      <c r="P254" s="248"/>
      <c r="Q254" s="248"/>
      <c r="R254" s="248"/>
      <c r="S254" s="248"/>
      <c r="T254" s="248"/>
      <c r="U254" s="248"/>
    </row>
    <row r="255" customFormat="false" ht="12.75" hidden="false" customHeight="true" outlineLevel="0" collapsed="false">
      <c r="A255" s="255"/>
      <c r="B255" s="255"/>
      <c r="C255" s="274"/>
      <c r="D255" s="248"/>
      <c r="E255" s="248"/>
      <c r="F255" s="248"/>
      <c r="G255" s="248"/>
      <c r="H255" s="248"/>
      <c r="I255" s="248"/>
      <c r="J255" s="248"/>
      <c r="K255" s="248"/>
      <c r="L255" s="248"/>
      <c r="M255" s="248"/>
      <c r="N255" s="248"/>
      <c r="O255" s="248"/>
      <c r="P255" s="248"/>
      <c r="Q255" s="248"/>
      <c r="R255" s="248"/>
      <c r="S255" s="248"/>
      <c r="T255" s="248"/>
      <c r="U255" s="248"/>
    </row>
    <row r="256" customFormat="false" ht="12.75" hidden="false" customHeight="true" outlineLevel="0" collapsed="false">
      <c r="A256" s="255"/>
      <c r="B256" s="255"/>
      <c r="C256" s="274"/>
      <c r="D256" s="248"/>
      <c r="E256" s="248"/>
      <c r="F256" s="248"/>
      <c r="G256" s="248"/>
      <c r="H256" s="248"/>
      <c r="I256" s="248"/>
      <c r="J256" s="248"/>
      <c r="K256" s="248"/>
      <c r="L256" s="248"/>
      <c r="M256" s="248"/>
      <c r="N256" s="248"/>
      <c r="O256" s="248"/>
      <c r="P256" s="248"/>
      <c r="Q256" s="248"/>
      <c r="R256" s="248"/>
      <c r="S256" s="248"/>
      <c r="T256" s="248"/>
      <c r="U256" s="248"/>
    </row>
    <row r="257" customFormat="false" ht="12.75" hidden="false" customHeight="true" outlineLevel="0" collapsed="false">
      <c r="A257" s="255"/>
      <c r="B257" s="255"/>
      <c r="C257" s="274"/>
      <c r="D257" s="248"/>
      <c r="E257" s="248"/>
      <c r="F257" s="248"/>
      <c r="G257" s="248"/>
      <c r="H257" s="248"/>
      <c r="I257" s="248"/>
      <c r="J257" s="248"/>
      <c r="K257" s="248"/>
      <c r="L257" s="248"/>
      <c r="M257" s="248"/>
      <c r="N257" s="248"/>
      <c r="O257" s="248"/>
      <c r="P257" s="248"/>
      <c r="Q257" s="248"/>
      <c r="R257" s="248"/>
      <c r="S257" s="248"/>
      <c r="T257" s="248"/>
      <c r="U257" s="248"/>
    </row>
    <row r="258" customFormat="false" ht="12.75" hidden="false" customHeight="true" outlineLevel="0" collapsed="false">
      <c r="A258" s="255"/>
      <c r="B258" s="255"/>
      <c r="C258" s="274"/>
      <c r="D258" s="248"/>
      <c r="E258" s="248"/>
      <c r="F258" s="248"/>
      <c r="G258" s="248"/>
      <c r="H258" s="248"/>
      <c r="I258" s="248"/>
      <c r="J258" s="248"/>
      <c r="K258" s="248"/>
      <c r="L258" s="248"/>
      <c r="M258" s="248"/>
      <c r="N258" s="248"/>
      <c r="O258" s="248"/>
      <c r="P258" s="248"/>
      <c r="Q258" s="248"/>
      <c r="R258" s="248"/>
      <c r="S258" s="248"/>
      <c r="T258" s="248"/>
      <c r="U258" s="248"/>
    </row>
    <row r="259" customFormat="false" ht="12.75" hidden="false" customHeight="true" outlineLevel="0" collapsed="false">
      <c r="A259" s="255"/>
      <c r="B259" s="255"/>
      <c r="C259" s="274"/>
      <c r="D259" s="248"/>
      <c r="E259" s="248"/>
      <c r="F259" s="248"/>
      <c r="G259" s="248"/>
      <c r="H259" s="248"/>
      <c r="I259" s="248"/>
      <c r="J259" s="248"/>
      <c r="K259" s="248"/>
      <c r="L259" s="248"/>
      <c r="M259" s="248"/>
      <c r="N259" s="248"/>
      <c r="O259" s="248"/>
      <c r="P259" s="248"/>
      <c r="Q259" s="248"/>
      <c r="R259" s="248"/>
      <c r="S259" s="248"/>
      <c r="T259" s="248"/>
      <c r="U259" s="248"/>
    </row>
    <row r="260" customFormat="false" ht="12.75" hidden="false" customHeight="true" outlineLevel="0" collapsed="false">
      <c r="A260" s="255"/>
      <c r="B260" s="255"/>
      <c r="C260" s="274"/>
      <c r="D260" s="248"/>
      <c r="E260" s="248"/>
      <c r="F260" s="248"/>
      <c r="G260" s="248"/>
      <c r="H260" s="248"/>
      <c r="I260" s="248"/>
      <c r="J260" s="248"/>
      <c r="K260" s="248"/>
      <c r="L260" s="248"/>
      <c r="M260" s="248"/>
      <c r="N260" s="248"/>
      <c r="O260" s="248"/>
      <c r="P260" s="248"/>
      <c r="Q260" s="248"/>
      <c r="R260" s="248"/>
      <c r="S260" s="248"/>
      <c r="T260" s="248"/>
      <c r="U260" s="248"/>
    </row>
    <row r="261" customFormat="false" ht="12.75" hidden="false" customHeight="true" outlineLevel="0" collapsed="false">
      <c r="A261" s="255"/>
      <c r="B261" s="255"/>
      <c r="C261" s="274"/>
      <c r="D261" s="248"/>
      <c r="E261" s="248"/>
      <c r="F261" s="248"/>
      <c r="G261" s="248"/>
      <c r="H261" s="248"/>
      <c r="I261" s="248"/>
      <c r="J261" s="248"/>
      <c r="K261" s="248"/>
      <c r="L261" s="248"/>
      <c r="M261" s="248"/>
      <c r="N261" s="248"/>
      <c r="O261" s="248"/>
      <c r="P261" s="248"/>
      <c r="Q261" s="248"/>
      <c r="R261" s="248"/>
      <c r="S261" s="248"/>
      <c r="T261" s="248"/>
      <c r="U261" s="248"/>
    </row>
    <row r="262" customFormat="false" ht="12.75" hidden="false" customHeight="true" outlineLevel="0" collapsed="false">
      <c r="A262" s="255"/>
      <c r="B262" s="255"/>
      <c r="C262" s="274"/>
      <c r="D262" s="248"/>
      <c r="E262" s="248"/>
      <c r="F262" s="248"/>
      <c r="G262" s="248"/>
      <c r="H262" s="248"/>
      <c r="I262" s="248"/>
      <c r="J262" s="248"/>
      <c r="K262" s="248"/>
      <c r="L262" s="248"/>
      <c r="M262" s="248"/>
      <c r="N262" s="248"/>
      <c r="O262" s="248"/>
      <c r="P262" s="248"/>
      <c r="Q262" s="248"/>
      <c r="R262" s="248"/>
      <c r="S262" s="248"/>
      <c r="T262" s="248"/>
      <c r="U262" s="248"/>
    </row>
    <row r="263" customFormat="false" ht="12.75" hidden="false" customHeight="true" outlineLevel="0" collapsed="false">
      <c r="A263" s="255"/>
      <c r="B263" s="255"/>
      <c r="C263" s="274"/>
      <c r="D263" s="248"/>
      <c r="E263" s="248"/>
      <c r="F263" s="248"/>
      <c r="G263" s="248"/>
      <c r="H263" s="248"/>
      <c r="I263" s="248"/>
      <c r="J263" s="248"/>
      <c r="K263" s="248"/>
      <c r="L263" s="248"/>
      <c r="M263" s="248"/>
      <c r="N263" s="248"/>
      <c r="O263" s="248"/>
      <c r="P263" s="248"/>
      <c r="Q263" s="248"/>
      <c r="R263" s="248"/>
      <c r="S263" s="248"/>
      <c r="T263" s="248"/>
      <c r="U263" s="248"/>
    </row>
    <row r="264" customFormat="false" ht="12.75" hidden="false" customHeight="true" outlineLevel="0" collapsed="false">
      <c r="A264" s="255"/>
      <c r="B264" s="255"/>
      <c r="C264" s="274"/>
      <c r="D264" s="248"/>
      <c r="E264" s="248"/>
      <c r="F264" s="248"/>
      <c r="G264" s="248"/>
      <c r="H264" s="248"/>
      <c r="I264" s="248"/>
      <c r="J264" s="248"/>
      <c r="K264" s="248"/>
      <c r="L264" s="248"/>
      <c r="M264" s="248"/>
      <c r="N264" s="248"/>
      <c r="O264" s="248"/>
      <c r="P264" s="248"/>
      <c r="Q264" s="248"/>
      <c r="R264" s="248"/>
      <c r="S264" s="248"/>
      <c r="T264" s="248"/>
      <c r="U264" s="248"/>
    </row>
    <row r="265" customFormat="false" ht="12.75" hidden="false" customHeight="true" outlineLevel="0" collapsed="false">
      <c r="A265" s="255"/>
      <c r="B265" s="255"/>
      <c r="C265" s="274"/>
      <c r="D265" s="248"/>
      <c r="E265" s="248"/>
      <c r="F265" s="248"/>
      <c r="G265" s="248"/>
      <c r="H265" s="248"/>
      <c r="I265" s="248"/>
      <c r="J265" s="248"/>
      <c r="K265" s="248"/>
      <c r="L265" s="248"/>
      <c r="M265" s="248"/>
      <c r="N265" s="248"/>
      <c r="O265" s="248"/>
      <c r="P265" s="248"/>
      <c r="Q265" s="248"/>
      <c r="R265" s="248"/>
      <c r="S265" s="248"/>
      <c r="T265" s="248"/>
      <c r="U265" s="248"/>
    </row>
    <row r="266" customFormat="false" ht="12.75" hidden="false" customHeight="true" outlineLevel="0" collapsed="false">
      <c r="A266" s="255"/>
      <c r="B266" s="255"/>
      <c r="C266" s="274"/>
      <c r="D266" s="248"/>
      <c r="E266" s="248"/>
      <c r="F266" s="248"/>
      <c r="G266" s="248"/>
      <c r="H266" s="248"/>
      <c r="I266" s="248"/>
      <c r="J266" s="248"/>
      <c r="K266" s="248"/>
      <c r="L266" s="248"/>
      <c r="M266" s="248"/>
      <c r="N266" s="248"/>
      <c r="O266" s="248"/>
      <c r="P266" s="248"/>
      <c r="Q266" s="248"/>
      <c r="R266" s="248"/>
      <c r="S266" s="248"/>
      <c r="T266" s="248"/>
      <c r="U266" s="248"/>
    </row>
    <row r="267" customFormat="false" ht="12.75" hidden="false" customHeight="true" outlineLevel="0" collapsed="false">
      <c r="A267" s="255"/>
      <c r="B267" s="255"/>
      <c r="C267" s="274"/>
      <c r="D267" s="248"/>
      <c r="E267" s="248"/>
      <c r="F267" s="248"/>
      <c r="G267" s="248"/>
      <c r="H267" s="248"/>
      <c r="I267" s="248"/>
      <c r="J267" s="248"/>
      <c r="K267" s="248"/>
      <c r="L267" s="248"/>
      <c r="M267" s="248"/>
      <c r="N267" s="248"/>
      <c r="O267" s="248"/>
      <c r="P267" s="248"/>
      <c r="Q267" s="248"/>
      <c r="R267" s="248"/>
      <c r="S267" s="248"/>
      <c r="T267" s="248"/>
      <c r="U267" s="248"/>
    </row>
    <row r="268" customFormat="false" ht="12.75" hidden="false" customHeight="true" outlineLevel="0" collapsed="false">
      <c r="A268" s="255"/>
      <c r="B268" s="255"/>
      <c r="C268" s="274"/>
      <c r="D268" s="248"/>
      <c r="E268" s="248"/>
      <c r="F268" s="248"/>
      <c r="G268" s="248"/>
      <c r="H268" s="248"/>
      <c r="I268" s="248"/>
      <c r="J268" s="248"/>
      <c r="K268" s="248"/>
      <c r="L268" s="248"/>
      <c r="M268" s="248"/>
      <c r="N268" s="248"/>
      <c r="O268" s="248"/>
      <c r="P268" s="248"/>
      <c r="Q268" s="248"/>
      <c r="R268" s="248"/>
      <c r="S268" s="248"/>
      <c r="T268" s="248"/>
      <c r="U268" s="248"/>
    </row>
    <row r="269" customFormat="false" ht="12.75" hidden="false" customHeight="true" outlineLevel="0" collapsed="false">
      <c r="A269" s="255"/>
      <c r="B269" s="255"/>
      <c r="C269" s="274"/>
      <c r="D269" s="248"/>
      <c r="E269" s="248"/>
      <c r="F269" s="248"/>
      <c r="G269" s="248"/>
      <c r="H269" s="248"/>
      <c r="I269" s="248"/>
      <c r="J269" s="248"/>
      <c r="K269" s="248"/>
      <c r="L269" s="248"/>
      <c r="M269" s="248"/>
      <c r="N269" s="248"/>
      <c r="O269" s="248"/>
      <c r="P269" s="248"/>
      <c r="Q269" s="248"/>
      <c r="R269" s="248"/>
      <c r="S269" s="248"/>
      <c r="T269" s="248"/>
      <c r="U269" s="248"/>
    </row>
    <row r="270" customFormat="false" ht="12.75" hidden="false" customHeight="true" outlineLevel="0" collapsed="false">
      <c r="A270" s="255"/>
      <c r="B270" s="255"/>
      <c r="C270" s="274"/>
      <c r="D270" s="248"/>
      <c r="E270" s="248"/>
      <c r="F270" s="248"/>
      <c r="G270" s="248"/>
      <c r="H270" s="248"/>
      <c r="I270" s="248"/>
      <c r="J270" s="248"/>
      <c r="K270" s="248"/>
      <c r="L270" s="248"/>
      <c r="M270" s="248"/>
      <c r="N270" s="248"/>
      <c r="O270" s="248"/>
      <c r="P270" s="248"/>
      <c r="Q270" s="248"/>
      <c r="R270" s="248"/>
      <c r="S270" s="248"/>
      <c r="T270" s="248"/>
      <c r="U270" s="248"/>
    </row>
    <row r="271" customFormat="false" ht="12.75" hidden="false" customHeight="true" outlineLevel="0" collapsed="false">
      <c r="A271" s="255"/>
      <c r="B271" s="255"/>
      <c r="C271" s="274"/>
      <c r="D271" s="248"/>
      <c r="E271" s="248"/>
      <c r="F271" s="248"/>
      <c r="G271" s="248"/>
      <c r="H271" s="248"/>
      <c r="I271" s="248"/>
      <c r="J271" s="248"/>
      <c r="K271" s="248"/>
      <c r="L271" s="248"/>
      <c r="M271" s="248"/>
      <c r="N271" s="248"/>
      <c r="O271" s="248"/>
      <c r="P271" s="248"/>
      <c r="Q271" s="248"/>
      <c r="R271" s="248"/>
      <c r="S271" s="248"/>
      <c r="T271" s="248"/>
      <c r="U271" s="248"/>
    </row>
    <row r="272" customFormat="false" ht="12.75" hidden="false" customHeight="true" outlineLevel="0" collapsed="false">
      <c r="A272" s="255"/>
      <c r="B272" s="255"/>
      <c r="C272" s="274"/>
      <c r="D272" s="248"/>
      <c r="E272" s="248"/>
      <c r="F272" s="248"/>
      <c r="G272" s="248"/>
      <c r="H272" s="248"/>
      <c r="I272" s="248"/>
      <c r="J272" s="248"/>
      <c r="K272" s="248"/>
      <c r="L272" s="248"/>
      <c r="M272" s="248"/>
      <c r="N272" s="248"/>
      <c r="O272" s="248"/>
      <c r="P272" s="248"/>
      <c r="Q272" s="248"/>
      <c r="R272" s="248"/>
      <c r="S272" s="248"/>
      <c r="T272" s="248"/>
      <c r="U272" s="248"/>
    </row>
    <row r="273" customFormat="false" ht="12.75" hidden="false" customHeight="true" outlineLevel="0" collapsed="false">
      <c r="A273" s="255"/>
      <c r="B273" s="255"/>
      <c r="C273" s="274"/>
      <c r="D273" s="248"/>
      <c r="E273" s="248"/>
      <c r="F273" s="248"/>
      <c r="G273" s="248"/>
      <c r="H273" s="248"/>
      <c r="I273" s="248"/>
      <c r="J273" s="248"/>
      <c r="K273" s="248"/>
      <c r="L273" s="248"/>
      <c r="M273" s="248"/>
      <c r="N273" s="248"/>
      <c r="O273" s="248"/>
      <c r="P273" s="248"/>
      <c r="Q273" s="248"/>
      <c r="R273" s="248"/>
      <c r="S273" s="248"/>
      <c r="T273" s="248"/>
      <c r="U273" s="248"/>
    </row>
    <row r="274" customFormat="false" ht="12.75" hidden="false" customHeight="true" outlineLevel="0" collapsed="false">
      <c r="A274" s="255"/>
      <c r="B274" s="255"/>
      <c r="C274" s="274"/>
      <c r="D274" s="248"/>
      <c r="E274" s="248"/>
      <c r="F274" s="248"/>
      <c r="G274" s="248"/>
      <c r="H274" s="248"/>
      <c r="I274" s="248"/>
      <c r="J274" s="248"/>
      <c r="K274" s="248"/>
      <c r="L274" s="248"/>
      <c r="M274" s="248"/>
      <c r="N274" s="248"/>
      <c r="O274" s="248"/>
      <c r="P274" s="248"/>
      <c r="Q274" s="248"/>
      <c r="R274" s="248"/>
      <c r="S274" s="248"/>
      <c r="T274" s="248"/>
      <c r="U274" s="248"/>
    </row>
    <row r="275" customFormat="false" ht="12.75" hidden="false" customHeight="true" outlineLevel="0" collapsed="false">
      <c r="A275" s="255"/>
      <c r="B275" s="255"/>
      <c r="C275" s="274"/>
      <c r="D275" s="248"/>
      <c r="E275" s="248"/>
      <c r="F275" s="248"/>
      <c r="G275" s="248"/>
      <c r="H275" s="248"/>
      <c r="I275" s="248"/>
      <c r="J275" s="248"/>
      <c r="K275" s="248"/>
      <c r="L275" s="248"/>
      <c r="M275" s="248"/>
      <c r="N275" s="248"/>
      <c r="O275" s="248"/>
      <c r="P275" s="248"/>
      <c r="Q275" s="248"/>
      <c r="R275" s="248"/>
      <c r="S275" s="248"/>
      <c r="T275" s="248"/>
      <c r="U275" s="248"/>
    </row>
    <row r="276" customFormat="false" ht="12.75" hidden="false" customHeight="true" outlineLevel="0" collapsed="false">
      <c r="A276" s="255"/>
      <c r="B276" s="255"/>
      <c r="C276" s="274"/>
      <c r="D276" s="248"/>
      <c r="E276" s="248"/>
      <c r="F276" s="248"/>
      <c r="G276" s="248"/>
      <c r="H276" s="248"/>
      <c r="I276" s="248"/>
      <c r="J276" s="248"/>
      <c r="K276" s="248"/>
      <c r="L276" s="248"/>
      <c r="M276" s="248"/>
      <c r="N276" s="248"/>
      <c r="O276" s="248"/>
      <c r="P276" s="248"/>
      <c r="Q276" s="248"/>
      <c r="R276" s="248"/>
      <c r="S276" s="248"/>
      <c r="T276" s="248"/>
      <c r="U276" s="248"/>
    </row>
    <row r="277" customFormat="false" ht="12.75" hidden="false" customHeight="true" outlineLevel="0" collapsed="false">
      <c r="A277" s="255"/>
      <c r="B277" s="255"/>
      <c r="C277" s="274"/>
      <c r="D277" s="248"/>
      <c r="E277" s="248"/>
      <c r="F277" s="248"/>
      <c r="G277" s="248"/>
      <c r="H277" s="248"/>
      <c r="I277" s="248"/>
      <c r="J277" s="248"/>
      <c r="K277" s="248"/>
      <c r="L277" s="248"/>
      <c r="M277" s="248"/>
      <c r="N277" s="248"/>
      <c r="O277" s="248"/>
      <c r="P277" s="248"/>
      <c r="Q277" s="248"/>
      <c r="R277" s="248"/>
      <c r="S277" s="248"/>
      <c r="T277" s="248"/>
      <c r="U277" s="248"/>
    </row>
    <row r="278" customFormat="false" ht="12.75" hidden="false" customHeight="true" outlineLevel="0" collapsed="false">
      <c r="A278" s="255"/>
      <c r="B278" s="255"/>
      <c r="C278" s="274"/>
      <c r="D278" s="248"/>
      <c r="E278" s="248"/>
      <c r="F278" s="248"/>
      <c r="G278" s="248"/>
      <c r="H278" s="248"/>
      <c r="I278" s="248"/>
      <c r="J278" s="248"/>
      <c r="K278" s="248"/>
      <c r="L278" s="248"/>
      <c r="M278" s="248"/>
      <c r="N278" s="248"/>
      <c r="O278" s="248"/>
      <c r="P278" s="248"/>
      <c r="Q278" s="248"/>
      <c r="R278" s="248"/>
      <c r="S278" s="248"/>
      <c r="T278" s="248"/>
      <c r="U278" s="248"/>
    </row>
    <row r="279" customFormat="false" ht="12.75" hidden="false" customHeight="true" outlineLevel="0" collapsed="false">
      <c r="A279" s="255"/>
      <c r="B279" s="255"/>
      <c r="C279" s="274"/>
      <c r="D279" s="248"/>
      <c r="E279" s="248"/>
      <c r="F279" s="248"/>
      <c r="G279" s="248"/>
      <c r="H279" s="248"/>
      <c r="I279" s="248"/>
      <c r="J279" s="248"/>
      <c r="K279" s="248"/>
      <c r="L279" s="248"/>
      <c r="M279" s="248"/>
      <c r="N279" s="248"/>
      <c r="O279" s="248"/>
      <c r="P279" s="248"/>
      <c r="Q279" s="248"/>
      <c r="R279" s="248"/>
      <c r="S279" s="248"/>
      <c r="T279" s="248"/>
      <c r="U279" s="248"/>
    </row>
    <row r="280" customFormat="false" ht="12.75" hidden="false" customHeight="true" outlineLevel="0" collapsed="false">
      <c r="A280" s="255"/>
      <c r="B280" s="255"/>
      <c r="C280" s="274"/>
      <c r="D280" s="248"/>
      <c r="E280" s="248"/>
      <c r="F280" s="248"/>
      <c r="G280" s="248"/>
      <c r="H280" s="248"/>
      <c r="I280" s="248"/>
      <c r="J280" s="248"/>
      <c r="K280" s="248"/>
      <c r="L280" s="248"/>
      <c r="M280" s="248"/>
      <c r="N280" s="248"/>
      <c r="O280" s="248"/>
      <c r="P280" s="248"/>
      <c r="Q280" s="248"/>
      <c r="R280" s="248"/>
      <c r="S280" s="248"/>
      <c r="T280" s="248"/>
      <c r="U280" s="248"/>
    </row>
    <row r="281" customFormat="false" ht="12.75" hidden="false" customHeight="true" outlineLevel="0" collapsed="false">
      <c r="A281" s="255"/>
      <c r="B281" s="255"/>
      <c r="C281" s="274"/>
      <c r="D281" s="248"/>
      <c r="E281" s="248"/>
      <c r="F281" s="248"/>
      <c r="G281" s="248"/>
      <c r="H281" s="248"/>
      <c r="I281" s="248"/>
      <c r="J281" s="248"/>
      <c r="K281" s="248"/>
      <c r="L281" s="248"/>
      <c r="M281" s="248"/>
      <c r="N281" s="248"/>
      <c r="O281" s="248"/>
      <c r="P281" s="248"/>
      <c r="Q281" s="248"/>
      <c r="R281" s="248"/>
      <c r="S281" s="248"/>
      <c r="T281" s="248"/>
      <c r="U281" s="248"/>
    </row>
    <row r="282" customFormat="false" ht="12.75" hidden="false" customHeight="true" outlineLevel="0" collapsed="false">
      <c r="A282" s="255"/>
      <c r="B282" s="255"/>
      <c r="C282" s="274"/>
      <c r="D282" s="248"/>
      <c r="E282" s="248"/>
      <c r="F282" s="248"/>
      <c r="G282" s="248"/>
      <c r="H282" s="248"/>
      <c r="I282" s="248"/>
      <c r="J282" s="248"/>
      <c r="K282" s="248"/>
      <c r="L282" s="248"/>
      <c r="M282" s="248"/>
      <c r="N282" s="248"/>
      <c r="O282" s="248"/>
      <c r="P282" s="248"/>
      <c r="Q282" s="248"/>
      <c r="R282" s="248"/>
      <c r="S282" s="248"/>
      <c r="T282" s="248"/>
      <c r="U282" s="248"/>
    </row>
    <row r="283" customFormat="false" ht="12.75" hidden="false" customHeight="true" outlineLevel="0" collapsed="false">
      <c r="A283" s="255"/>
      <c r="B283" s="255"/>
      <c r="C283" s="274"/>
      <c r="D283" s="248"/>
      <c r="E283" s="248"/>
      <c r="F283" s="248"/>
      <c r="G283" s="248"/>
      <c r="H283" s="248"/>
      <c r="I283" s="248"/>
      <c r="J283" s="248"/>
      <c r="K283" s="248"/>
      <c r="L283" s="248"/>
      <c r="M283" s="248"/>
      <c r="N283" s="248"/>
      <c r="O283" s="248"/>
      <c r="P283" s="248"/>
      <c r="Q283" s="248"/>
      <c r="R283" s="248"/>
      <c r="S283" s="248"/>
      <c r="T283" s="248"/>
      <c r="U283" s="248"/>
    </row>
    <row r="284" customFormat="false" ht="12.75" hidden="false" customHeight="true" outlineLevel="0" collapsed="false">
      <c r="A284" s="255"/>
      <c r="B284" s="255"/>
      <c r="C284" s="274"/>
      <c r="D284" s="248"/>
      <c r="E284" s="248"/>
      <c r="F284" s="248"/>
      <c r="G284" s="248"/>
      <c r="H284" s="248"/>
      <c r="I284" s="248"/>
      <c r="J284" s="248"/>
      <c r="K284" s="248"/>
      <c r="L284" s="248"/>
      <c r="M284" s="248"/>
      <c r="N284" s="248"/>
      <c r="O284" s="248"/>
      <c r="P284" s="248"/>
      <c r="Q284" s="248"/>
      <c r="R284" s="248"/>
      <c r="S284" s="248"/>
      <c r="T284" s="248"/>
      <c r="U284" s="248"/>
    </row>
    <row r="285" customFormat="false" ht="12.75" hidden="false" customHeight="true" outlineLevel="0" collapsed="false">
      <c r="A285" s="255"/>
      <c r="B285" s="255"/>
      <c r="C285" s="274"/>
      <c r="D285" s="248"/>
      <c r="E285" s="248"/>
      <c r="F285" s="248"/>
      <c r="G285" s="248"/>
      <c r="H285" s="248"/>
      <c r="I285" s="248"/>
      <c r="J285" s="248"/>
      <c r="K285" s="248"/>
      <c r="L285" s="248"/>
      <c r="M285" s="248"/>
      <c r="N285" s="248"/>
      <c r="O285" s="248"/>
      <c r="P285" s="248"/>
      <c r="Q285" s="248"/>
      <c r="R285" s="248"/>
      <c r="S285" s="248"/>
      <c r="T285" s="248"/>
      <c r="U285" s="248"/>
    </row>
    <row r="286" customFormat="false" ht="12.75" hidden="false" customHeight="true" outlineLevel="0" collapsed="false">
      <c r="A286" s="255"/>
      <c r="B286" s="255"/>
      <c r="C286" s="274"/>
      <c r="D286" s="248"/>
      <c r="E286" s="248"/>
      <c r="F286" s="248"/>
      <c r="G286" s="248"/>
      <c r="H286" s="248"/>
      <c r="I286" s="248"/>
      <c r="J286" s="248"/>
      <c r="K286" s="248"/>
      <c r="L286" s="248"/>
      <c r="M286" s="248"/>
      <c r="N286" s="248"/>
      <c r="O286" s="248"/>
      <c r="P286" s="248"/>
      <c r="Q286" s="248"/>
      <c r="R286" s="248"/>
      <c r="S286" s="248"/>
      <c r="T286" s="248"/>
      <c r="U286" s="248"/>
    </row>
    <row r="287" customFormat="false" ht="12.75" hidden="false" customHeight="true" outlineLevel="0" collapsed="false">
      <c r="A287" s="255"/>
      <c r="B287" s="255"/>
      <c r="C287" s="274"/>
      <c r="D287" s="248"/>
      <c r="E287" s="248"/>
      <c r="F287" s="248"/>
      <c r="G287" s="248"/>
      <c r="H287" s="248"/>
      <c r="I287" s="248"/>
      <c r="J287" s="248"/>
      <c r="K287" s="248"/>
      <c r="L287" s="248"/>
      <c r="M287" s="248"/>
      <c r="N287" s="248"/>
      <c r="O287" s="248"/>
      <c r="P287" s="248"/>
      <c r="Q287" s="248"/>
      <c r="R287" s="248"/>
      <c r="S287" s="248"/>
      <c r="T287" s="248"/>
      <c r="U287" s="248"/>
    </row>
    <row r="288" customFormat="false" ht="12.75" hidden="false" customHeight="true" outlineLevel="0" collapsed="false">
      <c r="A288" s="255"/>
      <c r="B288" s="255"/>
      <c r="C288" s="274"/>
      <c r="D288" s="248"/>
      <c r="E288" s="248"/>
      <c r="F288" s="248"/>
      <c r="G288" s="248"/>
      <c r="H288" s="248"/>
      <c r="I288" s="248"/>
      <c r="J288" s="248"/>
      <c r="K288" s="248"/>
      <c r="L288" s="248"/>
      <c r="M288" s="248"/>
      <c r="N288" s="248"/>
      <c r="O288" s="248"/>
      <c r="P288" s="248"/>
      <c r="Q288" s="248"/>
      <c r="R288" s="248"/>
      <c r="S288" s="248"/>
      <c r="T288" s="248"/>
      <c r="U288" s="248"/>
    </row>
    <row r="289" customFormat="false" ht="12.75" hidden="false" customHeight="true" outlineLevel="0" collapsed="false">
      <c r="A289" s="255"/>
      <c r="B289" s="255"/>
      <c r="C289" s="274"/>
      <c r="D289" s="248"/>
      <c r="E289" s="248"/>
      <c r="F289" s="248"/>
      <c r="G289" s="248"/>
      <c r="H289" s="248"/>
      <c r="I289" s="248"/>
      <c r="J289" s="248"/>
      <c r="K289" s="248"/>
      <c r="L289" s="248"/>
      <c r="M289" s="248"/>
      <c r="N289" s="248"/>
      <c r="O289" s="248"/>
      <c r="P289" s="248"/>
      <c r="Q289" s="248"/>
      <c r="R289" s="248"/>
      <c r="S289" s="248"/>
      <c r="T289" s="248"/>
      <c r="U289" s="248"/>
    </row>
    <row r="290" customFormat="false" ht="12.75" hidden="false" customHeight="true" outlineLevel="0" collapsed="false">
      <c r="A290" s="255"/>
      <c r="B290" s="255"/>
      <c r="C290" s="274"/>
      <c r="D290" s="248"/>
      <c r="E290" s="248"/>
      <c r="F290" s="248"/>
      <c r="G290" s="248"/>
      <c r="H290" s="248"/>
      <c r="I290" s="248"/>
      <c r="J290" s="248"/>
      <c r="K290" s="248"/>
      <c r="L290" s="248"/>
      <c r="M290" s="248"/>
      <c r="N290" s="248"/>
      <c r="O290" s="248"/>
      <c r="P290" s="248"/>
      <c r="Q290" s="248"/>
      <c r="R290" s="248"/>
      <c r="S290" s="248"/>
      <c r="T290" s="248"/>
      <c r="U290" s="248"/>
    </row>
    <row r="291" customFormat="false" ht="12.75" hidden="false" customHeight="true" outlineLevel="0" collapsed="false">
      <c r="A291" s="255"/>
      <c r="B291" s="255"/>
      <c r="C291" s="274"/>
      <c r="D291" s="248"/>
      <c r="E291" s="248"/>
      <c r="F291" s="248"/>
      <c r="G291" s="248"/>
      <c r="H291" s="248"/>
      <c r="I291" s="248"/>
      <c r="J291" s="248"/>
      <c r="K291" s="248"/>
      <c r="L291" s="248"/>
      <c r="M291" s="248"/>
      <c r="N291" s="248"/>
      <c r="O291" s="248"/>
      <c r="P291" s="248"/>
      <c r="Q291" s="248"/>
      <c r="R291" s="248"/>
      <c r="S291" s="248"/>
      <c r="T291" s="248"/>
      <c r="U291" s="248"/>
    </row>
    <row r="292" customFormat="false" ht="12.75" hidden="false" customHeight="true" outlineLevel="0" collapsed="false">
      <c r="A292" s="255"/>
      <c r="B292" s="255"/>
      <c r="C292" s="274"/>
      <c r="D292" s="248"/>
      <c r="E292" s="248"/>
      <c r="F292" s="248"/>
      <c r="G292" s="248"/>
      <c r="H292" s="248"/>
      <c r="I292" s="248"/>
      <c r="J292" s="248"/>
      <c r="K292" s="248"/>
      <c r="L292" s="248"/>
      <c r="M292" s="248"/>
      <c r="N292" s="248"/>
      <c r="O292" s="248"/>
      <c r="P292" s="248"/>
      <c r="Q292" s="248"/>
      <c r="R292" s="248"/>
      <c r="S292" s="248"/>
      <c r="T292" s="248"/>
      <c r="U292" s="248"/>
    </row>
    <row r="293" customFormat="false" ht="12.75" hidden="false" customHeight="true" outlineLevel="0" collapsed="false">
      <c r="A293" s="255"/>
      <c r="B293" s="255"/>
      <c r="C293" s="274"/>
      <c r="D293" s="248"/>
      <c r="E293" s="248"/>
      <c r="F293" s="248"/>
      <c r="G293" s="248"/>
      <c r="H293" s="248"/>
      <c r="I293" s="248"/>
      <c r="J293" s="248"/>
      <c r="K293" s="248"/>
      <c r="L293" s="248"/>
      <c r="M293" s="248"/>
      <c r="N293" s="248"/>
      <c r="O293" s="248"/>
      <c r="P293" s="248"/>
      <c r="Q293" s="248"/>
      <c r="R293" s="248"/>
      <c r="S293" s="248"/>
      <c r="T293" s="248"/>
      <c r="U293" s="248"/>
    </row>
    <row r="294" customFormat="false" ht="12.75" hidden="false" customHeight="true" outlineLevel="0" collapsed="false">
      <c r="A294" s="255"/>
      <c r="B294" s="255"/>
      <c r="C294" s="274"/>
      <c r="D294" s="248"/>
      <c r="E294" s="248"/>
      <c r="F294" s="248"/>
      <c r="G294" s="248"/>
      <c r="H294" s="248"/>
      <c r="I294" s="248"/>
      <c r="J294" s="248"/>
      <c r="K294" s="248"/>
      <c r="L294" s="248"/>
      <c r="M294" s="248"/>
      <c r="N294" s="248"/>
      <c r="O294" s="248"/>
      <c r="P294" s="248"/>
      <c r="Q294" s="248"/>
      <c r="R294" s="248"/>
      <c r="S294" s="248"/>
      <c r="T294" s="248"/>
      <c r="U294" s="248"/>
    </row>
    <row r="295" customFormat="false" ht="12.75" hidden="false" customHeight="true" outlineLevel="0" collapsed="false">
      <c r="A295" s="255"/>
      <c r="B295" s="255"/>
      <c r="C295" s="274"/>
      <c r="D295" s="248"/>
      <c r="E295" s="248"/>
      <c r="F295" s="248"/>
      <c r="G295" s="248"/>
      <c r="H295" s="248"/>
      <c r="I295" s="248"/>
      <c r="J295" s="248"/>
      <c r="K295" s="248"/>
      <c r="L295" s="248"/>
      <c r="M295" s="248"/>
      <c r="N295" s="248"/>
      <c r="O295" s="248"/>
      <c r="P295" s="248"/>
      <c r="Q295" s="248"/>
      <c r="R295" s="248"/>
      <c r="S295" s="248"/>
      <c r="T295" s="248"/>
      <c r="U295" s="248"/>
    </row>
    <row r="296" customFormat="false" ht="12.75" hidden="false" customHeight="true" outlineLevel="0" collapsed="false">
      <c r="A296" s="255"/>
      <c r="B296" s="255"/>
      <c r="C296" s="274"/>
      <c r="D296" s="248"/>
      <c r="E296" s="248"/>
      <c r="F296" s="248"/>
      <c r="G296" s="248"/>
      <c r="H296" s="248"/>
      <c r="I296" s="248"/>
      <c r="J296" s="248"/>
      <c r="K296" s="248"/>
      <c r="L296" s="248"/>
      <c r="M296" s="248"/>
      <c r="N296" s="248"/>
      <c r="O296" s="248"/>
      <c r="P296" s="248"/>
      <c r="Q296" s="248"/>
      <c r="R296" s="248"/>
      <c r="S296" s="248"/>
      <c r="T296" s="248"/>
      <c r="U296" s="248"/>
    </row>
    <row r="297" customFormat="false" ht="12.75" hidden="false" customHeight="true" outlineLevel="0" collapsed="false">
      <c r="A297" s="255"/>
      <c r="B297" s="255"/>
      <c r="C297" s="274"/>
      <c r="D297" s="248"/>
      <c r="E297" s="248"/>
      <c r="F297" s="248"/>
      <c r="G297" s="248"/>
      <c r="H297" s="248"/>
      <c r="I297" s="248"/>
      <c r="J297" s="248"/>
      <c r="K297" s="248"/>
      <c r="L297" s="248"/>
      <c r="M297" s="248"/>
      <c r="N297" s="248"/>
      <c r="O297" s="248"/>
      <c r="P297" s="248"/>
      <c r="Q297" s="248"/>
      <c r="R297" s="248"/>
      <c r="S297" s="248"/>
      <c r="T297" s="248"/>
      <c r="U297" s="248"/>
    </row>
    <row r="298" customFormat="false" ht="12.75" hidden="false" customHeight="true" outlineLevel="0" collapsed="false">
      <c r="A298" s="255"/>
      <c r="B298" s="255"/>
      <c r="C298" s="274"/>
      <c r="D298" s="248"/>
      <c r="E298" s="248"/>
      <c r="F298" s="248"/>
      <c r="G298" s="248"/>
      <c r="H298" s="248"/>
      <c r="I298" s="248"/>
      <c r="J298" s="248"/>
      <c r="K298" s="248"/>
      <c r="L298" s="248"/>
      <c r="M298" s="248"/>
      <c r="N298" s="248"/>
      <c r="O298" s="248"/>
      <c r="P298" s="248"/>
      <c r="Q298" s="248"/>
      <c r="R298" s="248"/>
      <c r="S298" s="248"/>
      <c r="T298" s="248"/>
      <c r="U298" s="248"/>
    </row>
    <row r="299" customFormat="false" ht="12.75" hidden="false" customHeight="true" outlineLevel="0" collapsed="false">
      <c r="A299" s="255"/>
      <c r="B299" s="255"/>
      <c r="C299" s="274"/>
      <c r="D299" s="248"/>
      <c r="E299" s="248"/>
      <c r="F299" s="248"/>
      <c r="G299" s="248"/>
      <c r="H299" s="248"/>
      <c r="I299" s="248"/>
      <c r="J299" s="248"/>
      <c r="K299" s="248"/>
      <c r="L299" s="248"/>
      <c r="M299" s="248"/>
      <c r="N299" s="248"/>
      <c r="O299" s="248"/>
      <c r="P299" s="248"/>
      <c r="Q299" s="248"/>
      <c r="R299" s="248"/>
      <c r="S299" s="248"/>
      <c r="T299" s="248"/>
      <c r="U299" s="248"/>
    </row>
    <row r="300" customFormat="false" ht="12.75" hidden="false" customHeight="true" outlineLevel="0" collapsed="false">
      <c r="A300" s="255"/>
      <c r="B300" s="255"/>
      <c r="C300" s="274"/>
      <c r="D300" s="248"/>
      <c r="E300" s="248"/>
      <c r="F300" s="248"/>
      <c r="G300" s="248"/>
      <c r="H300" s="248"/>
      <c r="I300" s="248"/>
      <c r="J300" s="248"/>
      <c r="K300" s="248"/>
      <c r="L300" s="248"/>
      <c r="M300" s="248"/>
      <c r="N300" s="248"/>
      <c r="O300" s="248"/>
      <c r="P300" s="248"/>
      <c r="Q300" s="248"/>
      <c r="R300" s="248"/>
      <c r="S300" s="248"/>
      <c r="T300" s="248"/>
      <c r="U300" s="248"/>
    </row>
    <row r="301" customFormat="false" ht="12.75" hidden="false" customHeight="true" outlineLevel="0" collapsed="false">
      <c r="A301" s="255"/>
      <c r="B301" s="255"/>
      <c r="C301" s="274"/>
      <c r="D301" s="248"/>
      <c r="E301" s="248"/>
      <c r="F301" s="248"/>
      <c r="G301" s="248"/>
      <c r="H301" s="248"/>
      <c r="I301" s="248"/>
      <c r="J301" s="248"/>
      <c r="K301" s="248"/>
      <c r="L301" s="248"/>
      <c r="M301" s="248"/>
      <c r="N301" s="248"/>
      <c r="O301" s="248"/>
      <c r="P301" s="248"/>
      <c r="Q301" s="248"/>
      <c r="R301" s="248"/>
      <c r="S301" s="248"/>
      <c r="T301" s="248"/>
      <c r="U301" s="248"/>
    </row>
    <row r="302" customFormat="false" ht="12.75" hidden="false" customHeight="true" outlineLevel="0" collapsed="false">
      <c r="A302" s="255"/>
      <c r="B302" s="255"/>
      <c r="C302" s="274"/>
      <c r="D302" s="248"/>
      <c r="E302" s="248"/>
      <c r="F302" s="248"/>
      <c r="G302" s="248"/>
      <c r="H302" s="248"/>
      <c r="I302" s="248"/>
      <c r="J302" s="248"/>
      <c r="K302" s="248"/>
      <c r="L302" s="248"/>
      <c r="M302" s="248"/>
      <c r="N302" s="248"/>
      <c r="O302" s="248"/>
      <c r="P302" s="248"/>
      <c r="Q302" s="248"/>
      <c r="R302" s="248"/>
      <c r="S302" s="248"/>
      <c r="T302" s="248"/>
      <c r="U302" s="248"/>
    </row>
    <row r="303" customFormat="false" ht="12.75" hidden="false" customHeight="true" outlineLevel="0" collapsed="false">
      <c r="A303" s="255"/>
      <c r="B303" s="255"/>
      <c r="C303" s="274"/>
      <c r="D303" s="248"/>
      <c r="E303" s="248"/>
      <c r="F303" s="248"/>
      <c r="G303" s="248"/>
      <c r="H303" s="248"/>
      <c r="I303" s="248"/>
      <c r="J303" s="248"/>
      <c r="K303" s="248"/>
      <c r="L303" s="248"/>
      <c r="M303" s="248"/>
      <c r="N303" s="248"/>
      <c r="O303" s="248"/>
      <c r="P303" s="248"/>
      <c r="Q303" s="248"/>
      <c r="R303" s="248"/>
      <c r="S303" s="248"/>
      <c r="T303" s="248"/>
      <c r="U303" s="248"/>
    </row>
    <row r="304" customFormat="false" ht="12.75" hidden="false" customHeight="true" outlineLevel="0" collapsed="false">
      <c r="A304" s="255"/>
      <c r="B304" s="255"/>
      <c r="C304" s="274"/>
      <c r="D304" s="248"/>
      <c r="E304" s="248"/>
      <c r="F304" s="248"/>
      <c r="G304" s="248"/>
      <c r="H304" s="248"/>
      <c r="I304" s="248"/>
      <c r="J304" s="248"/>
      <c r="K304" s="248"/>
      <c r="L304" s="248"/>
      <c r="M304" s="248"/>
      <c r="N304" s="248"/>
      <c r="O304" s="248"/>
      <c r="P304" s="248"/>
      <c r="Q304" s="248"/>
      <c r="R304" s="248"/>
      <c r="S304" s="248"/>
      <c r="T304" s="248"/>
      <c r="U304" s="248"/>
    </row>
    <row r="305" customFormat="false" ht="12.75" hidden="false" customHeight="true" outlineLevel="0" collapsed="false">
      <c r="A305" s="255"/>
      <c r="B305" s="255"/>
      <c r="C305" s="274"/>
      <c r="D305" s="248"/>
      <c r="E305" s="248"/>
      <c r="F305" s="248"/>
      <c r="G305" s="248"/>
      <c r="H305" s="248"/>
      <c r="I305" s="248"/>
      <c r="J305" s="248"/>
      <c r="K305" s="248"/>
      <c r="L305" s="248"/>
      <c r="M305" s="248"/>
      <c r="N305" s="248"/>
      <c r="O305" s="248"/>
      <c r="P305" s="248"/>
      <c r="Q305" s="248"/>
      <c r="R305" s="248"/>
      <c r="S305" s="248"/>
      <c r="T305" s="248"/>
      <c r="U305" s="248"/>
    </row>
    <row r="306" customFormat="false" ht="12.75" hidden="false" customHeight="true" outlineLevel="0" collapsed="false">
      <c r="A306" s="255"/>
      <c r="B306" s="255"/>
      <c r="C306" s="274"/>
      <c r="D306" s="248"/>
      <c r="E306" s="248"/>
      <c r="F306" s="248"/>
      <c r="G306" s="248"/>
      <c r="H306" s="248"/>
      <c r="I306" s="248"/>
      <c r="J306" s="248"/>
      <c r="K306" s="248"/>
      <c r="L306" s="248"/>
      <c r="M306" s="248"/>
      <c r="N306" s="248"/>
      <c r="O306" s="248"/>
      <c r="P306" s="248"/>
      <c r="Q306" s="248"/>
      <c r="R306" s="248"/>
      <c r="S306" s="248"/>
      <c r="T306" s="248"/>
      <c r="U306" s="248"/>
    </row>
    <row r="307" customFormat="false" ht="12.75" hidden="false" customHeight="true" outlineLevel="0" collapsed="false">
      <c r="A307" s="255"/>
      <c r="B307" s="255"/>
      <c r="C307" s="274"/>
      <c r="D307" s="248"/>
      <c r="E307" s="248"/>
      <c r="F307" s="248"/>
      <c r="G307" s="248"/>
      <c r="H307" s="248"/>
      <c r="I307" s="248"/>
      <c r="J307" s="248"/>
      <c r="K307" s="248"/>
      <c r="L307" s="248"/>
      <c r="M307" s="248"/>
      <c r="N307" s="248"/>
      <c r="O307" s="248"/>
      <c r="P307" s="248"/>
      <c r="Q307" s="248"/>
      <c r="R307" s="248"/>
      <c r="S307" s="248"/>
      <c r="T307" s="248"/>
      <c r="U307" s="248"/>
    </row>
    <row r="308" customFormat="false" ht="15.75" hidden="false" customHeight="true" outlineLevel="0" collapsed="false">
      <c r="C308" s="274"/>
    </row>
    <row r="309" customFormat="false" ht="15.75" hidden="false" customHeight="true" outlineLevel="0" collapsed="false">
      <c r="C309" s="274"/>
    </row>
    <row r="310" customFormat="false" ht="15.75" hidden="false" customHeight="true" outlineLevel="0" collapsed="false">
      <c r="C310" s="274"/>
    </row>
    <row r="311" customFormat="false" ht="15.75" hidden="false" customHeight="true" outlineLevel="0" collapsed="false">
      <c r="C311" s="274"/>
    </row>
    <row r="312" customFormat="false" ht="15.75" hidden="false" customHeight="true" outlineLevel="0" collapsed="false">
      <c r="C312" s="274"/>
    </row>
    <row r="313" customFormat="false" ht="15.75" hidden="false" customHeight="true" outlineLevel="0" collapsed="false">
      <c r="C313" s="274"/>
    </row>
    <row r="314" customFormat="false" ht="15.75" hidden="false" customHeight="true" outlineLevel="0" collapsed="false">
      <c r="C314" s="274"/>
    </row>
    <row r="315" customFormat="false" ht="15.75" hidden="false" customHeight="true" outlineLevel="0" collapsed="false">
      <c r="C315" s="274"/>
    </row>
    <row r="316" customFormat="false" ht="15.75" hidden="false" customHeight="true" outlineLevel="0" collapsed="false">
      <c r="C316" s="274"/>
    </row>
    <row r="317" customFormat="false" ht="15.75" hidden="false" customHeight="true" outlineLevel="0" collapsed="false">
      <c r="C317" s="274"/>
    </row>
    <row r="318" customFormat="false" ht="15.75" hidden="false" customHeight="true" outlineLevel="0" collapsed="false">
      <c r="C318" s="274"/>
    </row>
    <row r="319" customFormat="false" ht="15.75" hidden="false" customHeight="true" outlineLevel="0" collapsed="false">
      <c r="C319" s="274"/>
    </row>
    <row r="320" customFormat="false" ht="15.75" hidden="false" customHeight="true" outlineLevel="0" collapsed="false">
      <c r="C320" s="274"/>
    </row>
    <row r="321" customFormat="false" ht="15.75" hidden="false" customHeight="true" outlineLevel="0" collapsed="false">
      <c r="C321" s="274"/>
    </row>
    <row r="322" customFormat="false" ht="15.75" hidden="false" customHeight="true" outlineLevel="0" collapsed="false">
      <c r="C322" s="274"/>
    </row>
    <row r="323" customFormat="false" ht="15.75" hidden="false" customHeight="true" outlineLevel="0" collapsed="false">
      <c r="C323" s="274"/>
    </row>
    <row r="324" customFormat="false" ht="15.75" hidden="false" customHeight="true" outlineLevel="0" collapsed="false">
      <c r="C324" s="274"/>
    </row>
    <row r="325" customFormat="false" ht="15.75" hidden="false" customHeight="true" outlineLevel="0" collapsed="false">
      <c r="C325" s="274"/>
    </row>
    <row r="326" customFormat="false" ht="15.75" hidden="false" customHeight="true" outlineLevel="0" collapsed="false">
      <c r="C326" s="274"/>
    </row>
    <row r="327" customFormat="false" ht="15.75" hidden="false" customHeight="true" outlineLevel="0" collapsed="false">
      <c r="C327" s="274"/>
    </row>
    <row r="328" customFormat="false" ht="15.75" hidden="false" customHeight="true" outlineLevel="0" collapsed="false">
      <c r="C328" s="274"/>
    </row>
    <row r="329" customFormat="false" ht="15.75" hidden="false" customHeight="true" outlineLevel="0" collapsed="false">
      <c r="C329" s="274"/>
    </row>
    <row r="330" customFormat="false" ht="15.75" hidden="false" customHeight="true" outlineLevel="0" collapsed="false">
      <c r="C330" s="274"/>
    </row>
    <row r="331" customFormat="false" ht="15.75" hidden="false" customHeight="true" outlineLevel="0" collapsed="false">
      <c r="C331" s="274"/>
    </row>
    <row r="332" customFormat="false" ht="15.75" hidden="false" customHeight="true" outlineLevel="0" collapsed="false">
      <c r="C332" s="274"/>
    </row>
    <row r="333" customFormat="false" ht="15.75" hidden="false" customHeight="true" outlineLevel="0" collapsed="false">
      <c r="C333" s="274"/>
    </row>
    <row r="334" customFormat="false" ht="15.75" hidden="false" customHeight="true" outlineLevel="0" collapsed="false">
      <c r="C334" s="274"/>
    </row>
    <row r="335" customFormat="false" ht="15.75" hidden="false" customHeight="true" outlineLevel="0" collapsed="false">
      <c r="C335" s="274"/>
    </row>
    <row r="336" customFormat="false" ht="15.75" hidden="false" customHeight="true" outlineLevel="0" collapsed="false">
      <c r="C336" s="274"/>
    </row>
    <row r="337" customFormat="false" ht="15.75" hidden="false" customHeight="true" outlineLevel="0" collapsed="false">
      <c r="C337" s="274"/>
    </row>
    <row r="338" customFormat="false" ht="15.75" hidden="false" customHeight="true" outlineLevel="0" collapsed="false">
      <c r="C338" s="274"/>
    </row>
    <row r="339" customFormat="false" ht="15.75" hidden="false" customHeight="true" outlineLevel="0" collapsed="false">
      <c r="C339" s="274"/>
    </row>
    <row r="340" customFormat="false" ht="15.75" hidden="false" customHeight="true" outlineLevel="0" collapsed="false">
      <c r="C340" s="274"/>
    </row>
    <row r="341" customFormat="false" ht="15.75" hidden="false" customHeight="true" outlineLevel="0" collapsed="false">
      <c r="C341" s="274"/>
    </row>
    <row r="342" customFormat="false" ht="15.75" hidden="false" customHeight="true" outlineLevel="0" collapsed="false">
      <c r="C342" s="274"/>
    </row>
    <row r="343" customFormat="false" ht="15.75" hidden="false" customHeight="true" outlineLevel="0" collapsed="false">
      <c r="C343" s="274"/>
    </row>
    <row r="344" customFormat="false" ht="15.75" hidden="false" customHeight="true" outlineLevel="0" collapsed="false">
      <c r="C344" s="274"/>
    </row>
    <row r="345" customFormat="false" ht="15.75" hidden="false" customHeight="true" outlineLevel="0" collapsed="false">
      <c r="C345" s="274"/>
    </row>
    <row r="346" customFormat="false" ht="15.75" hidden="false" customHeight="true" outlineLevel="0" collapsed="false">
      <c r="C346" s="274"/>
    </row>
    <row r="347" customFormat="false" ht="15.75" hidden="false" customHeight="true" outlineLevel="0" collapsed="false">
      <c r="C347" s="274"/>
    </row>
    <row r="348" customFormat="false" ht="15.75" hidden="false" customHeight="true" outlineLevel="0" collapsed="false">
      <c r="C348" s="274"/>
    </row>
    <row r="349" customFormat="false" ht="15.75" hidden="false" customHeight="true" outlineLevel="0" collapsed="false">
      <c r="C349" s="274"/>
    </row>
    <row r="350" customFormat="false" ht="15.75" hidden="false" customHeight="true" outlineLevel="0" collapsed="false">
      <c r="C350" s="274"/>
    </row>
    <row r="351" customFormat="false" ht="15.75" hidden="false" customHeight="true" outlineLevel="0" collapsed="false">
      <c r="C351" s="274"/>
    </row>
    <row r="352" customFormat="false" ht="15.75" hidden="false" customHeight="true" outlineLevel="0" collapsed="false">
      <c r="C352" s="274"/>
    </row>
    <row r="353" customFormat="false" ht="15.75" hidden="false" customHeight="true" outlineLevel="0" collapsed="false">
      <c r="C353" s="274"/>
    </row>
    <row r="354" customFormat="false" ht="15.75" hidden="false" customHeight="true" outlineLevel="0" collapsed="false">
      <c r="C354" s="274"/>
    </row>
    <row r="355" customFormat="false" ht="15.75" hidden="false" customHeight="true" outlineLevel="0" collapsed="false">
      <c r="C355" s="274"/>
    </row>
    <row r="356" customFormat="false" ht="15.75" hidden="false" customHeight="true" outlineLevel="0" collapsed="false">
      <c r="C356" s="274"/>
    </row>
    <row r="357" customFormat="false" ht="15.75" hidden="false" customHeight="true" outlineLevel="0" collapsed="false">
      <c r="C357" s="274"/>
    </row>
    <row r="358" customFormat="false" ht="15.75" hidden="false" customHeight="true" outlineLevel="0" collapsed="false">
      <c r="C358" s="274"/>
    </row>
    <row r="359" customFormat="false" ht="15.75" hidden="false" customHeight="true" outlineLevel="0" collapsed="false">
      <c r="C359" s="274"/>
    </row>
    <row r="360" customFormat="false" ht="15.75" hidden="false" customHeight="true" outlineLevel="0" collapsed="false">
      <c r="C360" s="274"/>
    </row>
    <row r="361" customFormat="false" ht="15.75" hidden="false" customHeight="true" outlineLevel="0" collapsed="false">
      <c r="C361" s="274"/>
    </row>
    <row r="362" customFormat="false" ht="15.75" hidden="false" customHeight="true" outlineLevel="0" collapsed="false">
      <c r="C362" s="274"/>
    </row>
    <row r="363" customFormat="false" ht="15.75" hidden="false" customHeight="true" outlineLevel="0" collapsed="false">
      <c r="C363" s="274"/>
    </row>
    <row r="364" customFormat="false" ht="15.75" hidden="false" customHeight="true" outlineLevel="0" collapsed="false">
      <c r="C364" s="274"/>
    </row>
    <row r="365" customFormat="false" ht="15.75" hidden="false" customHeight="true" outlineLevel="0" collapsed="false">
      <c r="C365" s="274"/>
    </row>
    <row r="366" customFormat="false" ht="15.75" hidden="false" customHeight="true" outlineLevel="0" collapsed="false">
      <c r="C366" s="274"/>
    </row>
    <row r="367" customFormat="false" ht="15.75" hidden="false" customHeight="true" outlineLevel="0" collapsed="false">
      <c r="C367" s="274"/>
    </row>
    <row r="368" customFormat="false" ht="15.75" hidden="false" customHeight="true" outlineLevel="0" collapsed="false">
      <c r="C368" s="274"/>
    </row>
    <row r="369" customFormat="false" ht="15.75" hidden="false" customHeight="true" outlineLevel="0" collapsed="false">
      <c r="C369" s="274"/>
    </row>
    <row r="370" customFormat="false" ht="15.75" hidden="false" customHeight="true" outlineLevel="0" collapsed="false">
      <c r="C370" s="274"/>
    </row>
    <row r="371" customFormat="false" ht="15.75" hidden="false" customHeight="true" outlineLevel="0" collapsed="false">
      <c r="C371" s="274"/>
    </row>
    <row r="372" customFormat="false" ht="15.75" hidden="false" customHeight="true" outlineLevel="0" collapsed="false">
      <c r="C372" s="274"/>
    </row>
    <row r="373" customFormat="false" ht="15.75" hidden="false" customHeight="true" outlineLevel="0" collapsed="false">
      <c r="C373" s="274"/>
    </row>
    <row r="374" customFormat="false" ht="15.75" hidden="false" customHeight="true" outlineLevel="0" collapsed="false">
      <c r="C374" s="274"/>
    </row>
    <row r="375" customFormat="false" ht="15.75" hidden="false" customHeight="true" outlineLevel="0" collapsed="false">
      <c r="C375" s="274"/>
    </row>
    <row r="376" customFormat="false" ht="15.75" hidden="false" customHeight="true" outlineLevel="0" collapsed="false">
      <c r="C376" s="274"/>
    </row>
    <row r="377" customFormat="false" ht="15.75" hidden="false" customHeight="true" outlineLevel="0" collapsed="false">
      <c r="C377" s="274"/>
    </row>
    <row r="378" customFormat="false" ht="15.75" hidden="false" customHeight="true" outlineLevel="0" collapsed="false">
      <c r="C378" s="274"/>
    </row>
    <row r="379" customFormat="false" ht="15.75" hidden="false" customHeight="true" outlineLevel="0" collapsed="false">
      <c r="C379" s="274"/>
    </row>
    <row r="380" customFormat="false" ht="15.75" hidden="false" customHeight="true" outlineLevel="0" collapsed="false">
      <c r="C380" s="274"/>
    </row>
    <row r="381" customFormat="false" ht="15.75" hidden="false" customHeight="true" outlineLevel="0" collapsed="false">
      <c r="C381" s="274"/>
    </row>
    <row r="382" customFormat="false" ht="15.75" hidden="false" customHeight="true" outlineLevel="0" collapsed="false">
      <c r="C382" s="274"/>
    </row>
    <row r="383" customFormat="false" ht="15.75" hidden="false" customHeight="true" outlineLevel="0" collapsed="false">
      <c r="C383" s="274"/>
    </row>
    <row r="384" customFormat="false" ht="15.75" hidden="false" customHeight="true" outlineLevel="0" collapsed="false">
      <c r="C384" s="274"/>
    </row>
    <row r="385" customFormat="false" ht="15.75" hidden="false" customHeight="true" outlineLevel="0" collapsed="false">
      <c r="C385" s="274"/>
    </row>
    <row r="386" customFormat="false" ht="15.75" hidden="false" customHeight="true" outlineLevel="0" collapsed="false">
      <c r="C386" s="274"/>
    </row>
    <row r="387" customFormat="false" ht="15.75" hidden="false" customHeight="true" outlineLevel="0" collapsed="false">
      <c r="C387" s="274"/>
    </row>
    <row r="388" customFormat="false" ht="15.75" hidden="false" customHeight="true" outlineLevel="0" collapsed="false">
      <c r="C388" s="274"/>
    </row>
    <row r="389" customFormat="false" ht="15.75" hidden="false" customHeight="true" outlineLevel="0" collapsed="false">
      <c r="C389" s="274"/>
    </row>
    <row r="390" customFormat="false" ht="15.75" hidden="false" customHeight="true" outlineLevel="0" collapsed="false">
      <c r="C390" s="274"/>
    </row>
    <row r="391" customFormat="false" ht="15.75" hidden="false" customHeight="true" outlineLevel="0" collapsed="false">
      <c r="C391" s="274"/>
    </row>
    <row r="392" customFormat="false" ht="15.75" hidden="false" customHeight="true" outlineLevel="0" collapsed="false">
      <c r="C392" s="274"/>
    </row>
    <row r="393" customFormat="false" ht="15.75" hidden="false" customHeight="true" outlineLevel="0" collapsed="false">
      <c r="C393" s="274"/>
    </row>
    <row r="394" customFormat="false" ht="15.75" hidden="false" customHeight="true" outlineLevel="0" collapsed="false">
      <c r="C394" s="274"/>
    </row>
    <row r="395" customFormat="false" ht="15.75" hidden="false" customHeight="true" outlineLevel="0" collapsed="false">
      <c r="C395" s="274"/>
    </row>
    <row r="396" customFormat="false" ht="15.75" hidden="false" customHeight="true" outlineLevel="0" collapsed="false">
      <c r="C396" s="274"/>
    </row>
    <row r="397" customFormat="false" ht="15.75" hidden="false" customHeight="true" outlineLevel="0" collapsed="false">
      <c r="C397" s="274"/>
    </row>
    <row r="398" customFormat="false" ht="15.75" hidden="false" customHeight="true" outlineLevel="0" collapsed="false">
      <c r="C398" s="274"/>
    </row>
    <row r="399" customFormat="false" ht="15.75" hidden="false" customHeight="true" outlineLevel="0" collapsed="false">
      <c r="C399" s="274"/>
    </row>
    <row r="400" customFormat="false" ht="15.75" hidden="false" customHeight="true" outlineLevel="0" collapsed="false">
      <c r="C400" s="274"/>
    </row>
    <row r="401" customFormat="false" ht="15.75" hidden="false" customHeight="true" outlineLevel="0" collapsed="false">
      <c r="C401" s="274"/>
    </row>
    <row r="402" customFormat="false" ht="15.75" hidden="false" customHeight="true" outlineLevel="0" collapsed="false">
      <c r="C402" s="274"/>
    </row>
    <row r="403" customFormat="false" ht="15.75" hidden="false" customHeight="true" outlineLevel="0" collapsed="false">
      <c r="C403" s="274"/>
    </row>
    <row r="404" customFormat="false" ht="15.75" hidden="false" customHeight="true" outlineLevel="0" collapsed="false">
      <c r="C404" s="274"/>
    </row>
    <row r="405" customFormat="false" ht="15.75" hidden="false" customHeight="true" outlineLevel="0" collapsed="false">
      <c r="C405" s="274"/>
    </row>
    <row r="406" customFormat="false" ht="15.75" hidden="false" customHeight="true" outlineLevel="0" collapsed="false">
      <c r="C406" s="274"/>
    </row>
    <row r="407" customFormat="false" ht="15.75" hidden="false" customHeight="true" outlineLevel="0" collapsed="false">
      <c r="C407" s="274"/>
    </row>
    <row r="408" customFormat="false" ht="15.75" hidden="false" customHeight="true" outlineLevel="0" collapsed="false">
      <c r="C408" s="274"/>
    </row>
    <row r="409" customFormat="false" ht="15.75" hidden="false" customHeight="true" outlineLevel="0" collapsed="false">
      <c r="C409" s="274"/>
    </row>
    <row r="410" customFormat="false" ht="15.75" hidden="false" customHeight="true" outlineLevel="0" collapsed="false">
      <c r="C410" s="274"/>
    </row>
    <row r="411" customFormat="false" ht="15.75" hidden="false" customHeight="true" outlineLevel="0" collapsed="false">
      <c r="C411" s="274"/>
    </row>
    <row r="412" customFormat="false" ht="15.75" hidden="false" customHeight="true" outlineLevel="0" collapsed="false">
      <c r="C412" s="274"/>
    </row>
    <row r="413" customFormat="false" ht="15.75" hidden="false" customHeight="true" outlineLevel="0" collapsed="false">
      <c r="C413" s="274"/>
    </row>
    <row r="414" customFormat="false" ht="15.75" hidden="false" customHeight="true" outlineLevel="0" collapsed="false">
      <c r="C414" s="274"/>
    </row>
    <row r="415" customFormat="false" ht="15.75" hidden="false" customHeight="true" outlineLevel="0" collapsed="false">
      <c r="C415" s="274"/>
    </row>
    <row r="416" customFormat="false" ht="15.75" hidden="false" customHeight="true" outlineLevel="0" collapsed="false">
      <c r="C416" s="274"/>
    </row>
    <row r="417" customFormat="false" ht="15.75" hidden="false" customHeight="true" outlineLevel="0" collapsed="false">
      <c r="C417" s="274"/>
    </row>
    <row r="418" customFormat="false" ht="15.75" hidden="false" customHeight="true" outlineLevel="0" collapsed="false">
      <c r="C418" s="274"/>
    </row>
    <row r="419" customFormat="false" ht="15.75" hidden="false" customHeight="true" outlineLevel="0" collapsed="false">
      <c r="C419" s="274"/>
    </row>
    <row r="420" customFormat="false" ht="15.75" hidden="false" customHeight="true" outlineLevel="0" collapsed="false">
      <c r="C420" s="274"/>
    </row>
    <row r="421" customFormat="false" ht="15.75" hidden="false" customHeight="true" outlineLevel="0" collapsed="false">
      <c r="C421" s="274"/>
    </row>
    <row r="422" customFormat="false" ht="15.75" hidden="false" customHeight="true" outlineLevel="0" collapsed="false">
      <c r="C422" s="274"/>
    </row>
    <row r="423" customFormat="false" ht="15.75" hidden="false" customHeight="true" outlineLevel="0" collapsed="false">
      <c r="C423" s="274"/>
    </row>
    <row r="424" customFormat="false" ht="15.75" hidden="false" customHeight="true" outlineLevel="0" collapsed="false">
      <c r="C424" s="274"/>
    </row>
    <row r="425" customFormat="false" ht="15.75" hidden="false" customHeight="true" outlineLevel="0" collapsed="false">
      <c r="C425" s="274"/>
    </row>
    <row r="426" customFormat="false" ht="15.75" hidden="false" customHeight="true" outlineLevel="0" collapsed="false">
      <c r="C426" s="274"/>
    </row>
    <row r="427" customFormat="false" ht="15.75" hidden="false" customHeight="true" outlineLevel="0" collapsed="false">
      <c r="C427" s="274"/>
    </row>
    <row r="428" customFormat="false" ht="15.75" hidden="false" customHeight="true" outlineLevel="0" collapsed="false">
      <c r="C428" s="274"/>
    </row>
    <row r="429" customFormat="false" ht="15.75" hidden="false" customHeight="true" outlineLevel="0" collapsed="false">
      <c r="C429" s="274"/>
    </row>
    <row r="430" customFormat="false" ht="15.75" hidden="false" customHeight="true" outlineLevel="0" collapsed="false">
      <c r="C430" s="274"/>
    </row>
    <row r="431" customFormat="false" ht="15.75" hidden="false" customHeight="true" outlineLevel="0" collapsed="false">
      <c r="C431" s="274"/>
    </row>
    <row r="432" customFormat="false" ht="15.75" hidden="false" customHeight="true" outlineLevel="0" collapsed="false">
      <c r="C432" s="274"/>
    </row>
    <row r="433" customFormat="false" ht="15.75" hidden="false" customHeight="true" outlineLevel="0" collapsed="false">
      <c r="C433" s="274"/>
    </row>
    <row r="434" customFormat="false" ht="15.75" hidden="false" customHeight="true" outlineLevel="0" collapsed="false">
      <c r="C434" s="274"/>
    </row>
    <row r="435" customFormat="false" ht="15.75" hidden="false" customHeight="true" outlineLevel="0" collapsed="false">
      <c r="C435" s="274"/>
    </row>
    <row r="436" customFormat="false" ht="15.75" hidden="false" customHeight="true" outlineLevel="0" collapsed="false">
      <c r="C436" s="274"/>
    </row>
    <row r="437" customFormat="false" ht="15.75" hidden="false" customHeight="true" outlineLevel="0" collapsed="false">
      <c r="C437" s="274"/>
    </row>
    <row r="438" customFormat="false" ht="15.75" hidden="false" customHeight="true" outlineLevel="0" collapsed="false">
      <c r="C438" s="274"/>
    </row>
    <row r="439" customFormat="false" ht="15.75" hidden="false" customHeight="true" outlineLevel="0" collapsed="false">
      <c r="C439" s="274"/>
    </row>
    <row r="440" customFormat="false" ht="15.75" hidden="false" customHeight="true" outlineLevel="0" collapsed="false">
      <c r="C440" s="274"/>
    </row>
    <row r="441" customFormat="false" ht="15.75" hidden="false" customHeight="true" outlineLevel="0" collapsed="false">
      <c r="C441" s="274"/>
    </row>
    <row r="442" customFormat="false" ht="15.75" hidden="false" customHeight="true" outlineLevel="0" collapsed="false">
      <c r="C442" s="274"/>
    </row>
    <row r="443" customFormat="false" ht="15.75" hidden="false" customHeight="true" outlineLevel="0" collapsed="false">
      <c r="C443" s="274"/>
    </row>
    <row r="444" customFormat="false" ht="15.75" hidden="false" customHeight="true" outlineLevel="0" collapsed="false">
      <c r="C444" s="274"/>
    </row>
    <row r="445" customFormat="false" ht="15.75" hidden="false" customHeight="true" outlineLevel="0" collapsed="false">
      <c r="C445" s="274"/>
    </row>
    <row r="446" customFormat="false" ht="15.75" hidden="false" customHeight="true" outlineLevel="0" collapsed="false">
      <c r="C446" s="274"/>
    </row>
    <row r="447" customFormat="false" ht="15.75" hidden="false" customHeight="true" outlineLevel="0" collapsed="false">
      <c r="C447" s="274"/>
    </row>
    <row r="448" customFormat="false" ht="15.75" hidden="false" customHeight="true" outlineLevel="0" collapsed="false">
      <c r="C448" s="274"/>
    </row>
    <row r="449" customFormat="false" ht="15.75" hidden="false" customHeight="true" outlineLevel="0" collapsed="false">
      <c r="C449" s="274"/>
    </row>
    <row r="450" customFormat="false" ht="15.75" hidden="false" customHeight="true" outlineLevel="0" collapsed="false">
      <c r="C450" s="274"/>
    </row>
    <row r="451" customFormat="false" ht="15.75" hidden="false" customHeight="true" outlineLevel="0" collapsed="false">
      <c r="C451" s="274"/>
    </row>
    <row r="452" customFormat="false" ht="15.75" hidden="false" customHeight="true" outlineLevel="0" collapsed="false">
      <c r="C452" s="274"/>
    </row>
    <row r="453" customFormat="false" ht="15.75" hidden="false" customHeight="true" outlineLevel="0" collapsed="false">
      <c r="C453" s="274"/>
    </row>
    <row r="454" customFormat="false" ht="15.75" hidden="false" customHeight="true" outlineLevel="0" collapsed="false">
      <c r="C454" s="274"/>
    </row>
    <row r="455" customFormat="false" ht="15.75" hidden="false" customHeight="true" outlineLevel="0" collapsed="false">
      <c r="C455" s="274"/>
    </row>
    <row r="456" customFormat="false" ht="15.75" hidden="false" customHeight="true" outlineLevel="0" collapsed="false">
      <c r="C456" s="274"/>
    </row>
    <row r="457" customFormat="false" ht="15.75" hidden="false" customHeight="true" outlineLevel="0" collapsed="false">
      <c r="C457" s="274"/>
    </row>
    <row r="458" customFormat="false" ht="15.75" hidden="false" customHeight="true" outlineLevel="0" collapsed="false">
      <c r="C458" s="274"/>
    </row>
    <row r="459" customFormat="false" ht="15.75" hidden="false" customHeight="true" outlineLevel="0" collapsed="false">
      <c r="C459" s="274"/>
    </row>
    <row r="460" customFormat="false" ht="15.75" hidden="false" customHeight="true" outlineLevel="0" collapsed="false">
      <c r="C460" s="274"/>
    </row>
    <row r="461" customFormat="false" ht="15.75" hidden="false" customHeight="true" outlineLevel="0" collapsed="false">
      <c r="C461" s="274"/>
    </row>
    <row r="462" customFormat="false" ht="15.75" hidden="false" customHeight="true" outlineLevel="0" collapsed="false">
      <c r="C462" s="274"/>
    </row>
    <row r="463" customFormat="false" ht="15.75" hidden="false" customHeight="true" outlineLevel="0" collapsed="false">
      <c r="C463" s="274"/>
    </row>
    <row r="464" customFormat="false" ht="15.75" hidden="false" customHeight="true" outlineLevel="0" collapsed="false">
      <c r="C464" s="274"/>
    </row>
    <row r="465" customFormat="false" ht="15.75" hidden="false" customHeight="true" outlineLevel="0" collapsed="false">
      <c r="C465" s="274"/>
    </row>
    <row r="466" customFormat="false" ht="15.75" hidden="false" customHeight="true" outlineLevel="0" collapsed="false">
      <c r="C466" s="274"/>
    </row>
    <row r="467" customFormat="false" ht="15.75" hidden="false" customHeight="true" outlineLevel="0" collapsed="false">
      <c r="C467" s="274"/>
    </row>
    <row r="468" customFormat="false" ht="15.75" hidden="false" customHeight="true" outlineLevel="0" collapsed="false">
      <c r="C468" s="274"/>
    </row>
    <row r="469" customFormat="false" ht="15.75" hidden="false" customHeight="true" outlineLevel="0" collapsed="false">
      <c r="C469" s="274"/>
    </row>
    <row r="470" customFormat="false" ht="15.75" hidden="false" customHeight="true" outlineLevel="0" collapsed="false">
      <c r="C470" s="274"/>
    </row>
    <row r="471" customFormat="false" ht="15.75" hidden="false" customHeight="true" outlineLevel="0" collapsed="false">
      <c r="C471" s="274"/>
    </row>
    <row r="472" customFormat="false" ht="15.75" hidden="false" customHeight="true" outlineLevel="0" collapsed="false">
      <c r="C472" s="274"/>
    </row>
    <row r="473" customFormat="false" ht="15.75" hidden="false" customHeight="true" outlineLevel="0" collapsed="false">
      <c r="C473" s="274"/>
    </row>
    <row r="474" customFormat="false" ht="15.75" hidden="false" customHeight="true" outlineLevel="0" collapsed="false">
      <c r="C474" s="274"/>
    </row>
    <row r="475" customFormat="false" ht="15.75" hidden="false" customHeight="true" outlineLevel="0" collapsed="false">
      <c r="C475" s="274"/>
    </row>
    <row r="476" customFormat="false" ht="15.75" hidden="false" customHeight="true" outlineLevel="0" collapsed="false">
      <c r="C476" s="274"/>
    </row>
    <row r="477" customFormat="false" ht="15.75" hidden="false" customHeight="true" outlineLevel="0" collapsed="false">
      <c r="C477" s="274"/>
    </row>
    <row r="478" customFormat="false" ht="15.75" hidden="false" customHeight="true" outlineLevel="0" collapsed="false">
      <c r="C478" s="274"/>
    </row>
    <row r="479" customFormat="false" ht="15.75" hidden="false" customHeight="true" outlineLevel="0" collapsed="false">
      <c r="C479" s="274"/>
    </row>
    <row r="480" customFormat="false" ht="15.75" hidden="false" customHeight="true" outlineLevel="0" collapsed="false">
      <c r="C480" s="274"/>
    </row>
    <row r="481" customFormat="false" ht="15.75" hidden="false" customHeight="true" outlineLevel="0" collapsed="false">
      <c r="C481" s="274"/>
    </row>
    <row r="482" customFormat="false" ht="15.75" hidden="false" customHeight="true" outlineLevel="0" collapsed="false">
      <c r="C482" s="274"/>
    </row>
    <row r="483" customFormat="false" ht="15.75" hidden="false" customHeight="true" outlineLevel="0" collapsed="false">
      <c r="C483" s="274"/>
    </row>
    <row r="484" customFormat="false" ht="15.75" hidden="false" customHeight="true" outlineLevel="0" collapsed="false">
      <c r="C484" s="274"/>
    </row>
    <row r="485" customFormat="false" ht="15.75" hidden="false" customHeight="true" outlineLevel="0" collapsed="false">
      <c r="C485" s="274"/>
    </row>
    <row r="486" customFormat="false" ht="15.75" hidden="false" customHeight="true" outlineLevel="0" collapsed="false">
      <c r="C486" s="274"/>
    </row>
    <row r="487" customFormat="false" ht="15.75" hidden="false" customHeight="true" outlineLevel="0" collapsed="false">
      <c r="C487" s="274"/>
    </row>
    <row r="488" customFormat="false" ht="15.75" hidden="false" customHeight="true" outlineLevel="0" collapsed="false">
      <c r="C488" s="274"/>
    </row>
    <row r="489" customFormat="false" ht="15.75" hidden="false" customHeight="true" outlineLevel="0" collapsed="false">
      <c r="C489" s="274"/>
    </row>
    <row r="490" customFormat="false" ht="15.75" hidden="false" customHeight="true" outlineLevel="0" collapsed="false">
      <c r="C490" s="274"/>
    </row>
    <row r="491" customFormat="false" ht="15.75" hidden="false" customHeight="true" outlineLevel="0" collapsed="false">
      <c r="C491" s="274"/>
    </row>
    <row r="492" customFormat="false" ht="15.75" hidden="false" customHeight="true" outlineLevel="0" collapsed="false">
      <c r="C492" s="274"/>
    </row>
    <row r="493" customFormat="false" ht="15.75" hidden="false" customHeight="true" outlineLevel="0" collapsed="false">
      <c r="C493" s="274"/>
    </row>
    <row r="494" customFormat="false" ht="15.75" hidden="false" customHeight="true" outlineLevel="0" collapsed="false">
      <c r="C494" s="274"/>
    </row>
    <row r="495" customFormat="false" ht="15.75" hidden="false" customHeight="true" outlineLevel="0" collapsed="false">
      <c r="C495" s="274"/>
    </row>
    <row r="496" customFormat="false" ht="15.75" hidden="false" customHeight="true" outlineLevel="0" collapsed="false">
      <c r="C496" s="274"/>
    </row>
    <row r="497" customFormat="false" ht="15.75" hidden="false" customHeight="true" outlineLevel="0" collapsed="false">
      <c r="C497" s="274"/>
    </row>
    <row r="498" customFormat="false" ht="15.75" hidden="false" customHeight="true" outlineLevel="0" collapsed="false">
      <c r="C498" s="274"/>
    </row>
    <row r="499" customFormat="false" ht="15.75" hidden="false" customHeight="true" outlineLevel="0" collapsed="false">
      <c r="C499" s="274"/>
    </row>
    <row r="500" customFormat="false" ht="15.75" hidden="false" customHeight="true" outlineLevel="0" collapsed="false">
      <c r="C500" s="274"/>
    </row>
    <row r="501" customFormat="false" ht="15.75" hidden="false" customHeight="true" outlineLevel="0" collapsed="false">
      <c r="C501" s="274"/>
    </row>
    <row r="502" customFormat="false" ht="15.75" hidden="false" customHeight="true" outlineLevel="0" collapsed="false">
      <c r="C502" s="274"/>
    </row>
    <row r="503" customFormat="false" ht="15.75" hidden="false" customHeight="true" outlineLevel="0" collapsed="false">
      <c r="C503" s="274"/>
    </row>
    <row r="504" customFormat="false" ht="15.75" hidden="false" customHeight="true" outlineLevel="0" collapsed="false">
      <c r="C504" s="274"/>
    </row>
    <row r="505" customFormat="false" ht="15.75" hidden="false" customHeight="true" outlineLevel="0" collapsed="false">
      <c r="C505" s="274"/>
    </row>
    <row r="506" customFormat="false" ht="15.75" hidden="false" customHeight="true" outlineLevel="0" collapsed="false">
      <c r="C506" s="274"/>
    </row>
    <row r="507" customFormat="false" ht="15.75" hidden="false" customHeight="true" outlineLevel="0" collapsed="false">
      <c r="C507" s="274"/>
    </row>
    <row r="508" customFormat="false" ht="15.75" hidden="false" customHeight="true" outlineLevel="0" collapsed="false">
      <c r="C508" s="274"/>
    </row>
    <row r="509" customFormat="false" ht="15.75" hidden="false" customHeight="true" outlineLevel="0" collapsed="false">
      <c r="C509" s="274"/>
    </row>
    <row r="510" customFormat="false" ht="15.75" hidden="false" customHeight="true" outlineLevel="0" collapsed="false">
      <c r="C510" s="274"/>
    </row>
    <row r="511" customFormat="false" ht="15.75" hidden="false" customHeight="true" outlineLevel="0" collapsed="false">
      <c r="C511" s="274"/>
    </row>
    <row r="512" customFormat="false" ht="15.75" hidden="false" customHeight="true" outlineLevel="0" collapsed="false">
      <c r="C512" s="274"/>
    </row>
    <row r="513" customFormat="false" ht="15.75" hidden="false" customHeight="true" outlineLevel="0" collapsed="false">
      <c r="C513" s="274"/>
    </row>
    <row r="514" customFormat="false" ht="15.75" hidden="false" customHeight="true" outlineLevel="0" collapsed="false">
      <c r="C514" s="274"/>
    </row>
    <row r="515" customFormat="false" ht="15.75" hidden="false" customHeight="true" outlineLevel="0" collapsed="false">
      <c r="C515" s="274"/>
    </row>
    <row r="516" customFormat="false" ht="15.75" hidden="false" customHeight="true" outlineLevel="0" collapsed="false">
      <c r="C516" s="274"/>
    </row>
    <row r="517" customFormat="false" ht="15.75" hidden="false" customHeight="true" outlineLevel="0" collapsed="false">
      <c r="C517" s="274"/>
    </row>
    <row r="518" customFormat="false" ht="15.75" hidden="false" customHeight="true" outlineLevel="0" collapsed="false">
      <c r="C518" s="274"/>
    </row>
    <row r="519" customFormat="false" ht="15.75" hidden="false" customHeight="true" outlineLevel="0" collapsed="false">
      <c r="C519" s="274"/>
    </row>
    <row r="520" customFormat="false" ht="15.75" hidden="false" customHeight="true" outlineLevel="0" collapsed="false">
      <c r="C520" s="274"/>
    </row>
    <row r="521" customFormat="false" ht="15.75" hidden="false" customHeight="true" outlineLevel="0" collapsed="false">
      <c r="C521" s="274"/>
    </row>
    <row r="522" customFormat="false" ht="15.75" hidden="false" customHeight="true" outlineLevel="0" collapsed="false">
      <c r="C522" s="274"/>
    </row>
    <row r="523" customFormat="false" ht="15.75" hidden="false" customHeight="true" outlineLevel="0" collapsed="false">
      <c r="C523" s="274"/>
    </row>
    <row r="524" customFormat="false" ht="15.75" hidden="false" customHeight="true" outlineLevel="0" collapsed="false">
      <c r="C524" s="274"/>
    </row>
    <row r="525" customFormat="false" ht="15.75" hidden="false" customHeight="true" outlineLevel="0" collapsed="false">
      <c r="C525" s="274"/>
    </row>
    <row r="526" customFormat="false" ht="15.75" hidden="false" customHeight="true" outlineLevel="0" collapsed="false">
      <c r="C526" s="274"/>
    </row>
    <row r="527" customFormat="false" ht="15.75" hidden="false" customHeight="true" outlineLevel="0" collapsed="false">
      <c r="C527" s="274"/>
    </row>
    <row r="528" customFormat="false" ht="15.75" hidden="false" customHeight="true" outlineLevel="0" collapsed="false">
      <c r="C528" s="274"/>
    </row>
    <row r="529" customFormat="false" ht="15.75" hidden="false" customHeight="true" outlineLevel="0" collapsed="false">
      <c r="C529" s="274"/>
    </row>
    <row r="530" customFormat="false" ht="15.75" hidden="false" customHeight="true" outlineLevel="0" collapsed="false">
      <c r="C530" s="274"/>
    </row>
    <row r="531" customFormat="false" ht="15.75" hidden="false" customHeight="true" outlineLevel="0" collapsed="false">
      <c r="C531" s="274"/>
    </row>
    <row r="532" customFormat="false" ht="15.75" hidden="false" customHeight="true" outlineLevel="0" collapsed="false">
      <c r="C532" s="274"/>
    </row>
    <row r="533" customFormat="false" ht="15.75" hidden="false" customHeight="true" outlineLevel="0" collapsed="false">
      <c r="C533" s="274"/>
    </row>
    <row r="534" customFormat="false" ht="15.75" hidden="false" customHeight="true" outlineLevel="0" collapsed="false">
      <c r="C534" s="274"/>
    </row>
    <row r="535" customFormat="false" ht="15.75" hidden="false" customHeight="true" outlineLevel="0" collapsed="false">
      <c r="C535" s="274"/>
    </row>
    <row r="536" customFormat="false" ht="15.75" hidden="false" customHeight="true" outlineLevel="0" collapsed="false">
      <c r="C536" s="274"/>
    </row>
    <row r="537" customFormat="false" ht="15.75" hidden="false" customHeight="true" outlineLevel="0" collapsed="false">
      <c r="C537" s="274"/>
    </row>
    <row r="538" customFormat="false" ht="15.75" hidden="false" customHeight="true" outlineLevel="0" collapsed="false">
      <c r="C538" s="274"/>
    </row>
    <row r="539" customFormat="false" ht="15.75" hidden="false" customHeight="true" outlineLevel="0" collapsed="false">
      <c r="C539" s="274"/>
    </row>
    <row r="540" customFormat="false" ht="15.75" hidden="false" customHeight="true" outlineLevel="0" collapsed="false">
      <c r="C540" s="274"/>
    </row>
    <row r="541" customFormat="false" ht="15.75" hidden="false" customHeight="true" outlineLevel="0" collapsed="false">
      <c r="C541" s="274"/>
    </row>
    <row r="542" customFormat="false" ht="15.75" hidden="false" customHeight="true" outlineLevel="0" collapsed="false">
      <c r="C542" s="274"/>
    </row>
    <row r="543" customFormat="false" ht="15.75" hidden="false" customHeight="true" outlineLevel="0" collapsed="false">
      <c r="C543" s="274"/>
    </row>
    <row r="544" customFormat="false" ht="15.75" hidden="false" customHeight="true" outlineLevel="0" collapsed="false">
      <c r="C544" s="274"/>
    </row>
    <row r="545" customFormat="false" ht="15.75" hidden="false" customHeight="true" outlineLevel="0" collapsed="false">
      <c r="C545" s="274"/>
    </row>
    <row r="546" customFormat="false" ht="15.75" hidden="false" customHeight="true" outlineLevel="0" collapsed="false">
      <c r="C546" s="274"/>
    </row>
    <row r="547" customFormat="false" ht="15.75" hidden="false" customHeight="true" outlineLevel="0" collapsed="false">
      <c r="C547" s="274"/>
    </row>
    <row r="548" customFormat="false" ht="15.75" hidden="false" customHeight="true" outlineLevel="0" collapsed="false">
      <c r="C548" s="274"/>
    </row>
    <row r="549" customFormat="false" ht="15.75" hidden="false" customHeight="true" outlineLevel="0" collapsed="false">
      <c r="C549" s="274"/>
    </row>
    <row r="550" customFormat="false" ht="15.75" hidden="false" customHeight="true" outlineLevel="0" collapsed="false">
      <c r="C550" s="274"/>
    </row>
    <row r="551" customFormat="false" ht="15.75" hidden="false" customHeight="true" outlineLevel="0" collapsed="false">
      <c r="C551" s="274"/>
    </row>
    <row r="552" customFormat="false" ht="15.75" hidden="false" customHeight="true" outlineLevel="0" collapsed="false">
      <c r="C552" s="274"/>
    </row>
    <row r="553" customFormat="false" ht="15.75" hidden="false" customHeight="true" outlineLevel="0" collapsed="false">
      <c r="C553" s="274"/>
    </row>
    <row r="554" customFormat="false" ht="15.75" hidden="false" customHeight="true" outlineLevel="0" collapsed="false">
      <c r="C554" s="274"/>
    </row>
    <row r="555" customFormat="false" ht="15.75" hidden="false" customHeight="true" outlineLevel="0" collapsed="false">
      <c r="C555" s="274"/>
    </row>
    <row r="556" customFormat="false" ht="15.75" hidden="false" customHeight="true" outlineLevel="0" collapsed="false">
      <c r="C556" s="274"/>
    </row>
    <row r="557" customFormat="false" ht="15.75" hidden="false" customHeight="true" outlineLevel="0" collapsed="false">
      <c r="C557" s="274"/>
    </row>
    <row r="558" customFormat="false" ht="15.75" hidden="false" customHeight="true" outlineLevel="0" collapsed="false">
      <c r="C558" s="274"/>
    </row>
    <row r="559" customFormat="false" ht="15.75" hidden="false" customHeight="true" outlineLevel="0" collapsed="false">
      <c r="C559" s="274"/>
    </row>
    <row r="560" customFormat="false" ht="15.75" hidden="false" customHeight="true" outlineLevel="0" collapsed="false">
      <c r="C560" s="274"/>
    </row>
    <row r="561" customFormat="false" ht="15.75" hidden="false" customHeight="true" outlineLevel="0" collapsed="false">
      <c r="C561" s="274"/>
    </row>
    <row r="562" customFormat="false" ht="15.75" hidden="false" customHeight="true" outlineLevel="0" collapsed="false">
      <c r="C562" s="274"/>
    </row>
    <row r="563" customFormat="false" ht="15.75" hidden="false" customHeight="true" outlineLevel="0" collapsed="false">
      <c r="C563" s="274"/>
    </row>
    <row r="564" customFormat="false" ht="15.75" hidden="false" customHeight="true" outlineLevel="0" collapsed="false">
      <c r="C564" s="274"/>
    </row>
    <row r="565" customFormat="false" ht="15.75" hidden="false" customHeight="true" outlineLevel="0" collapsed="false">
      <c r="C565" s="274"/>
    </row>
    <row r="566" customFormat="false" ht="15.75" hidden="false" customHeight="true" outlineLevel="0" collapsed="false">
      <c r="C566" s="274"/>
    </row>
    <row r="567" customFormat="false" ht="15.75" hidden="false" customHeight="true" outlineLevel="0" collapsed="false">
      <c r="C567" s="274"/>
    </row>
    <row r="568" customFormat="false" ht="15.75" hidden="false" customHeight="true" outlineLevel="0" collapsed="false">
      <c r="C568" s="274"/>
    </row>
    <row r="569" customFormat="false" ht="15.75" hidden="false" customHeight="true" outlineLevel="0" collapsed="false">
      <c r="C569" s="274"/>
    </row>
    <row r="570" customFormat="false" ht="15.75" hidden="false" customHeight="true" outlineLevel="0" collapsed="false">
      <c r="C570" s="274"/>
    </row>
    <row r="571" customFormat="false" ht="15.75" hidden="false" customHeight="true" outlineLevel="0" collapsed="false">
      <c r="C571" s="274"/>
    </row>
    <row r="572" customFormat="false" ht="15.75" hidden="false" customHeight="true" outlineLevel="0" collapsed="false">
      <c r="C572" s="274"/>
    </row>
    <row r="573" customFormat="false" ht="15.75" hidden="false" customHeight="true" outlineLevel="0" collapsed="false">
      <c r="C573" s="274"/>
    </row>
    <row r="574" customFormat="false" ht="15.75" hidden="false" customHeight="true" outlineLevel="0" collapsed="false">
      <c r="C574" s="274"/>
    </row>
    <row r="575" customFormat="false" ht="15.75" hidden="false" customHeight="true" outlineLevel="0" collapsed="false">
      <c r="C575" s="274"/>
    </row>
    <row r="576" customFormat="false" ht="15.75" hidden="false" customHeight="true" outlineLevel="0" collapsed="false">
      <c r="C576" s="274"/>
    </row>
    <row r="577" customFormat="false" ht="15.75" hidden="false" customHeight="true" outlineLevel="0" collapsed="false">
      <c r="C577" s="274"/>
    </row>
    <row r="578" customFormat="false" ht="15.75" hidden="false" customHeight="true" outlineLevel="0" collapsed="false">
      <c r="C578" s="274"/>
    </row>
    <row r="579" customFormat="false" ht="15.75" hidden="false" customHeight="true" outlineLevel="0" collapsed="false">
      <c r="C579" s="274"/>
    </row>
    <row r="580" customFormat="false" ht="15.75" hidden="false" customHeight="true" outlineLevel="0" collapsed="false">
      <c r="C580" s="274"/>
    </row>
    <row r="581" customFormat="false" ht="15.75" hidden="false" customHeight="true" outlineLevel="0" collapsed="false">
      <c r="C581" s="274"/>
    </row>
    <row r="582" customFormat="false" ht="15.75" hidden="false" customHeight="true" outlineLevel="0" collapsed="false">
      <c r="C582" s="274"/>
    </row>
    <row r="583" customFormat="false" ht="15.75" hidden="false" customHeight="true" outlineLevel="0" collapsed="false">
      <c r="C583" s="274"/>
    </row>
    <row r="584" customFormat="false" ht="15.75" hidden="false" customHeight="true" outlineLevel="0" collapsed="false">
      <c r="C584" s="274"/>
    </row>
    <row r="585" customFormat="false" ht="15.75" hidden="false" customHeight="true" outlineLevel="0" collapsed="false">
      <c r="C585" s="274"/>
    </row>
    <row r="586" customFormat="false" ht="15.75" hidden="false" customHeight="true" outlineLevel="0" collapsed="false">
      <c r="C586" s="274"/>
    </row>
    <row r="587" customFormat="false" ht="15.75" hidden="false" customHeight="true" outlineLevel="0" collapsed="false">
      <c r="C587" s="274"/>
    </row>
    <row r="588" customFormat="false" ht="15.75" hidden="false" customHeight="true" outlineLevel="0" collapsed="false">
      <c r="C588" s="274"/>
    </row>
    <row r="589" customFormat="false" ht="15.75" hidden="false" customHeight="true" outlineLevel="0" collapsed="false">
      <c r="C589" s="274"/>
    </row>
    <row r="590" customFormat="false" ht="15.75" hidden="false" customHeight="true" outlineLevel="0" collapsed="false">
      <c r="C590" s="274"/>
    </row>
    <row r="591" customFormat="false" ht="15.75" hidden="false" customHeight="true" outlineLevel="0" collapsed="false">
      <c r="C591" s="274"/>
    </row>
    <row r="592" customFormat="false" ht="15.75" hidden="false" customHeight="true" outlineLevel="0" collapsed="false">
      <c r="C592" s="274"/>
    </row>
    <row r="593" customFormat="false" ht="15.75" hidden="false" customHeight="true" outlineLevel="0" collapsed="false">
      <c r="C593" s="274"/>
    </row>
    <row r="594" customFormat="false" ht="15.75" hidden="false" customHeight="true" outlineLevel="0" collapsed="false">
      <c r="C594" s="274"/>
    </row>
    <row r="595" customFormat="false" ht="15.75" hidden="false" customHeight="true" outlineLevel="0" collapsed="false">
      <c r="C595" s="274"/>
    </row>
    <row r="596" customFormat="false" ht="15.75" hidden="false" customHeight="true" outlineLevel="0" collapsed="false">
      <c r="C596" s="274"/>
    </row>
    <row r="597" customFormat="false" ht="15.75" hidden="false" customHeight="true" outlineLevel="0" collapsed="false">
      <c r="C597" s="274"/>
    </row>
    <row r="598" customFormat="false" ht="15.75" hidden="false" customHeight="true" outlineLevel="0" collapsed="false">
      <c r="C598" s="274"/>
    </row>
    <row r="599" customFormat="false" ht="15.75" hidden="false" customHeight="true" outlineLevel="0" collapsed="false">
      <c r="C599" s="274"/>
    </row>
    <row r="600" customFormat="false" ht="15.75" hidden="false" customHeight="true" outlineLevel="0" collapsed="false">
      <c r="C600" s="274"/>
    </row>
    <row r="601" customFormat="false" ht="15.75" hidden="false" customHeight="true" outlineLevel="0" collapsed="false">
      <c r="C601" s="274"/>
    </row>
    <row r="602" customFormat="false" ht="15.75" hidden="false" customHeight="true" outlineLevel="0" collapsed="false">
      <c r="C602" s="274"/>
    </row>
    <row r="603" customFormat="false" ht="15.75" hidden="false" customHeight="true" outlineLevel="0" collapsed="false">
      <c r="C603" s="274"/>
    </row>
    <row r="604" customFormat="false" ht="15.75" hidden="false" customHeight="true" outlineLevel="0" collapsed="false">
      <c r="C604" s="274"/>
    </row>
    <row r="605" customFormat="false" ht="15.75" hidden="false" customHeight="true" outlineLevel="0" collapsed="false">
      <c r="C605" s="274"/>
    </row>
    <row r="606" customFormat="false" ht="15.75" hidden="false" customHeight="true" outlineLevel="0" collapsed="false">
      <c r="C606" s="274"/>
    </row>
    <row r="607" customFormat="false" ht="15.75" hidden="false" customHeight="true" outlineLevel="0" collapsed="false">
      <c r="C607" s="274"/>
    </row>
    <row r="608" customFormat="false" ht="15.75" hidden="false" customHeight="true" outlineLevel="0" collapsed="false">
      <c r="C608" s="274"/>
    </row>
    <row r="609" customFormat="false" ht="15.75" hidden="false" customHeight="true" outlineLevel="0" collapsed="false">
      <c r="C609" s="274"/>
    </row>
    <row r="610" customFormat="false" ht="15.75" hidden="false" customHeight="true" outlineLevel="0" collapsed="false">
      <c r="C610" s="274"/>
    </row>
    <row r="611" customFormat="false" ht="15.75" hidden="false" customHeight="true" outlineLevel="0" collapsed="false">
      <c r="C611" s="274"/>
    </row>
    <row r="612" customFormat="false" ht="15.75" hidden="false" customHeight="true" outlineLevel="0" collapsed="false">
      <c r="C612" s="274"/>
    </row>
    <row r="613" customFormat="false" ht="15.75" hidden="false" customHeight="true" outlineLevel="0" collapsed="false">
      <c r="C613" s="274"/>
    </row>
    <row r="614" customFormat="false" ht="15.75" hidden="false" customHeight="true" outlineLevel="0" collapsed="false">
      <c r="C614" s="274"/>
    </row>
    <row r="615" customFormat="false" ht="15.75" hidden="false" customHeight="true" outlineLevel="0" collapsed="false">
      <c r="C615" s="274"/>
    </row>
    <row r="616" customFormat="false" ht="15.75" hidden="false" customHeight="true" outlineLevel="0" collapsed="false">
      <c r="C616" s="274"/>
    </row>
    <row r="617" customFormat="false" ht="15.75" hidden="false" customHeight="true" outlineLevel="0" collapsed="false">
      <c r="C617" s="274"/>
    </row>
    <row r="618" customFormat="false" ht="15.75" hidden="false" customHeight="true" outlineLevel="0" collapsed="false">
      <c r="C618" s="274"/>
    </row>
    <row r="619" customFormat="false" ht="15.75" hidden="false" customHeight="true" outlineLevel="0" collapsed="false">
      <c r="C619" s="274"/>
    </row>
    <row r="620" customFormat="false" ht="15.75" hidden="false" customHeight="true" outlineLevel="0" collapsed="false">
      <c r="C620" s="274"/>
    </row>
    <row r="621" customFormat="false" ht="15.75" hidden="false" customHeight="true" outlineLevel="0" collapsed="false">
      <c r="C621" s="274"/>
    </row>
    <row r="622" customFormat="false" ht="15.75" hidden="false" customHeight="true" outlineLevel="0" collapsed="false">
      <c r="C622" s="274"/>
    </row>
    <row r="623" customFormat="false" ht="15.75" hidden="false" customHeight="true" outlineLevel="0" collapsed="false">
      <c r="C623" s="274"/>
    </row>
    <row r="624" customFormat="false" ht="15.75" hidden="false" customHeight="true" outlineLevel="0" collapsed="false">
      <c r="C624" s="274"/>
    </row>
    <row r="625" customFormat="false" ht="15.75" hidden="false" customHeight="true" outlineLevel="0" collapsed="false">
      <c r="C625" s="274"/>
    </row>
    <row r="626" customFormat="false" ht="15.75" hidden="false" customHeight="true" outlineLevel="0" collapsed="false">
      <c r="C626" s="274"/>
    </row>
    <row r="627" customFormat="false" ht="15.75" hidden="false" customHeight="true" outlineLevel="0" collapsed="false">
      <c r="C627" s="274"/>
    </row>
    <row r="628" customFormat="false" ht="15.75" hidden="false" customHeight="true" outlineLevel="0" collapsed="false">
      <c r="C628" s="274"/>
    </row>
    <row r="629" customFormat="false" ht="15.75" hidden="false" customHeight="true" outlineLevel="0" collapsed="false">
      <c r="C629" s="274"/>
    </row>
    <row r="630" customFormat="false" ht="15.75" hidden="false" customHeight="true" outlineLevel="0" collapsed="false">
      <c r="C630" s="274"/>
    </row>
    <row r="631" customFormat="false" ht="15.75" hidden="false" customHeight="true" outlineLevel="0" collapsed="false">
      <c r="C631" s="274"/>
    </row>
    <row r="632" customFormat="false" ht="15.75" hidden="false" customHeight="true" outlineLevel="0" collapsed="false">
      <c r="C632" s="274"/>
    </row>
    <row r="633" customFormat="false" ht="15.75" hidden="false" customHeight="true" outlineLevel="0" collapsed="false">
      <c r="C633" s="274"/>
    </row>
    <row r="634" customFormat="false" ht="15.75" hidden="false" customHeight="true" outlineLevel="0" collapsed="false">
      <c r="C634" s="274"/>
    </row>
    <row r="635" customFormat="false" ht="15.75" hidden="false" customHeight="true" outlineLevel="0" collapsed="false">
      <c r="C635" s="274"/>
    </row>
    <row r="636" customFormat="false" ht="15.75" hidden="false" customHeight="true" outlineLevel="0" collapsed="false">
      <c r="C636" s="274"/>
    </row>
    <row r="637" customFormat="false" ht="15.75" hidden="false" customHeight="true" outlineLevel="0" collapsed="false">
      <c r="C637" s="274"/>
    </row>
    <row r="638" customFormat="false" ht="15.75" hidden="false" customHeight="true" outlineLevel="0" collapsed="false">
      <c r="C638" s="274"/>
    </row>
    <row r="639" customFormat="false" ht="15.75" hidden="false" customHeight="true" outlineLevel="0" collapsed="false">
      <c r="C639" s="274"/>
    </row>
    <row r="640" customFormat="false" ht="15.75" hidden="false" customHeight="true" outlineLevel="0" collapsed="false">
      <c r="C640" s="274"/>
    </row>
    <row r="641" customFormat="false" ht="15.75" hidden="false" customHeight="true" outlineLevel="0" collapsed="false">
      <c r="C641" s="274"/>
    </row>
    <row r="642" customFormat="false" ht="15.75" hidden="false" customHeight="true" outlineLevel="0" collapsed="false">
      <c r="C642" s="274"/>
    </row>
    <row r="643" customFormat="false" ht="15.75" hidden="false" customHeight="true" outlineLevel="0" collapsed="false">
      <c r="C643" s="274"/>
    </row>
    <row r="644" customFormat="false" ht="15.75" hidden="false" customHeight="true" outlineLevel="0" collapsed="false">
      <c r="C644" s="274"/>
    </row>
    <row r="645" customFormat="false" ht="15.75" hidden="false" customHeight="true" outlineLevel="0" collapsed="false">
      <c r="C645" s="274"/>
    </row>
    <row r="646" customFormat="false" ht="15.75" hidden="false" customHeight="true" outlineLevel="0" collapsed="false">
      <c r="C646" s="274"/>
    </row>
    <row r="647" customFormat="false" ht="15.75" hidden="false" customHeight="true" outlineLevel="0" collapsed="false">
      <c r="C647" s="274"/>
    </row>
    <row r="648" customFormat="false" ht="15.75" hidden="false" customHeight="true" outlineLevel="0" collapsed="false">
      <c r="C648" s="274"/>
    </row>
    <row r="649" customFormat="false" ht="15.75" hidden="false" customHeight="true" outlineLevel="0" collapsed="false">
      <c r="C649" s="274"/>
    </row>
    <row r="650" customFormat="false" ht="15.75" hidden="false" customHeight="true" outlineLevel="0" collapsed="false">
      <c r="C650" s="274"/>
    </row>
    <row r="651" customFormat="false" ht="15.75" hidden="false" customHeight="true" outlineLevel="0" collapsed="false">
      <c r="C651" s="274"/>
    </row>
    <row r="652" customFormat="false" ht="15.75" hidden="false" customHeight="true" outlineLevel="0" collapsed="false">
      <c r="C652" s="274"/>
    </row>
    <row r="653" customFormat="false" ht="15.75" hidden="false" customHeight="true" outlineLevel="0" collapsed="false">
      <c r="C653" s="274"/>
    </row>
    <row r="654" customFormat="false" ht="15.75" hidden="false" customHeight="true" outlineLevel="0" collapsed="false">
      <c r="C654" s="274"/>
    </row>
    <row r="655" customFormat="false" ht="15.75" hidden="false" customHeight="true" outlineLevel="0" collapsed="false">
      <c r="C655" s="274"/>
    </row>
    <row r="656" customFormat="false" ht="15.75" hidden="false" customHeight="true" outlineLevel="0" collapsed="false">
      <c r="C656" s="274"/>
    </row>
    <row r="657" customFormat="false" ht="15.75" hidden="false" customHeight="true" outlineLevel="0" collapsed="false">
      <c r="C657" s="274"/>
    </row>
    <row r="658" customFormat="false" ht="15.75" hidden="false" customHeight="true" outlineLevel="0" collapsed="false">
      <c r="C658" s="274"/>
    </row>
    <row r="659" customFormat="false" ht="15.75" hidden="false" customHeight="true" outlineLevel="0" collapsed="false">
      <c r="C659" s="274"/>
    </row>
    <row r="660" customFormat="false" ht="15.75" hidden="false" customHeight="true" outlineLevel="0" collapsed="false">
      <c r="C660" s="274"/>
    </row>
    <row r="661" customFormat="false" ht="15.75" hidden="false" customHeight="true" outlineLevel="0" collapsed="false">
      <c r="C661" s="274"/>
    </row>
    <row r="662" customFormat="false" ht="15.75" hidden="false" customHeight="true" outlineLevel="0" collapsed="false">
      <c r="C662" s="274"/>
    </row>
    <row r="663" customFormat="false" ht="15.75" hidden="false" customHeight="true" outlineLevel="0" collapsed="false">
      <c r="C663" s="274"/>
    </row>
    <row r="664" customFormat="false" ht="15.75" hidden="false" customHeight="true" outlineLevel="0" collapsed="false">
      <c r="C664" s="274"/>
    </row>
    <row r="665" customFormat="false" ht="15.75" hidden="false" customHeight="true" outlineLevel="0" collapsed="false">
      <c r="C665" s="274"/>
    </row>
    <row r="666" customFormat="false" ht="15.75" hidden="false" customHeight="true" outlineLevel="0" collapsed="false">
      <c r="C666" s="274"/>
    </row>
    <row r="667" customFormat="false" ht="15.75" hidden="false" customHeight="true" outlineLevel="0" collapsed="false">
      <c r="C667" s="274"/>
    </row>
    <row r="668" customFormat="false" ht="15.75" hidden="false" customHeight="true" outlineLevel="0" collapsed="false">
      <c r="C668" s="274"/>
    </row>
    <row r="669" customFormat="false" ht="15.75" hidden="false" customHeight="true" outlineLevel="0" collapsed="false">
      <c r="C669" s="274"/>
    </row>
    <row r="670" customFormat="false" ht="15.75" hidden="false" customHeight="true" outlineLevel="0" collapsed="false">
      <c r="C670" s="274"/>
    </row>
    <row r="671" customFormat="false" ht="15.75" hidden="false" customHeight="true" outlineLevel="0" collapsed="false">
      <c r="C671" s="274"/>
    </row>
    <row r="672" customFormat="false" ht="15.75" hidden="false" customHeight="true" outlineLevel="0" collapsed="false">
      <c r="C672" s="274"/>
    </row>
    <row r="673" customFormat="false" ht="15.75" hidden="false" customHeight="true" outlineLevel="0" collapsed="false">
      <c r="C673" s="274"/>
    </row>
    <row r="674" customFormat="false" ht="15.75" hidden="false" customHeight="true" outlineLevel="0" collapsed="false">
      <c r="C674" s="274"/>
    </row>
    <row r="675" customFormat="false" ht="15.75" hidden="false" customHeight="true" outlineLevel="0" collapsed="false">
      <c r="C675" s="274"/>
    </row>
    <row r="676" customFormat="false" ht="15.75" hidden="false" customHeight="true" outlineLevel="0" collapsed="false">
      <c r="C676" s="274"/>
    </row>
    <row r="677" customFormat="false" ht="15.75" hidden="false" customHeight="true" outlineLevel="0" collapsed="false">
      <c r="C677" s="274"/>
    </row>
    <row r="678" customFormat="false" ht="15.75" hidden="false" customHeight="true" outlineLevel="0" collapsed="false">
      <c r="C678" s="274"/>
    </row>
    <row r="679" customFormat="false" ht="15.75" hidden="false" customHeight="true" outlineLevel="0" collapsed="false">
      <c r="C679" s="274"/>
    </row>
    <row r="680" customFormat="false" ht="15.75" hidden="false" customHeight="true" outlineLevel="0" collapsed="false">
      <c r="C680" s="274"/>
    </row>
    <row r="681" customFormat="false" ht="15.75" hidden="false" customHeight="true" outlineLevel="0" collapsed="false">
      <c r="C681" s="274"/>
    </row>
    <row r="682" customFormat="false" ht="15.75" hidden="false" customHeight="true" outlineLevel="0" collapsed="false">
      <c r="C682" s="274"/>
    </row>
    <row r="683" customFormat="false" ht="15.75" hidden="false" customHeight="true" outlineLevel="0" collapsed="false">
      <c r="C683" s="274"/>
    </row>
    <row r="684" customFormat="false" ht="15.75" hidden="false" customHeight="true" outlineLevel="0" collapsed="false">
      <c r="C684" s="274"/>
    </row>
    <row r="685" customFormat="false" ht="15.75" hidden="false" customHeight="true" outlineLevel="0" collapsed="false">
      <c r="C685" s="274"/>
    </row>
    <row r="686" customFormat="false" ht="15.75" hidden="false" customHeight="true" outlineLevel="0" collapsed="false">
      <c r="C686" s="274"/>
    </row>
    <row r="687" customFormat="false" ht="15.75" hidden="false" customHeight="true" outlineLevel="0" collapsed="false">
      <c r="C687" s="274"/>
    </row>
    <row r="688" customFormat="false" ht="15.75" hidden="false" customHeight="true" outlineLevel="0" collapsed="false">
      <c r="C688" s="274"/>
    </row>
    <row r="689" customFormat="false" ht="15.75" hidden="false" customHeight="true" outlineLevel="0" collapsed="false">
      <c r="C689" s="274"/>
    </row>
    <row r="690" customFormat="false" ht="15.75" hidden="false" customHeight="true" outlineLevel="0" collapsed="false">
      <c r="C690" s="274"/>
    </row>
    <row r="691" customFormat="false" ht="15.75" hidden="false" customHeight="true" outlineLevel="0" collapsed="false">
      <c r="C691" s="274"/>
    </row>
    <row r="692" customFormat="false" ht="15.75" hidden="false" customHeight="true" outlineLevel="0" collapsed="false">
      <c r="C692" s="274"/>
    </row>
    <row r="693" customFormat="false" ht="15.75" hidden="false" customHeight="true" outlineLevel="0" collapsed="false">
      <c r="C693" s="274"/>
    </row>
    <row r="694" customFormat="false" ht="15.75" hidden="false" customHeight="true" outlineLevel="0" collapsed="false">
      <c r="C694" s="274"/>
    </row>
    <row r="695" customFormat="false" ht="15.75" hidden="false" customHeight="true" outlineLevel="0" collapsed="false">
      <c r="C695" s="274"/>
    </row>
    <row r="696" customFormat="false" ht="15.75" hidden="false" customHeight="true" outlineLevel="0" collapsed="false">
      <c r="C696" s="274"/>
    </row>
    <row r="697" customFormat="false" ht="15.75" hidden="false" customHeight="true" outlineLevel="0" collapsed="false">
      <c r="C697" s="274"/>
    </row>
    <row r="698" customFormat="false" ht="15.75" hidden="false" customHeight="true" outlineLevel="0" collapsed="false">
      <c r="C698" s="274"/>
    </row>
    <row r="699" customFormat="false" ht="15.75" hidden="false" customHeight="true" outlineLevel="0" collapsed="false">
      <c r="C699" s="274"/>
    </row>
    <row r="700" customFormat="false" ht="15.75" hidden="false" customHeight="true" outlineLevel="0" collapsed="false">
      <c r="C700" s="274"/>
    </row>
    <row r="701" customFormat="false" ht="15.75" hidden="false" customHeight="true" outlineLevel="0" collapsed="false">
      <c r="C701" s="274"/>
    </row>
    <row r="702" customFormat="false" ht="15.75" hidden="false" customHeight="true" outlineLevel="0" collapsed="false">
      <c r="C702" s="274"/>
    </row>
    <row r="703" customFormat="false" ht="15.75" hidden="false" customHeight="true" outlineLevel="0" collapsed="false">
      <c r="C703" s="274"/>
    </row>
    <row r="704" customFormat="false" ht="15.75" hidden="false" customHeight="true" outlineLevel="0" collapsed="false">
      <c r="C704" s="274"/>
    </row>
    <row r="705" customFormat="false" ht="15.75" hidden="false" customHeight="true" outlineLevel="0" collapsed="false">
      <c r="C705" s="274"/>
    </row>
    <row r="706" customFormat="false" ht="15.75" hidden="false" customHeight="true" outlineLevel="0" collapsed="false">
      <c r="C706" s="274"/>
    </row>
    <row r="707" customFormat="false" ht="15.75" hidden="false" customHeight="true" outlineLevel="0" collapsed="false">
      <c r="C707" s="274"/>
    </row>
    <row r="708" customFormat="false" ht="15.75" hidden="false" customHeight="true" outlineLevel="0" collapsed="false">
      <c r="C708" s="274"/>
    </row>
    <row r="709" customFormat="false" ht="15.75" hidden="false" customHeight="true" outlineLevel="0" collapsed="false">
      <c r="C709" s="274"/>
    </row>
    <row r="710" customFormat="false" ht="15.75" hidden="false" customHeight="true" outlineLevel="0" collapsed="false">
      <c r="C710" s="274"/>
    </row>
    <row r="711" customFormat="false" ht="15.75" hidden="false" customHeight="true" outlineLevel="0" collapsed="false">
      <c r="C711" s="274"/>
    </row>
    <row r="712" customFormat="false" ht="15.75" hidden="false" customHeight="true" outlineLevel="0" collapsed="false">
      <c r="C712" s="274"/>
    </row>
    <row r="713" customFormat="false" ht="15.75" hidden="false" customHeight="true" outlineLevel="0" collapsed="false">
      <c r="C713" s="274"/>
    </row>
    <row r="714" customFormat="false" ht="15.75" hidden="false" customHeight="true" outlineLevel="0" collapsed="false">
      <c r="C714" s="274"/>
    </row>
    <row r="715" customFormat="false" ht="15.75" hidden="false" customHeight="true" outlineLevel="0" collapsed="false">
      <c r="C715" s="274"/>
    </row>
    <row r="716" customFormat="false" ht="15.75" hidden="false" customHeight="true" outlineLevel="0" collapsed="false">
      <c r="C716" s="274"/>
    </row>
    <row r="717" customFormat="false" ht="15.75" hidden="false" customHeight="true" outlineLevel="0" collapsed="false">
      <c r="C717" s="274"/>
    </row>
    <row r="718" customFormat="false" ht="15.75" hidden="false" customHeight="true" outlineLevel="0" collapsed="false">
      <c r="C718" s="274"/>
    </row>
    <row r="719" customFormat="false" ht="15.75" hidden="false" customHeight="true" outlineLevel="0" collapsed="false">
      <c r="C719" s="274"/>
    </row>
    <row r="720" customFormat="false" ht="15.75" hidden="false" customHeight="true" outlineLevel="0" collapsed="false">
      <c r="C720" s="274"/>
    </row>
    <row r="721" customFormat="false" ht="15.75" hidden="false" customHeight="true" outlineLevel="0" collapsed="false">
      <c r="C721" s="274"/>
    </row>
    <row r="722" customFormat="false" ht="15.75" hidden="false" customHeight="true" outlineLevel="0" collapsed="false">
      <c r="C722" s="274"/>
    </row>
    <row r="723" customFormat="false" ht="15.75" hidden="false" customHeight="true" outlineLevel="0" collapsed="false">
      <c r="C723" s="274"/>
    </row>
    <row r="724" customFormat="false" ht="15.75" hidden="false" customHeight="true" outlineLevel="0" collapsed="false">
      <c r="C724" s="274"/>
    </row>
    <row r="725" customFormat="false" ht="15.75" hidden="false" customHeight="true" outlineLevel="0" collapsed="false">
      <c r="C725" s="274"/>
    </row>
    <row r="726" customFormat="false" ht="15.75" hidden="false" customHeight="true" outlineLevel="0" collapsed="false">
      <c r="C726" s="274"/>
    </row>
    <row r="727" customFormat="false" ht="15.75" hidden="false" customHeight="true" outlineLevel="0" collapsed="false">
      <c r="C727" s="274"/>
    </row>
    <row r="728" customFormat="false" ht="15.75" hidden="false" customHeight="true" outlineLevel="0" collapsed="false">
      <c r="C728" s="274"/>
    </row>
    <row r="729" customFormat="false" ht="15.75" hidden="false" customHeight="true" outlineLevel="0" collapsed="false">
      <c r="C729" s="274"/>
    </row>
    <row r="730" customFormat="false" ht="15.75" hidden="false" customHeight="true" outlineLevel="0" collapsed="false">
      <c r="C730" s="274"/>
    </row>
    <row r="731" customFormat="false" ht="15.75" hidden="false" customHeight="true" outlineLevel="0" collapsed="false">
      <c r="C731" s="274"/>
    </row>
    <row r="732" customFormat="false" ht="15.75" hidden="false" customHeight="true" outlineLevel="0" collapsed="false">
      <c r="C732" s="274"/>
    </row>
    <row r="733" customFormat="false" ht="15.75" hidden="false" customHeight="true" outlineLevel="0" collapsed="false">
      <c r="C733" s="274"/>
    </row>
    <row r="734" customFormat="false" ht="15.75" hidden="false" customHeight="true" outlineLevel="0" collapsed="false">
      <c r="C734" s="274"/>
    </row>
    <row r="735" customFormat="false" ht="15.75" hidden="false" customHeight="true" outlineLevel="0" collapsed="false">
      <c r="C735" s="274"/>
    </row>
    <row r="736" customFormat="false" ht="15.75" hidden="false" customHeight="true" outlineLevel="0" collapsed="false">
      <c r="C736" s="274"/>
    </row>
    <row r="737" customFormat="false" ht="15.75" hidden="false" customHeight="true" outlineLevel="0" collapsed="false">
      <c r="C737" s="274"/>
    </row>
    <row r="738" customFormat="false" ht="15.75" hidden="false" customHeight="true" outlineLevel="0" collapsed="false">
      <c r="C738" s="274"/>
    </row>
    <row r="739" customFormat="false" ht="15.75" hidden="false" customHeight="true" outlineLevel="0" collapsed="false">
      <c r="C739" s="274"/>
    </row>
    <row r="740" customFormat="false" ht="15.75" hidden="false" customHeight="true" outlineLevel="0" collapsed="false">
      <c r="C740" s="274"/>
    </row>
    <row r="741" customFormat="false" ht="15.75" hidden="false" customHeight="true" outlineLevel="0" collapsed="false">
      <c r="C741" s="274"/>
    </row>
    <row r="742" customFormat="false" ht="15.75" hidden="false" customHeight="true" outlineLevel="0" collapsed="false">
      <c r="C742" s="274"/>
    </row>
    <row r="743" customFormat="false" ht="15.75" hidden="false" customHeight="true" outlineLevel="0" collapsed="false">
      <c r="C743" s="274"/>
    </row>
    <row r="744" customFormat="false" ht="15.75" hidden="false" customHeight="true" outlineLevel="0" collapsed="false">
      <c r="C744" s="274"/>
    </row>
    <row r="745" customFormat="false" ht="15.75" hidden="false" customHeight="true" outlineLevel="0" collapsed="false">
      <c r="C745" s="274"/>
    </row>
    <row r="746" customFormat="false" ht="15.75" hidden="false" customHeight="true" outlineLevel="0" collapsed="false">
      <c r="C746" s="274"/>
    </row>
    <row r="747" customFormat="false" ht="15.75" hidden="false" customHeight="true" outlineLevel="0" collapsed="false">
      <c r="C747" s="274"/>
    </row>
    <row r="748" customFormat="false" ht="15.75" hidden="false" customHeight="true" outlineLevel="0" collapsed="false">
      <c r="C748" s="274"/>
    </row>
    <row r="749" customFormat="false" ht="15.75" hidden="false" customHeight="true" outlineLevel="0" collapsed="false">
      <c r="C749" s="274"/>
    </row>
    <row r="750" customFormat="false" ht="15.75" hidden="false" customHeight="true" outlineLevel="0" collapsed="false">
      <c r="C750" s="274"/>
    </row>
    <row r="751" customFormat="false" ht="15.75" hidden="false" customHeight="true" outlineLevel="0" collapsed="false">
      <c r="C751" s="274"/>
    </row>
    <row r="752" customFormat="false" ht="15.75" hidden="false" customHeight="true" outlineLevel="0" collapsed="false">
      <c r="C752" s="274"/>
    </row>
    <row r="753" customFormat="false" ht="15.75" hidden="false" customHeight="true" outlineLevel="0" collapsed="false">
      <c r="C753" s="274"/>
    </row>
    <row r="754" customFormat="false" ht="15.75" hidden="false" customHeight="true" outlineLevel="0" collapsed="false">
      <c r="C754" s="274"/>
    </row>
    <row r="755" customFormat="false" ht="15.75" hidden="false" customHeight="true" outlineLevel="0" collapsed="false">
      <c r="C755" s="274"/>
    </row>
    <row r="756" customFormat="false" ht="15.75" hidden="false" customHeight="true" outlineLevel="0" collapsed="false">
      <c r="C756" s="274"/>
    </row>
    <row r="757" customFormat="false" ht="15.75" hidden="false" customHeight="true" outlineLevel="0" collapsed="false">
      <c r="C757" s="274"/>
    </row>
    <row r="758" customFormat="false" ht="15.75" hidden="false" customHeight="true" outlineLevel="0" collapsed="false">
      <c r="C758" s="274"/>
    </row>
    <row r="759" customFormat="false" ht="15.75" hidden="false" customHeight="true" outlineLevel="0" collapsed="false">
      <c r="C759" s="274"/>
    </row>
    <row r="760" customFormat="false" ht="15.75" hidden="false" customHeight="true" outlineLevel="0" collapsed="false">
      <c r="C760" s="274"/>
    </row>
    <row r="761" customFormat="false" ht="15.75" hidden="false" customHeight="true" outlineLevel="0" collapsed="false">
      <c r="C761" s="274"/>
    </row>
    <row r="762" customFormat="false" ht="15.75" hidden="false" customHeight="true" outlineLevel="0" collapsed="false">
      <c r="C762" s="274"/>
    </row>
    <row r="763" customFormat="false" ht="15.75" hidden="false" customHeight="true" outlineLevel="0" collapsed="false">
      <c r="C763" s="274"/>
    </row>
    <row r="764" customFormat="false" ht="15.75" hidden="false" customHeight="true" outlineLevel="0" collapsed="false">
      <c r="C764" s="274"/>
    </row>
    <row r="765" customFormat="false" ht="15.75" hidden="false" customHeight="true" outlineLevel="0" collapsed="false">
      <c r="C765" s="274"/>
    </row>
    <row r="766" customFormat="false" ht="15.75" hidden="false" customHeight="true" outlineLevel="0" collapsed="false">
      <c r="C766" s="274"/>
    </row>
    <row r="767" customFormat="false" ht="15.75" hidden="false" customHeight="true" outlineLevel="0" collapsed="false">
      <c r="C767" s="274"/>
    </row>
    <row r="768" customFormat="false" ht="15.75" hidden="false" customHeight="true" outlineLevel="0" collapsed="false">
      <c r="C768" s="274"/>
    </row>
    <row r="769" customFormat="false" ht="15.75" hidden="false" customHeight="true" outlineLevel="0" collapsed="false">
      <c r="C769" s="274"/>
    </row>
    <row r="770" customFormat="false" ht="15.75" hidden="false" customHeight="true" outlineLevel="0" collapsed="false">
      <c r="C770" s="274"/>
    </row>
    <row r="771" customFormat="false" ht="15.75" hidden="false" customHeight="true" outlineLevel="0" collapsed="false">
      <c r="C771" s="274"/>
    </row>
    <row r="772" customFormat="false" ht="15.75" hidden="false" customHeight="true" outlineLevel="0" collapsed="false">
      <c r="C772" s="274"/>
    </row>
    <row r="773" customFormat="false" ht="15.75" hidden="false" customHeight="true" outlineLevel="0" collapsed="false">
      <c r="C773" s="274"/>
    </row>
    <row r="774" customFormat="false" ht="15.75" hidden="false" customHeight="true" outlineLevel="0" collapsed="false">
      <c r="C774" s="274"/>
    </row>
    <row r="775" customFormat="false" ht="15.75" hidden="false" customHeight="true" outlineLevel="0" collapsed="false">
      <c r="C775" s="274"/>
    </row>
    <row r="776" customFormat="false" ht="15.75" hidden="false" customHeight="true" outlineLevel="0" collapsed="false">
      <c r="C776" s="274"/>
    </row>
    <row r="777" customFormat="false" ht="15.75" hidden="false" customHeight="true" outlineLevel="0" collapsed="false">
      <c r="C777" s="274"/>
    </row>
    <row r="778" customFormat="false" ht="15.75" hidden="false" customHeight="true" outlineLevel="0" collapsed="false">
      <c r="C778" s="274"/>
    </row>
    <row r="779" customFormat="false" ht="15.75" hidden="false" customHeight="true" outlineLevel="0" collapsed="false">
      <c r="C779" s="274"/>
    </row>
    <row r="780" customFormat="false" ht="15.75" hidden="false" customHeight="true" outlineLevel="0" collapsed="false">
      <c r="C780" s="274"/>
    </row>
    <row r="781" customFormat="false" ht="15.75" hidden="false" customHeight="true" outlineLevel="0" collapsed="false">
      <c r="C781" s="274"/>
    </row>
    <row r="782" customFormat="false" ht="15.75" hidden="false" customHeight="true" outlineLevel="0" collapsed="false">
      <c r="C782" s="274"/>
    </row>
    <row r="783" customFormat="false" ht="15.75" hidden="false" customHeight="true" outlineLevel="0" collapsed="false">
      <c r="C783" s="274"/>
    </row>
    <row r="784" customFormat="false" ht="15.75" hidden="false" customHeight="true" outlineLevel="0" collapsed="false">
      <c r="C784" s="274"/>
    </row>
    <row r="785" customFormat="false" ht="15.75" hidden="false" customHeight="true" outlineLevel="0" collapsed="false">
      <c r="C785" s="274"/>
    </row>
    <row r="786" customFormat="false" ht="15.75" hidden="false" customHeight="true" outlineLevel="0" collapsed="false">
      <c r="C786" s="274"/>
    </row>
    <row r="787" customFormat="false" ht="15.75" hidden="false" customHeight="true" outlineLevel="0" collapsed="false">
      <c r="C787" s="274"/>
    </row>
    <row r="788" customFormat="false" ht="15.75" hidden="false" customHeight="true" outlineLevel="0" collapsed="false">
      <c r="C788" s="274"/>
    </row>
    <row r="789" customFormat="false" ht="15.75" hidden="false" customHeight="true" outlineLevel="0" collapsed="false">
      <c r="C789" s="274"/>
    </row>
    <row r="790" customFormat="false" ht="15.75" hidden="false" customHeight="true" outlineLevel="0" collapsed="false">
      <c r="C790" s="274"/>
    </row>
    <row r="791" customFormat="false" ht="15.75" hidden="false" customHeight="true" outlineLevel="0" collapsed="false">
      <c r="C791" s="274"/>
    </row>
    <row r="792" customFormat="false" ht="15.75" hidden="false" customHeight="true" outlineLevel="0" collapsed="false">
      <c r="C792" s="274"/>
    </row>
    <row r="793" customFormat="false" ht="15.75" hidden="false" customHeight="true" outlineLevel="0" collapsed="false">
      <c r="C793" s="274"/>
    </row>
    <row r="794" customFormat="false" ht="15.75" hidden="false" customHeight="true" outlineLevel="0" collapsed="false">
      <c r="C794" s="274"/>
    </row>
    <row r="795" customFormat="false" ht="15.75" hidden="false" customHeight="true" outlineLevel="0" collapsed="false">
      <c r="C795" s="274"/>
    </row>
    <row r="796" customFormat="false" ht="15.75" hidden="false" customHeight="true" outlineLevel="0" collapsed="false">
      <c r="C796" s="274"/>
    </row>
    <row r="797" customFormat="false" ht="15.75" hidden="false" customHeight="true" outlineLevel="0" collapsed="false">
      <c r="C797" s="274"/>
    </row>
    <row r="798" customFormat="false" ht="15.75" hidden="false" customHeight="true" outlineLevel="0" collapsed="false">
      <c r="C798" s="274"/>
    </row>
    <row r="799" customFormat="false" ht="15.75" hidden="false" customHeight="true" outlineLevel="0" collapsed="false">
      <c r="C799" s="274"/>
    </row>
    <row r="800" customFormat="false" ht="15.75" hidden="false" customHeight="true" outlineLevel="0" collapsed="false">
      <c r="C800" s="274"/>
    </row>
    <row r="801" customFormat="false" ht="15.75" hidden="false" customHeight="true" outlineLevel="0" collapsed="false">
      <c r="C801" s="274"/>
    </row>
    <row r="802" customFormat="false" ht="15.75" hidden="false" customHeight="true" outlineLevel="0" collapsed="false">
      <c r="C802" s="274"/>
    </row>
    <row r="803" customFormat="false" ht="15.75" hidden="false" customHeight="true" outlineLevel="0" collapsed="false">
      <c r="C803" s="274"/>
    </row>
    <row r="804" customFormat="false" ht="15.75" hidden="false" customHeight="true" outlineLevel="0" collapsed="false">
      <c r="C804" s="274"/>
    </row>
    <row r="805" customFormat="false" ht="15.75" hidden="false" customHeight="true" outlineLevel="0" collapsed="false">
      <c r="C805" s="274"/>
    </row>
    <row r="806" customFormat="false" ht="15.75" hidden="false" customHeight="true" outlineLevel="0" collapsed="false">
      <c r="C806" s="274"/>
    </row>
    <row r="807" customFormat="false" ht="15.75" hidden="false" customHeight="true" outlineLevel="0" collapsed="false">
      <c r="C807" s="274"/>
    </row>
    <row r="808" customFormat="false" ht="15.75" hidden="false" customHeight="true" outlineLevel="0" collapsed="false">
      <c r="C808" s="274"/>
    </row>
    <row r="809" customFormat="false" ht="15.75" hidden="false" customHeight="true" outlineLevel="0" collapsed="false">
      <c r="C809" s="274"/>
    </row>
    <row r="810" customFormat="false" ht="15.75" hidden="false" customHeight="true" outlineLevel="0" collapsed="false">
      <c r="C810" s="274"/>
    </row>
    <row r="811" customFormat="false" ht="15.75" hidden="false" customHeight="true" outlineLevel="0" collapsed="false">
      <c r="C811" s="274"/>
    </row>
    <row r="812" customFormat="false" ht="15.75" hidden="false" customHeight="true" outlineLevel="0" collapsed="false">
      <c r="C812" s="274"/>
    </row>
    <row r="813" customFormat="false" ht="15.75" hidden="false" customHeight="true" outlineLevel="0" collapsed="false">
      <c r="C813" s="274"/>
    </row>
    <row r="814" customFormat="false" ht="15.75" hidden="false" customHeight="true" outlineLevel="0" collapsed="false">
      <c r="C814" s="274"/>
    </row>
    <row r="815" customFormat="false" ht="15.75" hidden="false" customHeight="true" outlineLevel="0" collapsed="false">
      <c r="C815" s="274"/>
    </row>
    <row r="816" customFormat="false" ht="15.75" hidden="false" customHeight="true" outlineLevel="0" collapsed="false">
      <c r="C816" s="274"/>
    </row>
    <row r="817" customFormat="false" ht="15.75" hidden="false" customHeight="true" outlineLevel="0" collapsed="false">
      <c r="C817" s="274"/>
    </row>
    <row r="818" customFormat="false" ht="15.75" hidden="false" customHeight="true" outlineLevel="0" collapsed="false">
      <c r="C818" s="274"/>
    </row>
    <row r="819" customFormat="false" ht="15.75" hidden="false" customHeight="true" outlineLevel="0" collapsed="false">
      <c r="C819" s="274"/>
    </row>
    <row r="820" customFormat="false" ht="15.75" hidden="false" customHeight="true" outlineLevel="0" collapsed="false">
      <c r="C820" s="274"/>
    </row>
    <row r="821" customFormat="false" ht="15.75" hidden="false" customHeight="true" outlineLevel="0" collapsed="false">
      <c r="C821" s="274"/>
    </row>
    <row r="822" customFormat="false" ht="15.75" hidden="false" customHeight="true" outlineLevel="0" collapsed="false">
      <c r="C822" s="274"/>
    </row>
    <row r="823" customFormat="false" ht="15.75" hidden="false" customHeight="true" outlineLevel="0" collapsed="false">
      <c r="C823" s="274"/>
    </row>
    <row r="824" customFormat="false" ht="15.75" hidden="false" customHeight="true" outlineLevel="0" collapsed="false">
      <c r="C824" s="274"/>
    </row>
    <row r="825" customFormat="false" ht="15.75" hidden="false" customHeight="true" outlineLevel="0" collapsed="false">
      <c r="C825" s="274"/>
    </row>
    <row r="826" customFormat="false" ht="15.75" hidden="false" customHeight="true" outlineLevel="0" collapsed="false">
      <c r="C826" s="274"/>
    </row>
    <row r="827" customFormat="false" ht="15.75" hidden="false" customHeight="true" outlineLevel="0" collapsed="false">
      <c r="C827" s="274"/>
    </row>
    <row r="828" customFormat="false" ht="15.75" hidden="false" customHeight="true" outlineLevel="0" collapsed="false">
      <c r="C828" s="274"/>
    </row>
    <row r="829" customFormat="false" ht="15.75" hidden="false" customHeight="true" outlineLevel="0" collapsed="false">
      <c r="C829" s="274"/>
    </row>
    <row r="830" customFormat="false" ht="15.75" hidden="false" customHeight="true" outlineLevel="0" collapsed="false">
      <c r="C830" s="274"/>
    </row>
    <row r="831" customFormat="false" ht="15.75" hidden="false" customHeight="true" outlineLevel="0" collapsed="false">
      <c r="C831" s="274"/>
    </row>
    <row r="832" customFormat="false" ht="15.75" hidden="false" customHeight="true" outlineLevel="0" collapsed="false">
      <c r="C832" s="274"/>
    </row>
    <row r="833" customFormat="false" ht="15.75" hidden="false" customHeight="true" outlineLevel="0" collapsed="false">
      <c r="C833" s="274"/>
    </row>
    <row r="834" customFormat="false" ht="15.75" hidden="false" customHeight="true" outlineLevel="0" collapsed="false">
      <c r="C834" s="274"/>
    </row>
    <row r="835" customFormat="false" ht="15.75" hidden="false" customHeight="true" outlineLevel="0" collapsed="false">
      <c r="C835" s="274"/>
    </row>
    <row r="836" customFormat="false" ht="15.75" hidden="false" customHeight="true" outlineLevel="0" collapsed="false">
      <c r="C836" s="274"/>
    </row>
    <row r="837" customFormat="false" ht="15.75" hidden="false" customHeight="true" outlineLevel="0" collapsed="false">
      <c r="C837" s="274"/>
    </row>
    <row r="838" customFormat="false" ht="15.75" hidden="false" customHeight="true" outlineLevel="0" collapsed="false">
      <c r="C838" s="274"/>
    </row>
    <row r="839" customFormat="false" ht="15.75" hidden="false" customHeight="true" outlineLevel="0" collapsed="false">
      <c r="C839" s="274"/>
    </row>
    <row r="840" customFormat="false" ht="15.75" hidden="false" customHeight="true" outlineLevel="0" collapsed="false">
      <c r="C840" s="274"/>
    </row>
    <row r="841" customFormat="false" ht="15.75" hidden="false" customHeight="true" outlineLevel="0" collapsed="false">
      <c r="C841" s="274"/>
    </row>
    <row r="842" customFormat="false" ht="15.75" hidden="false" customHeight="true" outlineLevel="0" collapsed="false">
      <c r="C842" s="274"/>
    </row>
    <row r="843" customFormat="false" ht="15.75" hidden="false" customHeight="true" outlineLevel="0" collapsed="false">
      <c r="C843" s="274"/>
    </row>
    <row r="844" customFormat="false" ht="15.75" hidden="false" customHeight="true" outlineLevel="0" collapsed="false">
      <c r="C844" s="274"/>
    </row>
    <row r="845" customFormat="false" ht="15.75" hidden="false" customHeight="true" outlineLevel="0" collapsed="false">
      <c r="C845" s="274"/>
    </row>
    <row r="846" customFormat="false" ht="15.75" hidden="false" customHeight="true" outlineLevel="0" collapsed="false">
      <c r="C846" s="274"/>
    </row>
    <row r="847" customFormat="false" ht="15.75" hidden="false" customHeight="true" outlineLevel="0" collapsed="false">
      <c r="C847" s="274"/>
    </row>
    <row r="848" customFormat="false" ht="15.75" hidden="false" customHeight="true" outlineLevel="0" collapsed="false">
      <c r="C848" s="274"/>
    </row>
    <row r="849" customFormat="false" ht="15.75" hidden="false" customHeight="true" outlineLevel="0" collapsed="false">
      <c r="C849" s="274"/>
    </row>
    <row r="850" customFormat="false" ht="15.75" hidden="false" customHeight="true" outlineLevel="0" collapsed="false">
      <c r="C850" s="274"/>
    </row>
    <row r="851" customFormat="false" ht="15.75" hidden="false" customHeight="true" outlineLevel="0" collapsed="false">
      <c r="C851" s="274"/>
    </row>
    <row r="852" customFormat="false" ht="15.75" hidden="false" customHeight="true" outlineLevel="0" collapsed="false">
      <c r="C852" s="274"/>
    </row>
    <row r="853" customFormat="false" ht="15.75" hidden="false" customHeight="true" outlineLevel="0" collapsed="false">
      <c r="C853" s="274"/>
    </row>
    <row r="854" customFormat="false" ht="15.75" hidden="false" customHeight="true" outlineLevel="0" collapsed="false">
      <c r="C854" s="274"/>
    </row>
    <row r="855" customFormat="false" ht="15.75" hidden="false" customHeight="true" outlineLevel="0" collapsed="false">
      <c r="C855" s="274"/>
    </row>
    <row r="856" customFormat="false" ht="15.75" hidden="false" customHeight="true" outlineLevel="0" collapsed="false">
      <c r="C856" s="274"/>
    </row>
    <row r="857" customFormat="false" ht="15.75" hidden="false" customHeight="true" outlineLevel="0" collapsed="false">
      <c r="C857" s="274"/>
    </row>
    <row r="858" customFormat="false" ht="15.75" hidden="false" customHeight="true" outlineLevel="0" collapsed="false">
      <c r="C858" s="274"/>
    </row>
    <row r="859" customFormat="false" ht="15.75" hidden="false" customHeight="true" outlineLevel="0" collapsed="false">
      <c r="C859" s="274"/>
    </row>
    <row r="860" customFormat="false" ht="15.75" hidden="false" customHeight="true" outlineLevel="0" collapsed="false">
      <c r="C860" s="274"/>
    </row>
    <row r="861" customFormat="false" ht="15.75" hidden="false" customHeight="true" outlineLevel="0" collapsed="false">
      <c r="C861" s="274"/>
    </row>
    <row r="862" customFormat="false" ht="15.75" hidden="false" customHeight="true" outlineLevel="0" collapsed="false">
      <c r="C862" s="274"/>
    </row>
    <row r="863" customFormat="false" ht="15.75" hidden="false" customHeight="true" outlineLevel="0" collapsed="false">
      <c r="C863" s="274"/>
    </row>
    <row r="864" customFormat="false" ht="15.75" hidden="false" customHeight="true" outlineLevel="0" collapsed="false">
      <c r="C864" s="274"/>
    </row>
    <row r="865" customFormat="false" ht="15.75" hidden="false" customHeight="true" outlineLevel="0" collapsed="false">
      <c r="C865" s="274"/>
    </row>
    <row r="866" customFormat="false" ht="15.75" hidden="false" customHeight="true" outlineLevel="0" collapsed="false">
      <c r="C866" s="274"/>
    </row>
    <row r="867" customFormat="false" ht="15.75" hidden="false" customHeight="true" outlineLevel="0" collapsed="false">
      <c r="C867" s="274"/>
    </row>
    <row r="868" customFormat="false" ht="15.75" hidden="false" customHeight="true" outlineLevel="0" collapsed="false">
      <c r="C868" s="274"/>
    </row>
    <row r="869" customFormat="false" ht="15.75" hidden="false" customHeight="true" outlineLevel="0" collapsed="false">
      <c r="C869" s="274"/>
    </row>
    <row r="870" customFormat="false" ht="15.75" hidden="false" customHeight="true" outlineLevel="0" collapsed="false">
      <c r="C870" s="274"/>
    </row>
    <row r="871" customFormat="false" ht="15.75" hidden="false" customHeight="true" outlineLevel="0" collapsed="false">
      <c r="C871" s="274"/>
    </row>
    <row r="872" customFormat="false" ht="15.75" hidden="false" customHeight="true" outlineLevel="0" collapsed="false">
      <c r="C872" s="274"/>
    </row>
    <row r="873" customFormat="false" ht="15.75" hidden="false" customHeight="true" outlineLevel="0" collapsed="false">
      <c r="C873" s="274"/>
    </row>
    <row r="874" customFormat="false" ht="15.75" hidden="false" customHeight="true" outlineLevel="0" collapsed="false">
      <c r="C874" s="274"/>
    </row>
    <row r="875" customFormat="false" ht="15.75" hidden="false" customHeight="true" outlineLevel="0" collapsed="false">
      <c r="C875" s="274"/>
    </row>
    <row r="876" customFormat="false" ht="15.75" hidden="false" customHeight="true" outlineLevel="0" collapsed="false">
      <c r="C876" s="274"/>
    </row>
    <row r="877" customFormat="false" ht="15.75" hidden="false" customHeight="true" outlineLevel="0" collapsed="false">
      <c r="C877" s="274"/>
    </row>
    <row r="878" customFormat="false" ht="15.75" hidden="false" customHeight="true" outlineLevel="0" collapsed="false">
      <c r="C878" s="274"/>
    </row>
    <row r="879" customFormat="false" ht="15.75" hidden="false" customHeight="true" outlineLevel="0" collapsed="false">
      <c r="C879" s="274"/>
    </row>
    <row r="880" customFormat="false" ht="15.75" hidden="false" customHeight="true" outlineLevel="0" collapsed="false">
      <c r="C880" s="274"/>
    </row>
    <row r="881" customFormat="false" ht="15.75" hidden="false" customHeight="true" outlineLevel="0" collapsed="false">
      <c r="C881" s="274"/>
    </row>
    <row r="882" customFormat="false" ht="15.75" hidden="false" customHeight="true" outlineLevel="0" collapsed="false">
      <c r="C882" s="274"/>
    </row>
    <row r="883" customFormat="false" ht="15.75" hidden="false" customHeight="true" outlineLevel="0" collapsed="false">
      <c r="C883" s="274"/>
    </row>
    <row r="884" customFormat="false" ht="15.75" hidden="false" customHeight="true" outlineLevel="0" collapsed="false">
      <c r="C884" s="274"/>
    </row>
    <row r="885" customFormat="false" ht="15.75" hidden="false" customHeight="true" outlineLevel="0" collapsed="false">
      <c r="C885" s="274"/>
    </row>
    <row r="886" customFormat="false" ht="15.75" hidden="false" customHeight="true" outlineLevel="0" collapsed="false">
      <c r="C886" s="274"/>
    </row>
    <row r="887" customFormat="false" ht="15.75" hidden="false" customHeight="true" outlineLevel="0" collapsed="false">
      <c r="C887" s="274"/>
    </row>
    <row r="888" customFormat="false" ht="15.75" hidden="false" customHeight="true" outlineLevel="0" collapsed="false">
      <c r="C888" s="274"/>
    </row>
    <row r="889" customFormat="false" ht="15.75" hidden="false" customHeight="true" outlineLevel="0" collapsed="false">
      <c r="C889" s="274"/>
    </row>
    <row r="890" customFormat="false" ht="15.75" hidden="false" customHeight="true" outlineLevel="0" collapsed="false">
      <c r="C890" s="274"/>
    </row>
    <row r="891" customFormat="false" ht="15.75" hidden="false" customHeight="true" outlineLevel="0" collapsed="false">
      <c r="C891" s="274"/>
    </row>
    <row r="892" customFormat="false" ht="15.75" hidden="false" customHeight="true" outlineLevel="0" collapsed="false">
      <c r="C892" s="274"/>
    </row>
    <row r="893" customFormat="false" ht="15.75" hidden="false" customHeight="true" outlineLevel="0" collapsed="false">
      <c r="C893" s="274"/>
    </row>
    <row r="894" customFormat="false" ht="15.75" hidden="false" customHeight="true" outlineLevel="0" collapsed="false">
      <c r="C894" s="274"/>
    </row>
    <row r="895" customFormat="false" ht="15.75" hidden="false" customHeight="true" outlineLevel="0" collapsed="false">
      <c r="C895" s="274"/>
    </row>
    <row r="896" customFormat="false" ht="15.75" hidden="false" customHeight="true" outlineLevel="0" collapsed="false">
      <c r="C896" s="274"/>
    </row>
    <row r="897" customFormat="false" ht="15.75" hidden="false" customHeight="true" outlineLevel="0" collapsed="false">
      <c r="C897" s="274"/>
    </row>
    <row r="898" customFormat="false" ht="15.75" hidden="false" customHeight="true" outlineLevel="0" collapsed="false">
      <c r="C898" s="274"/>
    </row>
    <row r="899" customFormat="false" ht="15.75" hidden="false" customHeight="true" outlineLevel="0" collapsed="false">
      <c r="C899" s="274"/>
    </row>
    <row r="900" customFormat="false" ht="15.75" hidden="false" customHeight="true" outlineLevel="0" collapsed="false">
      <c r="C900" s="274"/>
    </row>
    <row r="901" customFormat="false" ht="15.75" hidden="false" customHeight="true" outlineLevel="0" collapsed="false">
      <c r="C901" s="274"/>
    </row>
    <row r="902" customFormat="false" ht="15.75" hidden="false" customHeight="true" outlineLevel="0" collapsed="false">
      <c r="C902" s="274"/>
    </row>
    <row r="903" customFormat="false" ht="15.75" hidden="false" customHeight="true" outlineLevel="0" collapsed="false">
      <c r="C903" s="274"/>
    </row>
    <row r="904" customFormat="false" ht="15.75" hidden="false" customHeight="true" outlineLevel="0" collapsed="false">
      <c r="C904" s="274"/>
    </row>
    <row r="905" customFormat="false" ht="15.75" hidden="false" customHeight="true" outlineLevel="0" collapsed="false">
      <c r="C905" s="274"/>
    </row>
    <row r="906" customFormat="false" ht="15.75" hidden="false" customHeight="true" outlineLevel="0" collapsed="false">
      <c r="C906" s="274"/>
    </row>
    <row r="907" customFormat="false" ht="15.75" hidden="false" customHeight="true" outlineLevel="0" collapsed="false">
      <c r="C907" s="274"/>
    </row>
    <row r="908" customFormat="false" ht="15.75" hidden="false" customHeight="true" outlineLevel="0" collapsed="false">
      <c r="C908" s="274"/>
    </row>
    <row r="909" customFormat="false" ht="15.75" hidden="false" customHeight="true" outlineLevel="0" collapsed="false">
      <c r="C909" s="274"/>
    </row>
    <row r="910" customFormat="false" ht="15.75" hidden="false" customHeight="true" outlineLevel="0" collapsed="false">
      <c r="C910" s="274"/>
    </row>
    <row r="911" customFormat="false" ht="15.75" hidden="false" customHeight="true" outlineLevel="0" collapsed="false">
      <c r="C911" s="274"/>
    </row>
    <row r="912" customFormat="false" ht="15.75" hidden="false" customHeight="true" outlineLevel="0" collapsed="false">
      <c r="C912" s="274"/>
    </row>
    <row r="913" customFormat="false" ht="15.75" hidden="false" customHeight="true" outlineLevel="0" collapsed="false">
      <c r="C913" s="274"/>
    </row>
    <row r="914" customFormat="false" ht="15.75" hidden="false" customHeight="true" outlineLevel="0" collapsed="false">
      <c r="C914" s="274"/>
    </row>
    <row r="915" customFormat="false" ht="15.75" hidden="false" customHeight="true" outlineLevel="0" collapsed="false">
      <c r="C915" s="274"/>
    </row>
    <row r="916" customFormat="false" ht="15.75" hidden="false" customHeight="true" outlineLevel="0" collapsed="false">
      <c r="C916" s="274"/>
    </row>
    <row r="917" customFormat="false" ht="15.75" hidden="false" customHeight="true" outlineLevel="0" collapsed="false">
      <c r="C917" s="274"/>
    </row>
    <row r="918" customFormat="false" ht="15.75" hidden="false" customHeight="true" outlineLevel="0" collapsed="false">
      <c r="C918" s="274"/>
    </row>
    <row r="919" customFormat="false" ht="15.75" hidden="false" customHeight="true" outlineLevel="0" collapsed="false">
      <c r="C919" s="274"/>
    </row>
    <row r="920" customFormat="false" ht="15.75" hidden="false" customHeight="true" outlineLevel="0" collapsed="false">
      <c r="C920" s="274"/>
    </row>
    <row r="921" customFormat="false" ht="15.75" hidden="false" customHeight="true" outlineLevel="0" collapsed="false">
      <c r="C921" s="274"/>
    </row>
    <row r="922" customFormat="false" ht="15.75" hidden="false" customHeight="true" outlineLevel="0" collapsed="false">
      <c r="C922" s="274"/>
    </row>
    <row r="923" customFormat="false" ht="15.75" hidden="false" customHeight="true" outlineLevel="0" collapsed="false">
      <c r="C923" s="274"/>
    </row>
    <row r="924" customFormat="false" ht="15.75" hidden="false" customHeight="true" outlineLevel="0" collapsed="false">
      <c r="C924" s="274"/>
    </row>
    <row r="925" customFormat="false" ht="15.75" hidden="false" customHeight="true" outlineLevel="0" collapsed="false">
      <c r="C925" s="274"/>
    </row>
    <row r="926" customFormat="false" ht="15.75" hidden="false" customHeight="true" outlineLevel="0" collapsed="false">
      <c r="C926" s="274"/>
    </row>
    <row r="927" customFormat="false" ht="15.75" hidden="false" customHeight="true" outlineLevel="0" collapsed="false">
      <c r="C927" s="274"/>
    </row>
    <row r="928" customFormat="false" ht="15.75" hidden="false" customHeight="true" outlineLevel="0" collapsed="false">
      <c r="C928" s="274"/>
    </row>
    <row r="929" customFormat="false" ht="15.75" hidden="false" customHeight="true" outlineLevel="0" collapsed="false">
      <c r="C929" s="274"/>
    </row>
    <row r="930" customFormat="false" ht="15.75" hidden="false" customHeight="true" outlineLevel="0" collapsed="false">
      <c r="C930" s="274"/>
    </row>
    <row r="931" customFormat="false" ht="15.75" hidden="false" customHeight="true" outlineLevel="0" collapsed="false">
      <c r="C931" s="274"/>
    </row>
    <row r="932" customFormat="false" ht="15.75" hidden="false" customHeight="true" outlineLevel="0" collapsed="false">
      <c r="C932" s="274"/>
    </row>
    <row r="933" customFormat="false" ht="15.75" hidden="false" customHeight="true" outlineLevel="0" collapsed="false">
      <c r="C933" s="274"/>
    </row>
    <row r="934" customFormat="false" ht="15.75" hidden="false" customHeight="true" outlineLevel="0" collapsed="false">
      <c r="C934" s="274"/>
    </row>
    <row r="935" customFormat="false" ht="15.75" hidden="false" customHeight="true" outlineLevel="0" collapsed="false">
      <c r="C935" s="274"/>
    </row>
    <row r="936" customFormat="false" ht="15.75" hidden="false" customHeight="true" outlineLevel="0" collapsed="false">
      <c r="C936" s="274"/>
    </row>
    <row r="937" customFormat="false" ht="15.75" hidden="false" customHeight="true" outlineLevel="0" collapsed="false">
      <c r="C937" s="274"/>
    </row>
    <row r="938" customFormat="false" ht="15.75" hidden="false" customHeight="true" outlineLevel="0" collapsed="false">
      <c r="C938" s="274"/>
    </row>
    <row r="939" customFormat="false" ht="15.75" hidden="false" customHeight="true" outlineLevel="0" collapsed="false">
      <c r="C939" s="274"/>
    </row>
    <row r="940" customFormat="false" ht="15.75" hidden="false" customHeight="true" outlineLevel="0" collapsed="false">
      <c r="C940" s="274"/>
    </row>
    <row r="941" customFormat="false" ht="15.75" hidden="false" customHeight="true" outlineLevel="0" collapsed="false">
      <c r="C941" s="274"/>
    </row>
    <row r="942" customFormat="false" ht="15.75" hidden="false" customHeight="true" outlineLevel="0" collapsed="false">
      <c r="C942" s="274"/>
    </row>
    <row r="943" customFormat="false" ht="15.75" hidden="false" customHeight="true" outlineLevel="0" collapsed="false">
      <c r="C943" s="274"/>
    </row>
    <row r="944" customFormat="false" ht="15.75" hidden="false" customHeight="true" outlineLevel="0" collapsed="false">
      <c r="C944" s="274"/>
    </row>
    <row r="945" customFormat="false" ht="15.75" hidden="false" customHeight="true" outlineLevel="0" collapsed="false">
      <c r="C945" s="274"/>
    </row>
    <row r="946" customFormat="false" ht="15.75" hidden="false" customHeight="true" outlineLevel="0" collapsed="false">
      <c r="C946" s="274"/>
    </row>
    <row r="947" customFormat="false" ht="15.75" hidden="false" customHeight="true" outlineLevel="0" collapsed="false">
      <c r="C947" s="274"/>
    </row>
    <row r="948" customFormat="false" ht="15.75" hidden="false" customHeight="true" outlineLevel="0" collapsed="false">
      <c r="C948" s="274"/>
    </row>
    <row r="949" customFormat="false" ht="15.75" hidden="false" customHeight="true" outlineLevel="0" collapsed="false">
      <c r="C949" s="274"/>
    </row>
    <row r="950" customFormat="false" ht="15.75" hidden="false" customHeight="true" outlineLevel="0" collapsed="false">
      <c r="C950" s="274"/>
    </row>
    <row r="951" customFormat="false" ht="15.75" hidden="false" customHeight="true" outlineLevel="0" collapsed="false">
      <c r="C951" s="274"/>
    </row>
    <row r="952" customFormat="false" ht="15.75" hidden="false" customHeight="true" outlineLevel="0" collapsed="false">
      <c r="C952" s="274"/>
    </row>
    <row r="953" customFormat="false" ht="15.75" hidden="false" customHeight="true" outlineLevel="0" collapsed="false">
      <c r="C953" s="274"/>
    </row>
    <row r="954" customFormat="false" ht="15.75" hidden="false" customHeight="true" outlineLevel="0" collapsed="false">
      <c r="C954" s="274"/>
    </row>
    <row r="955" customFormat="false" ht="15.75" hidden="false" customHeight="true" outlineLevel="0" collapsed="false">
      <c r="C955" s="274"/>
    </row>
    <row r="956" customFormat="false" ht="15.75" hidden="false" customHeight="true" outlineLevel="0" collapsed="false">
      <c r="C956" s="274"/>
    </row>
    <row r="957" customFormat="false" ht="15.75" hidden="false" customHeight="true" outlineLevel="0" collapsed="false">
      <c r="C957" s="274"/>
    </row>
    <row r="958" customFormat="false" ht="15.75" hidden="false" customHeight="true" outlineLevel="0" collapsed="false">
      <c r="C958" s="274"/>
    </row>
    <row r="959" customFormat="false" ht="15.75" hidden="false" customHeight="true" outlineLevel="0" collapsed="false">
      <c r="C959" s="274"/>
    </row>
    <row r="960" customFormat="false" ht="15.75" hidden="false" customHeight="true" outlineLevel="0" collapsed="false">
      <c r="C960" s="274"/>
    </row>
    <row r="961" customFormat="false" ht="15.75" hidden="false" customHeight="true" outlineLevel="0" collapsed="false">
      <c r="C961" s="274"/>
    </row>
    <row r="962" customFormat="false" ht="15.75" hidden="false" customHeight="true" outlineLevel="0" collapsed="false">
      <c r="C962" s="274"/>
    </row>
    <row r="963" customFormat="false" ht="15.75" hidden="false" customHeight="true" outlineLevel="0" collapsed="false">
      <c r="C963" s="274"/>
    </row>
    <row r="964" customFormat="false" ht="15.75" hidden="false" customHeight="true" outlineLevel="0" collapsed="false">
      <c r="C964" s="274"/>
    </row>
    <row r="965" customFormat="false" ht="15.75" hidden="false" customHeight="true" outlineLevel="0" collapsed="false">
      <c r="C965" s="274"/>
    </row>
    <row r="966" customFormat="false" ht="15.75" hidden="false" customHeight="true" outlineLevel="0" collapsed="false">
      <c r="C966" s="274"/>
    </row>
    <row r="967" customFormat="false" ht="15.75" hidden="false" customHeight="true" outlineLevel="0" collapsed="false">
      <c r="C967" s="274"/>
    </row>
    <row r="968" customFormat="false" ht="15.75" hidden="false" customHeight="true" outlineLevel="0" collapsed="false">
      <c r="C968" s="274"/>
    </row>
    <row r="969" customFormat="false" ht="15.75" hidden="false" customHeight="true" outlineLevel="0" collapsed="false">
      <c r="C969" s="274"/>
    </row>
    <row r="970" customFormat="false" ht="15.75" hidden="false" customHeight="true" outlineLevel="0" collapsed="false">
      <c r="C970" s="274"/>
    </row>
    <row r="971" customFormat="false" ht="15.75" hidden="false" customHeight="true" outlineLevel="0" collapsed="false">
      <c r="C971" s="274"/>
    </row>
    <row r="972" customFormat="false" ht="15.75" hidden="false" customHeight="true" outlineLevel="0" collapsed="false">
      <c r="C972" s="274"/>
    </row>
    <row r="973" customFormat="false" ht="15.75" hidden="false" customHeight="true" outlineLevel="0" collapsed="false">
      <c r="C973" s="274"/>
    </row>
    <row r="974" customFormat="false" ht="15.75" hidden="false" customHeight="true" outlineLevel="0" collapsed="false">
      <c r="C974" s="274"/>
    </row>
    <row r="975" customFormat="false" ht="15.75" hidden="false" customHeight="true" outlineLevel="0" collapsed="false">
      <c r="C975" s="274"/>
    </row>
    <row r="976" customFormat="false" ht="15.75" hidden="false" customHeight="true" outlineLevel="0" collapsed="false">
      <c r="C976" s="274"/>
    </row>
    <row r="977" customFormat="false" ht="15.75" hidden="false" customHeight="true" outlineLevel="0" collapsed="false">
      <c r="C977" s="274"/>
    </row>
    <row r="978" customFormat="false" ht="15.75" hidden="false" customHeight="true" outlineLevel="0" collapsed="false">
      <c r="C978" s="274"/>
    </row>
    <row r="979" customFormat="false" ht="15.75" hidden="false" customHeight="true" outlineLevel="0" collapsed="false">
      <c r="C979" s="274"/>
    </row>
    <row r="980" customFormat="false" ht="15.75" hidden="false" customHeight="true" outlineLevel="0" collapsed="false">
      <c r="C980" s="274"/>
    </row>
    <row r="981" customFormat="false" ht="15.75" hidden="false" customHeight="true" outlineLevel="0" collapsed="false">
      <c r="C981" s="274"/>
    </row>
    <row r="982" customFormat="false" ht="15.75" hidden="false" customHeight="true" outlineLevel="0" collapsed="false">
      <c r="C982" s="274"/>
    </row>
    <row r="983" customFormat="false" ht="15.75" hidden="false" customHeight="true" outlineLevel="0" collapsed="false">
      <c r="C983" s="274"/>
    </row>
    <row r="984" customFormat="false" ht="15.75" hidden="false" customHeight="true" outlineLevel="0" collapsed="false">
      <c r="C984" s="274"/>
    </row>
    <row r="985" customFormat="false" ht="15.75" hidden="false" customHeight="true" outlineLevel="0" collapsed="false">
      <c r="C985" s="274"/>
    </row>
    <row r="986" customFormat="false" ht="15.75" hidden="false" customHeight="true" outlineLevel="0" collapsed="false">
      <c r="C986" s="274"/>
    </row>
    <row r="987" customFormat="false" ht="15.75" hidden="false" customHeight="true" outlineLevel="0" collapsed="false">
      <c r="C987" s="274"/>
    </row>
    <row r="988" customFormat="false" ht="15.75" hidden="false" customHeight="true" outlineLevel="0" collapsed="false">
      <c r="C988" s="274"/>
    </row>
    <row r="989" customFormat="false" ht="15.75" hidden="false" customHeight="true" outlineLevel="0" collapsed="false">
      <c r="C989" s="274"/>
    </row>
    <row r="990" customFormat="false" ht="15.75" hidden="false" customHeight="true" outlineLevel="0" collapsed="false">
      <c r="C990" s="274"/>
    </row>
    <row r="991" customFormat="false" ht="15.75" hidden="false" customHeight="true" outlineLevel="0" collapsed="false">
      <c r="C991" s="274"/>
    </row>
    <row r="992" customFormat="false" ht="15.75" hidden="false" customHeight="true" outlineLevel="0" collapsed="false">
      <c r="C992" s="274"/>
    </row>
    <row r="993" customFormat="false" ht="15.75" hidden="false" customHeight="true" outlineLevel="0" collapsed="false">
      <c r="C993" s="274"/>
    </row>
  </sheetData>
  <sheetProtection algorithmName="SHA-512" hashValue="LuvI6nepUd8FHxnshIeq4T4no7TzXjNFkojhQT+3GF4oqIwMN+xmWwRkV3VJGi5sdUf/WzrGbA87b6zeLtTzgQ==" saltValue="seQvhAcp5g/9BKJ3sJsWBQ==" spinCount="100000" sheet="true" objects="true" scenarios="true"/>
  <protectedRanges>
    <protectedRange name="Range1_1" algorithmName="SHA-512" hashValue="R8frfBQ/MhInQYm+jLEgMwgPwCkrGPIUaxyIFLRSCn/+fIsUU6bmJDax/r7gTh2PEAEvgODYwg0rRRjqSM/oww==" saltValue="tbZzHO5lCNHCDH5y3XGZag==" spinCount="100000" sqref="A1:E1 G1:AMJ1"/>
    <protectedRange name="Range1_2" algorithmName="SHA-512" hashValue="R8frfBQ/MhInQYm+jLEgMwgPwCkrGPIUaxyIFLRSCn/+fIsUU6bmJDax/r7gTh2PEAEvgODYwg0rRRjqSM/oww==" saltValue="tbZzHO5lCNHCDH5y3XGZag==" spinCount="100000" sqref="F1"/>
  </protectedRanges>
  <mergeCells count="1">
    <mergeCell ref="A2:D2"/>
  </mergeCells>
  <conditionalFormatting sqref="D5:D109">
    <cfRule type="cellIs" priority="2" operator="lessThan" aboveAverage="0" equalAverage="0" bottom="0" percent="0" rank="0" text="" dxfId="14">
      <formula>-0.001</formula>
    </cfRule>
  </conditionalFormatting>
  <printOptions headings="false" gridLines="false" gridLinesSet="true" horizontalCentered="false" verticalCentered="false"/>
  <pageMargins left="0.236111111111111" right="0.629861111111111" top="0.747916666666667" bottom="0.747916666666667" header="0.511805555555555" footer="0.315277777777778"/>
  <pageSetup paperSize="9" scale="74" firstPageNumber="0" fitToWidth="1" fitToHeight="1" pageOrder="downThenOver" orientation="portrait" blackAndWhite="false" draft="false" cellComments="none" useFirstPageNumber="false" horizontalDpi="300" verticalDpi="300" copies="1"/>
  <headerFooter differentFirst="false" differentOddEven="false">
    <oddHeader/>
    <oddFooter>&amp;RStranica: &amp;P od &amp;N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R1480"/>
  <sheetViews>
    <sheetView showFormulas="false" showGridLines="false" showRowColHeaders="true" showZeros="true" rightToLeft="false" tabSelected="false" showOutlineSymbols="true" defaultGridColor="true" view="normal" topLeftCell="A2" colorId="64" zoomScale="120" zoomScaleNormal="120" zoomScalePageLayoutView="100" workbookViewId="0">
      <selection pane="topLeft" activeCell="R2" activeCellId="0" sqref="R2"/>
    </sheetView>
  </sheetViews>
  <sheetFormatPr defaultColWidth="14.4453125" defaultRowHeight="15" zeroHeight="false" outlineLevelRow="0" outlineLevelCol="0"/>
  <cols>
    <col collapsed="false" customWidth="true" hidden="false" outlineLevel="0" max="1" min="1" style="5" width="4.43"/>
    <col collapsed="false" customWidth="true" hidden="false" outlineLevel="0" max="2" min="2" style="5" width="9.29"/>
    <col collapsed="false" customWidth="true" hidden="false" outlineLevel="0" max="3" min="3" style="5" width="110.86"/>
    <col collapsed="false" customWidth="true" hidden="true" outlineLevel="0" max="16" min="4" style="5" width="7.71"/>
    <col collapsed="false" customWidth="true" hidden="true" outlineLevel="0" max="17" min="17" style="5" width="25"/>
    <col collapsed="false" customWidth="false" hidden="false" outlineLevel="0" max="1024" min="18" style="5" width="14.43"/>
  </cols>
  <sheetData>
    <row r="1" customFormat="false" ht="12.75" hidden="true" customHeight="true" outlineLevel="0" collapsed="false">
      <c r="A1" s="226" t="s">
        <v>3040</v>
      </c>
      <c r="B1" s="226"/>
      <c r="C1" s="226"/>
      <c r="D1" s="226"/>
      <c r="E1" s="169" t="s">
        <v>3187</v>
      </c>
      <c r="F1" s="169"/>
      <c r="G1" s="169"/>
      <c r="H1" s="169"/>
      <c r="I1" s="169"/>
      <c r="J1" s="169"/>
      <c r="K1" s="169"/>
      <c r="L1" s="169"/>
      <c r="M1" s="169"/>
      <c r="N1" s="169"/>
      <c r="O1" s="169"/>
      <c r="P1" s="169"/>
    </row>
    <row r="2" customFormat="false" ht="37.5" hidden="false" customHeight="true" outlineLevel="0" collapsed="false">
      <c r="A2" s="226" t="s">
        <v>3188</v>
      </c>
      <c r="B2" s="226"/>
      <c r="C2" s="226"/>
      <c r="D2" s="226"/>
      <c r="E2" s="99" t="s">
        <v>3188</v>
      </c>
      <c r="F2" s="99" t="s">
        <v>3189</v>
      </c>
      <c r="G2" s="99" t="s">
        <v>3190</v>
      </c>
      <c r="H2" s="99" t="s">
        <v>3190</v>
      </c>
      <c r="I2" s="99" t="s">
        <v>3191</v>
      </c>
      <c r="J2" s="99" t="s">
        <v>29</v>
      </c>
      <c r="K2" s="99" t="s">
        <v>3192</v>
      </c>
      <c r="L2" s="99" t="s">
        <v>35</v>
      </c>
      <c r="M2" s="99" t="s">
        <v>3193</v>
      </c>
      <c r="N2" s="99" t="s">
        <v>3194</v>
      </c>
      <c r="O2" s="99" t="s">
        <v>3195</v>
      </c>
      <c r="Q2" s="275"/>
    </row>
    <row r="3" customFormat="false" ht="29.25" hidden="false" customHeight="true" outlineLevel="0" collapsed="false">
      <c r="A3" s="276" t="s">
        <v>3196</v>
      </c>
      <c r="B3" s="277" t="s">
        <v>3197</v>
      </c>
      <c r="C3" s="278" t="s">
        <v>3198</v>
      </c>
      <c r="D3" s="279"/>
      <c r="E3" s="280" t="n">
        <f aca="false">E4+E14+E23+E298+E341+E344+E346</f>
        <v>0</v>
      </c>
      <c r="F3" s="280" t="n">
        <f aca="false">F4+F14+F23+F298+F341+F344+F346</f>
        <v>3</v>
      </c>
      <c r="G3" s="280" t="n">
        <f aca="false">IF(RefStr!C13&lt;&gt;"",INT(VALUE(MID(RefStr!C13,1,4))),0)</f>
        <v>2026</v>
      </c>
      <c r="H3" s="281" t="n">
        <f aca="false">IF(RefStr!C13&lt;&gt;"",INT(VALUE(MID(RefStr!C13,6,2))),0)</f>
        <v>6</v>
      </c>
      <c r="I3" s="282" t="n">
        <f aca="false">RefStr!C10*1</f>
        <v>21</v>
      </c>
      <c r="J3" s="283" t="str">
        <f aca="false">RefStr!H7</f>
        <v>DA</v>
      </c>
      <c r="K3" s="281" t="str">
        <f aca="false">RefStr!H9</f>
        <v>NE</v>
      </c>
      <c r="L3" s="281" t="str">
        <f aca="false">RefStr!H10</f>
        <v>NE</v>
      </c>
      <c r="M3" s="281" t="str">
        <f aca="false">RefStr!H8</f>
        <v>NE</v>
      </c>
      <c r="N3" s="281" t="str">
        <f aca="false">RefStr!H11</f>
        <v>DA</v>
      </c>
      <c r="O3" s="284" t="n">
        <f aca="false">RefStr!C6</f>
        <v>30816</v>
      </c>
      <c r="P3" s="169"/>
    </row>
    <row r="4" customFormat="false" ht="19.5" hidden="false" customHeight="true" outlineLevel="0" collapsed="false">
      <c r="A4" s="285" t="s">
        <v>3199</v>
      </c>
      <c r="B4" s="285"/>
      <c r="C4" s="285"/>
      <c r="D4" s="279"/>
      <c r="E4" s="169" t="n">
        <f aca="false">SUM(E5:E13)</f>
        <v>0</v>
      </c>
      <c r="F4" s="169" t="n">
        <f aca="false">SUM(F5:F13)</f>
        <v>0</v>
      </c>
      <c r="G4" s="169"/>
      <c r="H4" s="169"/>
      <c r="I4" s="286" t="s">
        <v>3200</v>
      </c>
      <c r="J4" s="286" t="s">
        <v>3201</v>
      </c>
      <c r="K4" s="286" t="s">
        <v>3202</v>
      </c>
      <c r="L4" s="169"/>
      <c r="M4" s="169"/>
      <c r="N4" s="169"/>
      <c r="O4" s="169"/>
      <c r="P4" s="169"/>
    </row>
    <row r="5" customFormat="false" ht="63.75" hidden="false" customHeight="true" outlineLevel="0" collapsed="false">
      <c r="A5" s="287" t="n">
        <v>1</v>
      </c>
      <c r="B5" s="288" t="str">
        <f aca="false">IF(E5=1,"Pogreška",IF(F5=1,"Provjera","O.K."))</f>
        <v>O.K.</v>
      </c>
      <c r="C5" s="289" t="s">
        <v>3203</v>
      </c>
      <c r="D5" s="279"/>
      <c r="E5" s="169" t="n">
        <f aca="false">MAX(G5:K5)</f>
        <v>0</v>
      </c>
      <c r="F5" s="169" t="n">
        <v>0</v>
      </c>
      <c r="G5" s="169"/>
      <c r="H5" s="169"/>
      <c r="I5" s="290" t="n">
        <f aca="false">IF(AND($I$3=11,OR($H$3=3,$H$3=9),OR($J$3&lt;&gt;"DA",$K$3&lt;&gt;"NE",$L$3&lt;&gt;"NE",$M$3&lt;&gt;"NE",$N$3&lt;&gt;"DA")),1,0)</f>
        <v>0</v>
      </c>
      <c r="J5" s="290" t="n">
        <f aca="false">IF(AND($I$3=11,$H$3=6,OR($J$3&lt;&gt;"DA",$K$3&lt;&gt;"NE",$L$3&lt;&gt;"NE",$M$3&lt;&gt;"NE",$N$3&lt;&gt;"DA")),1,0)</f>
        <v>0</v>
      </c>
      <c r="K5" s="280" t="n">
        <f aca="false">IF(AND($I$3=11,$H$3=12,OR($J$3&lt;&gt;"DA",$K$3&lt;&gt;"DA",$L$3&lt;&gt;"DA",$M$3&lt;&gt;"DA",$N$3&lt;&gt;"DA")),1,0)</f>
        <v>0</v>
      </c>
      <c r="L5" s="169"/>
      <c r="M5" s="169"/>
      <c r="N5" s="169"/>
      <c r="O5" s="169"/>
      <c r="P5" s="169"/>
    </row>
    <row r="6" customFormat="false" ht="73.5" hidden="false" customHeight="true" outlineLevel="0" collapsed="false">
      <c r="A6" s="287" t="n">
        <v>2</v>
      </c>
      <c r="B6" s="288" t="str">
        <f aca="false">IF(E6=1,"Pogreška",IF(F6=1,"Provjera","O.K."))</f>
        <v>O.K.</v>
      </c>
      <c r="C6" s="289" t="s">
        <v>3204</v>
      </c>
      <c r="D6" s="279"/>
      <c r="E6" s="169" t="n">
        <f aca="false">MAX(G6:K6)</f>
        <v>0</v>
      </c>
      <c r="F6" s="169" t="n">
        <v>0</v>
      </c>
      <c r="G6" s="169"/>
      <c r="H6" s="169"/>
      <c r="I6" s="290" t="n">
        <f aca="false">IF(AND($I$3=12,OR($H$3=3,$H$3=9),OR($J$3&lt;&gt;"NE",$K$3&lt;&gt;"NE",$L$3&lt;&gt;"NE",$M$3&lt;&gt;"NE",$N$3&lt;&gt;"DA")),1,0)</f>
        <v>0</v>
      </c>
      <c r="J6" s="290" t="n">
        <f aca="false">IF(AND($I$3=12,$H$3=6,OR($J$3&lt;&gt;"DA",$K$3&lt;&gt;"NE",$L$3&lt;&gt;"NE",$M$3&lt;&gt;"NE",$N$3&lt;&gt;"DA")),1,0)</f>
        <v>0</v>
      </c>
      <c r="K6" s="280" t="n">
        <f aca="false">IF(AND($I$3=12,$H$3=12,OR(J3&lt;&gt;"DA",K3&lt;&gt;"DA",L3&lt;&gt;"DA",M3&lt;&gt;"DA",N3&lt;&gt;"DA")),1,0)</f>
        <v>0</v>
      </c>
      <c r="L6" s="169"/>
      <c r="M6" s="169"/>
      <c r="N6" s="169"/>
      <c r="O6" s="169"/>
      <c r="P6" s="169"/>
    </row>
    <row r="7" customFormat="false" ht="65.25" hidden="false" customHeight="true" outlineLevel="0" collapsed="false">
      <c r="A7" s="287" t="n">
        <v>3</v>
      </c>
      <c r="B7" s="288" t="str">
        <f aca="false">IF(E7=1,"Pogreška",IF(F7=1,"Provjera","O.K."))</f>
        <v>O.K.</v>
      </c>
      <c r="C7" s="289" t="s">
        <v>3205</v>
      </c>
      <c r="D7" s="279"/>
      <c r="E7" s="169" t="n">
        <f aca="false">MAX(G7:K7)</f>
        <v>0</v>
      </c>
      <c r="F7" s="169" t="n">
        <v>0</v>
      </c>
      <c r="G7" s="169"/>
      <c r="H7" s="169"/>
      <c r="I7" s="280" t="n">
        <f aca="false">IF(AND($I$3=13,OR($H$3=3,$H$3=9),OR($J$3&lt;&gt;"DA",$K$3&lt;&gt;"NE",$L$3&lt;&gt;"NE",$M$3&lt;&gt;"NE",$N$3&lt;&gt;"NE")),1,0)</f>
        <v>0</v>
      </c>
      <c r="J7" s="280" t="n">
        <f aca="false">IF(AND($I$3=13,$H$3=6,OR($J$3&lt;&gt;"DA",$K$3&lt;&gt;"NE",$L$3&lt;&gt;"NE",$M$3&lt;&gt;"NE",$N$3&lt;&gt;"NE")),1,0)</f>
        <v>0</v>
      </c>
      <c r="K7" s="280" t="n">
        <f aca="false">IF(AND($I$3=13,$H$3=12,OR($J$3&lt;&gt;"DA",$K$3&lt;&gt;"DA",$L$3&lt;&gt;"DA",$M$3&lt;&gt;"DA",$N$3&lt;&gt;"NE")),1,0)</f>
        <v>0</v>
      </c>
      <c r="L7" s="169"/>
      <c r="M7" s="169"/>
      <c r="N7" s="169"/>
      <c r="O7" s="169"/>
      <c r="P7" s="169"/>
    </row>
    <row r="8" customFormat="false" ht="74.25" hidden="false" customHeight="true" outlineLevel="0" collapsed="false">
      <c r="A8" s="287" t="n">
        <v>4</v>
      </c>
      <c r="B8" s="288" t="str">
        <f aca="false">IF(E8=1,"Pogreška",IF(F8=1,"Provjera","O.K."))</f>
        <v>O.K.</v>
      </c>
      <c r="C8" s="289" t="s">
        <v>3206</v>
      </c>
      <c r="D8" s="279"/>
      <c r="E8" s="169" t="n">
        <f aca="false">MAX(G8:K8)</f>
        <v>0</v>
      </c>
      <c r="F8" s="169" t="n">
        <v>0</v>
      </c>
      <c r="G8" s="169"/>
      <c r="H8" s="169"/>
      <c r="I8" s="280" t="n">
        <f aca="false">IF(AND($I$3=21,OR($H$3=3,$H$3=9),OR($J$3&lt;&gt;"DA",$K$3&lt;&gt;"NE",$L$3&lt;&gt;"NE",$M$3&lt;&gt;"NE",$N$3&lt;&gt;"NE")),1,0)</f>
        <v>0</v>
      </c>
      <c r="J8" s="280" t="n">
        <f aca="false">IF(AND($I$3=21,$H$3=6,OR($J$3&lt;&gt;"DA",$K$3&lt;&gt;"NE",$L$3&lt;&gt;"NE",$M$3&lt;&gt;"NE",$N$3&lt;&gt;"DA")),1,0)</f>
        <v>0</v>
      </c>
      <c r="K8" s="280" t="n">
        <f aca="false">IF(AND($I$3=21,$H$3=12,OR($J$3&lt;&gt;"DA",$K$3&lt;&gt;"DA",$L$3&lt;&gt;"DA",$M$3&lt;&gt;"DA",$N$3&lt;&gt;"DA")),1,0)</f>
        <v>0</v>
      </c>
      <c r="L8" s="169"/>
      <c r="M8" s="169"/>
      <c r="N8" s="169"/>
      <c r="O8" s="169"/>
      <c r="P8" s="169"/>
    </row>
    <row r="9" customFormat="false" ht="62.25" hidden="false" customHeight="true" outlineLevel="0" collapsed="false">
      <c r="A9" s="287" t="n">
        <v>5</v>
      </c>
      <c r="B9" s="288" t="str">
        <f aca="false">IF(E9=1,"Pogreška",IF(F9=1,"Provjera","O.K."))</f>
        <v>O.K.</v>
      </c>
      <c r="C9" s="289" t="s">
        <v>3207</v>
      </c>
      <c r="D9" s="279"/>
      <c r="E9" s="169" t="n">
        <f aca="false">MAX(G9:K9)</f>
        <v>0</v>
      </c>
      <c r="F9" s="169" t="n">
        <v>0</v>
      </c>
      <c r="G9" s="169"/>
      <c r="H9" s="169"/>
      <c r="I9" s="280" t="n">
        <f aca="false">IF(AND($I$3=22,OR($H$3=3,$H$3=9),OR($J$3&lt;&gt;"DA",$K$3&lt;&gt;"NE",$L$3&lt;&gt;"NE",$M$3&lt;&gt;"NE",$N$3&lt;&gt;"DA")),1,0)</f>
        <v>0</v>
      </c>
      <c r="J9" s="280" t="n">
        <f aca="false">IF(AND($I$3=22,$H$3=6,OR($J$3&lt;&gt;"DA",$K$3&lt;&gt;"NE",$L$3&lt;&gt;"NE",$M$3&lt;&gt;"NE",$N$3&lt;&gt;"DA")),1,0)</f>
        <v>0</v>
      </c>
      <c r="K9" s="280" t="n">
        <f aca="false">IF(AND($I$3=22,$H$3=12,OR($J$3&lt;&gt;"DA",$K$3&lt;&gt;"DA",$L$3&lt;&gt;"DA",$M$3&lt;&gt;"DA",$N$3&lt;&gt;"DA")),1,0)</f>
        <v>0</v>
      </c>
      <c r="L9" s="169"/>
      <c r="M9" s="169"/>
      <c r="N9" s="169"/>
      <c r="O9" s="169"/>
      <c r="P9" s="169"/>
    </row>
    <row r="10" customFormat="false" ht="75.75" hidden="false" customHeight="true" outlineLevel="0" collapsed="false">
      <c r="A10" s="287" t="n">
        <v>6</v>
      </c>
      <c r="B10" s="288" t="str">
        <f aca="false">IF(E10=1,"Pogreška",IF(F10=1,"Provjera","O.K."))</f>
        <v>O.K.</v>
      </c>
      <c r="C10" s="289" t="s">
        <v>3208</v>
      </c>
      <c r="D10" s="279"/>
      <c r="E10" s="169" t="n">
        <f aca="false">MAX(G10:K10)</f>
        <v>0</v>
      </c>
      <c r="F10" s="169" t="n">
        <v>0</v>
      </c>
      <c r="G10" s="169"/>
      <c r="H10" s="169"/>
      <c r="I10" s="280" t="n">
        <f aca="false">IF(AND($I$3=23,OR($H$3=3,$H$3=9)),1,0)</f>
        <v>0</v>
      </c>
      <c r="J10" s="280" t="n">
        <f aca="false">IF(AND($I$3=23,$H$3=6,OR($J$3&lt;&gt;"DA",$K$3&lt;&gt;"NE",$L$3&lt;&gt;"NE",$M$3&lt;&gt;"NE",$N$3&lt;&gt;"DA")),1,0)</f>
        <v>0</v>
      </c>
      <c r="K10" s="280" t="n">
        <f aca="false">IF(AND($I$3=23,$H$3=12,OR($J$3&lt;&gt;"DA",$K$3&lt;&gt;"DA",$L$3&lt;&gt;"DA",$M$3&lt;&gt;"DA",$N$3&lt;&gt;"DA")),1,0)</f>
        <v>0</v>
      </c>
      <c r="L10" s="169"/>
      <c r="M10" s="169"/>
      <c r="N10" s="169"/>
      <c r="O10" s="169"/>
      <c r="P10" s="169"/>
    </row>
    <row r="11" customFormat="false" ht="71.25" hidden="false" customHeight="true" outlineLevel="0" collapsed="false">
      <c r="A11" s="287" t="n">
        <v>7</v>
      </c>
      <c r="B11" s="288" t="str">
        <f aca="false">IF(E11=1,"Pogreška",IF(F11=1,"Provjera","O.K."))</f>
        <v>O.K.</v>
      </c>
      <c r="C11" s="289" t="s">
        <v>3209</v>
      </c>
      <c r="D11" s="279"/>
      <c r="E11" s="169" t="n">
        <f aca="false">MAX(G11:K11)</f>
        <v>0</v>
      </c>
      <c r="F11" s="169" t="n">
        <v>0</v>
      </c>
      <c r="G11" s="169"/>
      <c r="H11" s="169"/>
      <c r="I11" s="280" t="n">
        <f aca="false">IF(AND($I$3=31,OR($H$3=3,$H$3=9),OR($J$3&lt;&gt;"DA",$K$3&lt;&gt;"NE",$L$3&lt;&gt;"NE",$M$3&lt;&gt;"NE",$N$3&lt;&gt;"NE")),1,0)</f>
        <v>0</v>
      </c>
      <c r="J11" s="280" t="n">
        <f aca="false">IF(AND($I$3=31,$H$3=6,OR($J$3&lt;&gt;"DA",$K$3&lt;&gt;"NE",$L$3&lt;&gt;"NE",$M$3&lt;&gt;"NE",$N$3&lt;&gt;"DA")),1,0)</f>
        <v>0</v>
      </c>
      <c r="K11" s="280" t="n">
        <f aca="false">IF(AND($I$3=31,$H$3=12,OR($J$3&lt;&gt;"DA",$K$3&lt;&gt;"DA",$L$3&lt;&gt;"DA",$M$3&lt;&gt;"DA",$N$3&lt;&gt;"DA")),1,0)</f>
        <v>0</v>
      </c>
      <c r="L11" s="169"/>
      <c r="M11" s="291"/>
      <c r="N11" s="169"/>
      <c r="O11" s="169"/>
      <c r="P11" s="169"/>
    </row>
    <row r="12" customFormat="false" ht="66" hidden="false" customHeight="true" outlineLevel="0" collapsed="false">
      <c r="A12" s="287" t="n">
        <v>8</v>
      </c>
      <c r="B12" s="288" t="str">
        <f aca="false">IF(E12=1,"Pogreška",IF(F12=1,"Provjera","O.K."))</f>
        <v>O.K.</v>
      </c>
      <c r="C12" s="289" t="s">
        <v>3210</v>
      </c>
      <c r="D12" s="279"/>
      <c r="E12" s="169" t="n">
        <f aca="false">MAX(G12:K12)</f>
        <v>0</v>
      </c>
      <c r="F12" s="169" t="n">
        <v>0</v>
      </c>
      <c r="G12" s="169"/>
      <c r="H12" s="169"/>
      <c r="I12" s="280" t="n">
        <f aca="false">IF(AND($I$3=41,OR($H$3=3,$H$3=9),OR($J$3&lt;&gt;"DA",$K$3&lt;&gt;"NE",$L$3&lt;&gt;"NE",$M$3&lt;&gt;"NE",$N$3&lt;&gt;"DA")),1,0)</f>
        <v>0</v>
      </c>
      <c r="J12" s="280" t="n">
        <f aca="false">IF(AND($I$3=41,$H$3=6,OR($J$3&lt;&gt;"DA",$K$3&lt;&gt;"NE",$L$3&lt;&gt;"NE",$M$3&lt;&gt;"NE",$N$3&lt;&gt;"DA")),1,0)</f>
        <v>0</v>
      </c>
      <c r="K12" s="280" t="n">
        <f aca="false">IF(AND($I$3=41,$H$3=12,OR($J$3&lt;&gt;"DA",$K$3&lt;&gt;"DA",$L$3&lt;&gt;"DA",$M$3&lt;&gt;"DA",$N$3&lt;&gt;"DA")),1,0)</f>
        <v>0</v>
      </c>
      <c r="L12" s="169"/>
      <c r="M12" s="169"/>
      <c r="N12" s="169"/>
      <c r="O12" s="169"/>
      <c r="P12" s="169"/>
    </row>
    <row r="13" customFormat="false" ht="75" hidden="false" customHeight="true" outlineLevel="0" collapsed="false">
      <c r="A13" s="287" t="n">
        <v>9</v>
      </c>
      <c r="B13" s="288" t="str">
        <f aca="false">IF(E13=1,"Pogreška",IF(F13=1,"Provjera","O.K."))</f>
        <v>O.K.</v>
      </c>
      <c r="C13" s="289" t="s">
        <v>3211</v>
      </c>
      <c r="D13" s="279"/>
      <c r="E13" s="169" t="n">
        <f aca="false">MAX(G13:K13)</f>
        <v>0</v>
      </c>
      <c r="F13" s="169" t="n">
        <v>0</v>
      </c>
      <c r="G13" s="169"/>
      <c r="H13" s="169"/>
      <c r="I13" s="280" t="n">
        <f aca="false">IF(AND($I$3=42,OR($H$3=3,$H$3=9),OR($J$3&lt;&gt;"DA",$K$3&lt;&gt;"NE",$L$3&lt;&gt;"NE",$M$3&lt;&gt;"NE",$N$3&lt;&gt;"NE")),1,0)</f>
        <v>0</v>
      </c>
      <c r="J13" s="280" t="n">
        <f aca="false">IF(AND($I$3=42,$H$3=6,OR($J$3&lt;&gt;"DA",$K$3&lt;&gt;"NE",$L$3&lt;&gt;"NE",$M$3&lt;&gt;"NE",$N$3&lt;&gt;"DA")),1,0)</f>
        <v>0</v>
      </c>
      <c r="K13" s="280" t="n">
        <f aca="false">IF(AND($I$3=42,$H$3=12,OR($J$3&lt;&gt;"DA",$K$3&lt;&gt;"DA",$L$3&lt;&gt;"DA",$M$3&lt;&gt;"DA",$N$3&lt;&gt;"DA")),1,0)</f>
        <v>0</v>
      </c>
      <c r="L13" s="169"/>
      <c r="M13" s="169"/>
      <c r="N13" s="169"/>
      <c r="O13" s="169"/>
      <c r="P13" s="169"/>
    </row>
    <row r="14" customFormat="false" ht="19.5" hidden="false" customHeight="true" outlineLevel="0" collapsed="false">
      <c r="A14" s="292" t="s">
        <v>42</v>
      </c>
      <c r="B14" s="292"/>
      <c r="C14" s="292"/>
      <c r="D14" s="279"/>
      <c r="E14" s="169" t="n">
        <f aca="false">SUM(E15:E22)</f>
        <v>0</v>
      </c>
      <c r="F14" s="169" t="n">
        <f aca="false">SUM(F15:F22)</f>
        <v>0</v>
      </c>
      <c r="G14" s="169"/>
      <c r="H14" s="169"/>
      <c r="I14" s="169"/>
      <c r="J14" s="169"/>
      <c r="K14" s="169"/>
      <c r="L14" s="169"/>
      <c r="M14" s="169"/>
      <c r="N14" s="169"/>
      <c r="O14" s="169"/>
      <c r="P14" s="169"/>
    </row>
    <row r="15" customFormat="false" ht="57" hidden="false" customHeight="true" outlineLevel="0" collapsed="false">
      <c r="A15" s="287" t="n">
        <v>1</v>
      </c>
      <c r="B15" s="288" t="str">
        <f aca="false">IF(E15=1,"Pogreška",IF(F15=1,"Provjera","O.K."))</f>
        <v>O.K.</v>
      </c>
      <c r="C15" s="293" t="s">
        <v>3212</v>
      </c>
      <c r="D15" s="279"/>
      <c r="E15" s="169" t="n">
        <f aca="false">MAX(G15:K15)</f>
        <v>0</v>
      </c>
      <c r="F15" s="169" t="n">
        <f aca="false">MAX(L15:O15)</f>
        <v>0</v>
      </c>
      <c r="G15" s="280" t="n">
        <f aca="false">IF(AND(H3=12,J3="DA",M3="DA",OR(I3=11,I3=21,I3=22,I3=31,I3=41,I3=42),ABS(BILANCA!D171-'PR-RAS'!D651)&gt;0.001),1,0)</f>
        <v>0</v>
      </c>
      <c r="H15" s="280" t="n">
        <f aca="false">IF(AND(H3=12,J3="DA",M3="DA",OR(I3=11,I3=21,I3=22,I3=31,I3=41,I3=42),ABS(BILANCA!E171-'PR-RAS'!E651)&gt;0.001),1,0)</f>
        <v>0</v>
      </c>
      <c r="I15" s="169"/>
      <c r="J15" s="169"/>
      <c r="K15" s="169"/>
      <c r="L15" s="280" t="n">
        <f aca="false">IF(AND(H3=12,J3="DA",M3="DA",OR(I3=12,I3=13,I3=23),ABS(BILANCA!D171-'PR-RAS'!D651)&gt;0.001),1,0)</f>
        <v>0</v>
      </c>
      <c r="M15" s="280" t="n">
        <f aca="false">IF(AND(H3=12,J3="DA",M3="DA",OR(I3=12,I3=13,I3=23),ABS(BILANCA!E171-'PR-RAS'!E651)&gt;0.001),1,0)</f>
        <v>0</v>
      </c>
      <c r="N15" s="169"/>
      <c r="O15" s="169"/>
      <c r="P15" s="169"/>
    </row>
    <row r="16" customFormat="false" ht="42" hidden="false" customHeight="true" outlineLevel="0" collapsed="false">
      <c r="A16" s="287" t="n">
        <v>2</v>
      </c>
      <c r="B16" s="288" t="str">
        <f aca="false">IF(E16=1,"Pogreška",IF(F16=1,"Provjera","O.K."))</f>
        <v>O.K.</v>
      </c>
      <c r="C16" s="293" t="s">
        <v>3213</v>
      </c>
      <c r="D16" s="279"/>
      <c r="E16" s="169" t="n">
        <f aca="false">MAX(G16:K16)</f>
        <v>0</v>
      </c>
      <c r="F16" s="169" t="n">
        <f aca="false">MAX(L16:O16)</f>
        <v>0</v>
      </c>
      <c r="G16" s="280" t="n">
        <f aca="false">IF(AND(H3=12,J3="DA",M3="DA",OR(I3=11,I3=21,I3=22,I3=31,I3=41,I3=42),ABS(BILANCA!D70-'PR-RAS'!D656)&gt;0.001),1,0)</f>
        <v>0</v>
      </c>
      <c r="H16" s="280" t="n">
        <f aca="false">IF(AND(H3=12,J3="DA",M3="DA",OR(I3=11,I3=21,I3=22,I3=31,I3=41,I3=42),ABS(BILANCA!E70-'PR-RAS'!E656)&gt;0.001),1,0)</f>
        <v>0</v>
      </c>
      <c r="I16" s="294"/>
      <c r="J16" s="169"/>
      <c r="K16" s="169"/>
      <c r="L16" s="280" t="n">
        <f aca="false">IF(AND(H3=12,J3="DA",M3="DA",OR(I3=12,I3=13,I3=23),ABS(BILANCA!D70-'PR-RAS'!D656)&gt;0.001),1,0)</f>
        <v>0</v>
      </c>
      <c r="M16" s="280" t="n">
        <f aca="false">IF(AND(H3=12,J3="DA",M3="DA",OR(I3=12,I3=13,I3=23),ABS(BILANCA!E70-'PR-RAS'!E656)&gt;0.001),1,0)</f>
        <v>0</v>
      </c>
      <c r="N16" s="169"/>
      <c r="O16" s="169"/>
      <c r="P16" s="169"/>
    </row>
    <row r="17" customFormat="false" ht="48.75" hidden="false" customHeight="true" outlineLevel="0" collapsed="false">
      <c r="A17" s="287" t="n">
        <v>3</v>
      </c>
      <c r="B17" s="288" t="str">
        <f aca="false">IF(E17=1,"Pogreška",IF(F17=1,"Provjera","O.K."))</f>
        <v>O.K.</v>
      </c>
      <c r="C17" s="293" t="s">
        <v>3214</v>
      </c>
      <c r="D17" s="279"/>
      <c r="E17" s="169" t="n">
        <f aca="false">MAX(G17:L17)</f>
        <v>0</v>
      </c>
      <c r="F17" s="169" t="n">
        <v>0</v>
      </c>
      <c r="G17" s="295" t="n">
        <f aca="false">IF(AND(H3=12,J3="DA",M3="DA",BILANCA!D255-BILANCA!D259&gt;0.001,OR(ABS(BILANCA!D255-BILANCA!D259-'PR-RAS'!D649)&gt;0.001,ABS('PR-RAS'!D650)&gt;0.001)),1,0)</f>
        <v>0</v>
      </c>
      <c r="H17" s="280" t="n">
        <f aca="false">IF(AND(H3=12,J3="DA",M3="DA",BILANCA!E255-BILANCA!E259&gt;0.001,OR(ABS(BILANCA!E255-BILANCA!E259-'PR-RAS'!E649)&gt;0.001,ABS('PR-RAS'!E650)&gt;0.001)),1,0)</f>
        <v>0</v>
      </c>
      <c r="I17" s="296" t="n">
        <f aca="false">IF(AND(H3=12,J3="DA",M3="DA",BILANCA!D259-BILANCA!D255&gt;0.001,OR(ABS(BILANCA!D259-BILANCA!D255-'PR-RAS'!D650)&gt;0.001,ABS('PR-RAS'!D649)&gt;0.001)),1,0)</f>
        <v>0</v>
      </c>
      <c r="J17" s="296" t="n">
        <f aca="false">IF(AND(H3=12,J3="DA",M3="DA",BILANCA!E259-BILANCA!E255&gt;0.001,OR(ABS(BILANCA!E259-BILANCA!E255-'PR-RAS'!E650)&gt;0.001,ABS('PR-RAS'!E649)&gt;0.001)),1,0)</f>
        <v>0</v>
      </c>
      <c r="K17" s="169"/>
      <c r="L17" s="169"/>
      <c r="M17" s="169"/>
      <c r="N17" s="169"/>
      <c r="O17" s="169"/>
      <c r="P17" s="169"/>
    </row>
    <row r="18" customFormat="false" ht="43.5" hidden="false" customHeight="true" outlineLevel="0" collapsed="false">
      <c r="A18" s="287" t="n">
        <v>4</v>
      </c>
      <c r="B18" s="288" t="str">
        <f aca="false">IF(E18=1,"Pogreška",IF(F18=1,"Provjera","O.K."))</f>
        <v>O.K.</v>
      </c>
      <c r="C18" s="293" t="s">
        <v>3215</v>
      </c>
      <c r="D18" s="279"/>
      <c r="E18" s="169" t="n">
        <f aca="false">MAX(G18:L18)</f>
        <v>0</v>
      </c>
      <c r="F18" s="169" t="n">
        <v>0</v>
      </c>
      <c r="G18" s="295" t="n">
        <f aca="false">IF(AND(J3="DA",K3="DA",ABS('PR-RAS'!D423-'PR-RAS'!D250-'RAS-funkcijski'!D141)&gt;0.001),1,0)</f>
        <v>0</v>
      </c>
      <c r="H18" s="297" t="n">
        <f aca="false">IF(AND(J3="DA",K3="DA",ABS('PR-RAS'!E423-'PR-RAS'!E250-'RAS-funkcijski'!E141)&gt;0.001),1,0)</f>
        <v>0</v>
      </c>
      <c r="I18" s="169"/>
      <c r="J18" s="169"/>
      <c r="K18" s="169"/>
      <c r="L18" s="169"/>
      <c r="M18" s="169"/>
      <c r="N18" s="169"/>
      <c r="O18" s="169"/>
      <c r="P18" s="169"/>
    </row>
    <row r="19" customFormat="false" ht="43.5" hidden="false" customHeight="true" outlineLevel="0" collapsed="false">
      <c r="A19" s="287" t="n">
        <v>5</v>
      </c>
      <c r="B19" s="288" t="str">
        <f aca="false">IF(E19=1,"Pogreška",IF(F19=1,"Provjera","O.K."))</f>
        <v>O.K.</v>
      </c>
      <c r="C19" s="293" t="s">
        <v>3216</v>
      </c>
      <c r="D19" s="279"/>
      <c r="E19" s="169" t="n">
        <f aca="false">MAX(H19:L19)</f>
        <v>0</v>
      </c>
      <c r="F19" s="169" t="n">
        <v>0</v>
      </c>
      <c r="H19" s="280" t="n">
        <f aca="false">IF(AND(H3=12,I3&lt;&gt;13,ABS(BILANCA!E176-BILANCA!E247-OBVEZE!D44)&gt;0.001),1,0)</f>
        <v>0</v>
      </c>
      <c r="I19" s="169"/>
      <c r="J19" s="169"/>
      <c r="K19" s="169"/>
      <c r="L19" s="169"/>
      <c r="M19" s="169"/>
      <c r="N19" s="169"/>
      <c r="O19" s="169"/>
      <c r="P19" s="169"/>
    </row>
    <row r="20" customFormat="false" ht="43.5" hidden="false" customHeight="true" outlineLevel="0" collapsed="false">
      <c r="A20" s="287" t="n">
        <v>6</v>
      </c>
      <c r="B20" s="288" t="str">
        <f aca="false">IF(E20=1,"Pogreška",IF(F20=1,"Provjera","O.K."))</f>
        <v>O.K.</v>
      </c>
      <c r="C20" s="293" t="s">
        <v>3217</v>
      </c>
      <c r="D20" s="279"/>
      <c r="E20" s="169" t="n">
        <f aca="false">MAX(G20:K20)</f>
        <v>0</v>
      </c>
      <c r="F20" s="169" t="n">
        <v>0</v>
      </c>
      <c r="G20" s="169" t="n">
        <f aca="false">IF(AND(H3=12,'PR-RAS'!D423=0), IF('RAS-funkcijski'!D141=0, 0, 1), 0)</f>
        <v>0</v>
      </c>
      <c r="H20" s="298" t="n">
        <f aca="false">IF(AND(H3=12,'PR-RAS'!E423=0), IF('RAS-funkcijski'!E141=0, 0, 1), 0)</f>
        <v>0</v>
      </c>
      <c r="I20" s="169"/>
      <c r="J20" s="169"/>
      <c r="K20" s="169"/>
      <c r="L20" s="169"/>
      <c r="M20" s="169"/>
      <c r="N20" s="169"/>
      <c r="O20" s="169"/>
      <c r="P20" s="169"/>
    </row>
    <row r="21" customFormat="false" ht="24.6" hidden="false" customHeight="true" outlineLevel="0" collapsed="false">
      <c r="A21" s="287" t="n">
        <v>7</v>
      </c>
      <c r="B21" s="288" t="str">
        <f aca="false">IF(E21=1,"Pogreška",IF(F21=1,"Provjera","O.K."))</f>
        <v>O.K.</v>
      </c>
      <c r="C21" s="293" t="s">
        <v>3218</v>
      </c>
      <c r="D21" s="279"/>
      <c r="E21" s="169" t="n">
        <f aca="false">MAX(G21:K21)</f>
        <v>0</v>
      </c>
      <c r="F21" s="169" t="n">
        <v>0</v>
      </c>
      <c r="G21" s="169" t="n">
        <f aca="false">IF(AND(H3=12, J3="DA", M3="DA", ABS(BILANCA!D273-'PR-RAS'!D304)&gt;0.001), 1, 0)</f>
        <v>0</v>
      </c>
      <c r="H21" s="298" t="n">
        <f aca="false">IF(AND(H3=12, J3="DA", M3="DA", ABS(BILANCA!E273-'PR-RAS'!E304)&gt;0.001), 1, 0)</f>
        <v>0</v>
      </c>
      <c r="I21" s="169"/>
      <c r="J21" s="169"/>
      <c r="K21" s="169"/>
      <c r="L21" s="169"/>
      <c r="M21" s="169"/>
      <c r="N21" s="169"/>
      <c r="O21" s="169"/>
      <c r="P21" s="169"/>
    </row>
    <row r="22" customFormat="false" ht="25.15" hidden="false" customHeight="true" outlineLevel="0" collapsed="false">
      <c r="A22" s="287" t="n">
        <v>8</v>
      </c>
      <c r="B22" s="288" t="str">
        <f aca="false">IF(E22=1,"Pogreška",IF(F22=1,"Provjera","O.K."))</f>
        <v>O.K.</v>
      </c>
      <c r="C22" s="293" t="s">
        <v>3219</v>
      </c>
      <c r="D22" s="279"/>
      <c r="E22" s="169" t="n">
        <f aca="false">MAX(G22:K22)</f>
        <v>0</v>
      </c>
      <c r="F22" s="169" t="n">
        <v>0</v>
      </c>
      <c r="G22" s="169" t="n">
        <f aca="false">IF(AND(H3=12, J3="DA", M3="DA", ABS(BILANCA!D290-'PR-RAS'!D421)&gt;0.001), 1, 0)</f>
        <v>0</v>
      </c>
      <c r="H22" s="298" t="n">
        <f aca="false">IF(AND(H3=12, J3="DA", M3="DA", ABS(BILANCA!E290-'PR-RAS'!E421)&gt;0.001), 1, 0)</f>
        <v>0</v>
      </c>
      <c r="I22" s="169"/>
      <c r="J22" s="169"/>
      <c r="K22" s="169"/>
      <c r="L22" s="169"/>
      <c r="M22" s="169"/>
      <c r="N22" s="169"/>
      <c r="O22" s="169"/>
      <c r="P22" s="169"/>
    </row>
    <row r="23" customFormat="false" ht="19.5" hidden="false" customHeight="true" outlineLevel="0" collapsed="false">
      <c r="A23" s="292" t="s">
        <v>3220</v>
      </c>
      <c r="B23" s="292"/>
      <c r="C23" s="292"/>
      <c r="D23" s="279"/>
      <c r="E23" s="169" t="n">
        <f aca="false">SUM(E24:E297)</f>
        <v>0</v>
      </c>
      <c r="F23" s="169" t="n">
        <f aca="false">SUM(F24:F297)</f>
        <v>3</v>
      </c>
      <c r="G23" s="169"/>
      <c r="H23" s="169"/>
      <c r="I23" s="169"/>
      <c r="J23" s="169"/>
      <c r="K23" s="169"/>
      <c r="L23" s="169"/>
      <c r="M23" s="169"/>
      <c r="N23" s="169"/>
      <c r="O23" s="169"/>
      <c r="P23" s="169"/>
    </row>
    <row r="24" customFormat="false" ht="22.5" hidden="false" customHeight="false" outlineLevel="0" collapsed="false">
      <c r="A24" s="287" t="n">
        <v>1</v>
      </c>
      <c r="B24" s="288" t="str">
        <f aca="false">IF(E24=1,"Pogreška",IF(F24=1,"Provjera","O.K."))</f>
        <v>O.K.</v>
      </c>
      <c r="C24" s="293" t="s">
        <v>3221</v>
      </c>
      <c r="D24" s="279"/>
      <c r="E24" s="169" t="n">
        <f aca="false">MAX(G24:K24)</f>
        <v>0</v>
      </c>
      <c r="F24" s="169" t="n">
        <f aca="false">MAX(L24:O24)</f>
        <v>0</v>
      </c>
      <c r="G24" s="169" t="n">
        <f aca="false">IF(OR(AND('PR-RAS'!D153=0,MAX('PR-RAS'!D657:D660)&gt;0),AND('PR-RAS'!E153=0,MAX('PR-RAS'!E657:E660)&gt;0)),1,0)</f>
        <v>0</v>
      </c>
      <c r="H24" s="169" t="n">
        <f aca="false">IF(OR(AND('PR-RAS'!D153&lt;&gt;0,MAX('PR-RAS'!D657:D660)=0),AND('PR-RAS'!E153&lt;&gt;0,MAX('PR-RAS'!E657:E660)=0)),1,0)</f>
        <v>0</v>
      </c>
      <c r="I24" s="169"/>
      <c r="J24" s="169"/>
      <c r="K24" s="169"/>
      <c r="L24" s="169"/>
      <c r="M24" s="169"/>
      <c r="N24" s="169"/>
      <c r="O24" s="169"/>
      <c r="P24" s="169"/>
    </row>
    <row r="25" customFormat="false" ht="15" hidden="false" customHeight="true" outlineLevel="0" collapsed="false">
      <c r="A25" s="287" t="n">
        <v>2</v>
      </c>
      <c r="B25" s="288" t="str">
        <f aca="false">IF(E25=1,"Pogreška",IF(F25=1,"Provjera","O.K."))</f>
        <v>O.K.</v>
      </c>
      <c r="C25" s="299" t="s">
        <v>3222</v>
      </c>
      <c r="D25" s="279"/>
      <c r="E25" s="169" t="n">
        <f aca="false">MAX(G25:K25)</f>
        <v>0</v>
      </c>
      <c r="F25" s="169" t="n">
        <f aca="false">MAX(L25:O25)</f>
        <v>0</v>
      </c>
      <c r="G25" s="169" t="n">
        <f aca="false">IF(OR(AND('PR-RAS'!D657=0,'PR-RAS'!D659&lt;&gt;0),AND('PR-RAS'!D657&lt;&gt;0,'PR-RAS'!D659=0)),1,0)</f>
        <v>0</v>
      </c>
      <c r="H25" s="169" t="n">
        <f aca="false">IF(OR(AND('PR-RAS'!E657=0,'PR-RAS'!E659&lt;&gt;0),AND('PR-RAS'!E657&lt;&gt;0,'PR-RAS'!E659=0)),1,0)</f>
        <v>0</v>
      </c>
      <c r="I25" s="169"/>
      <c r="J25" s="169"/>
      <c r="K25" s="169"/>
      <c r="L25" s="169"/>
      <c r="M25" s="169"/>
      <c r="N25" s="169"/>
      <c r="O25" s="169"/>
      <c r="P25" s="169"/>
    </row>
    <row r="26" customFormat="false" ht="15" hidden="false" customHeight="true" outlineLevel="0" collapsed="false">
      <c r="A26" s="287" t="n">
        <v>3</v>
      </c>
      <c r="B26" s="288" t="str">
        <f aca="false">IF(E26=1,"Pogreška",IF(F26=1,"Provjera","O.K."))</f>
        <v>O.K.</v>
      </c>
      <c r="C26" s="299" t="s">
        <v>3223</v>
      </c>
      <c r="D26" s="279"/>
      <c r="E26" s="169" t="n">
        <f aca="false">MAX(G26:K26)</f>
        <v>0</v>
      </c>
      <c r="F26" s="169" t="n">
        <f aca="false">MAX(L26:O26)</f>
        <v>0</v>
      </c>
      <c r="G26" s="169" t="n">
        <f aca="false">IF(OR(AND('PR-RAS'!D658=0,'PR-RAS'!D660&lt;&gt;0),AND('PR-RAS'!D658&lt;&gt;0,'PR-RAS'!D660=0)),1,0)</f>
        <v>0</v>
      </c>
      <c r="H26" s="169" t="n">
        <f aca="false">IF(OR(AND('PR-RAS'!E658=0,'PR-RAS'!E660&lt;&gt;0),AND('PR-RAS'!E658&lt;&gt;0,'PR-RAS'!E660=0)),1,0)</f>
        <v>0</v>
      </c>
      <c r="I26" s="169"/>
      <c r="J26" s="169"/>
      <c r="K26" s="169"/>
      <c r="L26" s="169"/>
      <c r="M26" s="169"/>
      <c r="N26" s="169"/>
      <c r="O26" s="169"/>
      <c r="P26" s="169"/>
    </row>
    <row r="27" customFormat="false" ht="28.5" hidden="false" customHeight="true" outlineLevel="0" collapsed="false">
      <c r="A27" s="287" t="n">
        <v>4</v>
      </c>
      <c r="B27" s="288" t="str">
        <f aca="false">IF(E27=1,"Pogreška",IF(F27=1,"Provjera","O.K."))</f>
        <v>O.K.</v>
      </c>
      <c r="C27" s="299" t="s">
        <v>3224</v>
      </c>
      <c r="D27" s="279"/>
      <c r="E27" s="169" t="n">
        <f aca="false">MAX(G27:K27)</f>
        <v>0</v>
      </c>
      <c r="F27" s="169" t="n">
        <f aca="false">MAX(L27:O27)</f>
        <v>0</v>
      </c>
      <c r="G27" s="169" t="n">
        <f aca="false">IF(ROUND('PR-RAS'!D662+'PR-RAS'!D663,2)&gt;ROUND('PR-RAS'!D24,2),1,0)</f>
        <v>0</v>
      </c>
      <c r="H27" s="169" t="n">
        <f aca="false">IF(ROUND('PR-RAS'!E662+'PR-RAS'!E663,2)&gt;ROUND('PR-RAS'!E24,2),1,0)</f>
        <v>0</v>
      </c>
      <c r="I27" s="169"/>
      <c r="J27" s="169"/>
      <c r="K27" s="169"/>
      <c r="L27" s="169"/>
      <c r="M27" s="169"/>
      <c r="N27" s="169"/>
      <c r="O27" s="169"/>
      <c r="P27" s="169"/>
    </row>
    <row r="28" customFormat="false" ht="28.5" hidden="false" customHeight="true" outlineLevel="0" collapsed="false">
      <c r="A28" s="287" t="n">
        <v>277</v>
      </c>
      <c r="B28" s="288" t="str">
        <f aca="false">IF(E28=1,"Pogreška",IF(F28=1,"Provjera","O.K."))</f>
        <v>O.K.</v>
      </c>
      <c r="C28" s="299" t="s">
        <v>3225</v>
      </c>
      <c r="D28" s="279"/>
      <c r="E28" s="169" t="n">
        <f aca="false">MAX(G28:K28)</f>
        <v>0</v>
      </c>
      <c r="F28" s="169" t="n">
        <f aca="false">MAX(L28:O28)</f>
        <v>0</v>
      </c>
      <c r="G28" s="169" t="n">
        <f aca="false">IF(ROUND('PR-RAS'!D664,2)&gt;ROUND('PR-RAS'!D27,2),1,0)</f>
        <v>0</v>
      </c>
      <c r="H28" s="169" t="n">
        <f aca="false">IF(ROUND('PR-RAS'!E664,2)&gt;ROUND('PR-RAS'!E27,2),1,0)</f>
        <v>0</v>
      </c>
      <c r="I28" s="169"/>
      <c r="J28" s="169"/>
      <c r="K28" s="169"/>
      <c r="L28" s="169"/>
      <c r="M28" s="169"/>
      <c r="N28" s="169"/>
      <c r="O28" s="169"/>
      <c r="P28" s="169"/>
    </row>
    <row r="29" customFormat="false" ht="26.25" hidden="false" customHeight="true" outlineLevel="0" collapsed="false">
      <c r="A29" s="287" t="n">
        <v>5</v>
      </c>
      <c r="B29" s="288" t="str">
        <f aca="false">IF(E29=1,"Pogreška",IF(F29=1,"Provjera","O.K."))</f>
        <v>O.K.</v>
      </c>
      <c r="C29" s="299" t="s">
        <v>3226</v>
      </c>
      <c r="D29" s="279"/>
      <c r="E29" s="169" t="n">
        <f aca="false">MAX(G29:K29)</f>
        <v>0</v>
      </c>
      <c r="F29" s="169" t="n">
        <f aca="false">MAX(L29:O29)</f>
        <v>0</v>
      </c>
      <c r="G29" s="169" t="n">
        <f aca="false">IF(ROUND('PR-RAS'!D33,2) = ROUND(SUM('PR-RAS'!D665:D668),2), 0, 1)</f>
        <v>0</v>
      </c>
      <c r="H29" s="169" t="n">
        <f aca="false">IF(ROUND('PR-RAS'!E33,2) = ROUND(SUM('PR-RAS'!E665:E668),2), 0, 1)</f>
        <v>0</v>
      </c>
      <c r="I29" s="169"/>
      <c r="J29" s="169"/>
      <c r="K29" s="169"/>
      <c r="L29" s="169"/>
      <c r="M29" s="169"/>
      <c r="N29" s="169"/>
      <c r="O29" s="169"/>
      <c r="P29" s="169"/>
    </row>
    <row r="30" customFormat="false" ht="15" hidden="false" customHeight="true" outlineLevel="0" collapsed="false">
      <c r="A30" s="287" t="n">
        <v>6</v>
      </c>
      <c r="B30" s="288" t="str">
        <f aca="false">IF(E30=1,"Pogreška",IF(F30=1,"Provjera","O.K."))</f>
        <v>O.K.</v>
      </c>
      <c r="C30" s="299" t="s">
        <v>3227</v>
      </c>
      <c r="D30" s="279"/>
      <c r="E30" s="169" t="n">
        <f aca="false">MAX(G30:K30)</f>
        <v>0</v>
      </c>
      <c r="F30" s="169" t="n">
        <f aca="false">MAX(L30:O30)</f>
        <v>0</v>
      </c>
      <c r="G30" s="169" t="n">
        <f aca="false">IF(ABS('PR-RAS'!D59-SUM('PR-RAS'!D669:D672))&gt;0.001,1,0)</f>
        <v>0</v>
      </c>
      <c r="H30" s="169" t="n">
        <f aca="false">IF(ABS('PR-RAS'!E59-SUM('PR-RAS'!E669:E672))&gt;0.001,1,0)</f>
        <v>0</v>
      </c>
      <c r="I30" s="169"/>
      <c r="J30" s="169"/>
      <c r="K30" s="169"/>
      <c r="L30" s="169"/>
      <c r="M30" s="169"/>
      <c r="N30" s="169"/>
      <c r="O30" s="169"/>
      <c r="P30" s="169"/>
    </row>
    <row r="31" customFormat="false" ht="15" hidden="false" customHeight="true" outlineLevel="0" collapsed="false">
      <c r="A31" s="287" t="n">
        <v>7</v>
      </c>
      <c r="B31" s="288" t="str">
        <f aca="false">IF(E31=1,"Pogreška",IF(F31=1,"Provjera","O.K."))</f>
        <v>O.K.</v>
      </c>
      <c r="C31" s="299" t="s">
        <v>3228</v>
      </c>
      <c r="D31" s="279"/>
      <c r="E31" s="169" t="n">
        <f aca="false">MAX(G31:K31)</f>
        <v>0</v>
      </c>
      <c r="F31" s="169" t="n">
        <f aca="false">MAX(L31:O31)</f>
        <v>0</v>
      </c>
      <c r="G31" s="169" t="n">
        <f aca="false">IF(ABS('PR-RAS'!D60-SUM('PR-RAS'!D673:D676))&gt;0.001,1,0)</f>
        <v>0</v>
      </c>
      <c r="H31" s="169" t="n">
        <f aca="false">IF(ABS('PR-RAS'!E60-SUM('PR-RAS'!E673:E676))&gt;0.001,1,0)</f>
        <v>0</v>
      </c>
      <c r="I31" s="169"/>
      <c r="J31" s="169"/>
      <c r="K31" s="169"/>
      <c r="L31" s="169"/>
      <c r="M31" s="169"/>
      <c r="N31" s="169"/>
      <c r="O31" s="169"/>
      <c r="P31" s="169"/>
    </row>
    <row r="32" customFormat="false" ht="15" hidden="false" customHeight="true" outlineLevel="0" collapsed="false">
      <c r="A32" s="287" t="n">
        <v>8</v>
      </c>
      <c r="B32" s="288" t="str">
        <f aca="false">IF(E32=1,"Pogreška",IF(F32=1,"Provjera","O.K."))</f>
        <v>O.K.</v>
      </c>
      <c r="C32" s="299" t="s">
        <v>3229</v>
      </c>
      <c r="D32" s="279"/>
      <c r="E32" s="169" t="n">
        <f aca="false">MAX(G32:K32)</f>
        <v>0</v>
      </c>
      <c r="F32" s="169" t="n">
        <f aca="false">MAX(L32:O32)</f>
        <v>0</v>
      </c>
      <c r="G32" s="169" t="n">
        <f aca="false">IF(ABS('PR-RAS'!D62-SUM('PR-RAS'!D677:D679))&gt;0.001,1,0)</f>
        <v>0</v>
      </c>
      <c r="H32" s="169" t="n">
        <f aca="false">IF(ABS('PR-RAS'!E62-SUM('PR-RAS'!E677:E679))&gt;0.001,1,0)</f>
        <v>0</v>
      </c>
      <c r="I32" s="169"/>
      <c r="J32" s="169"/>
      <c r="K32" s="169"/>
      <c r="L32" s="169"/>
      <c r="M32" s="169"/>
      <c r="N32" s="169"/>
      <c r="O32" s="169"/>
      <c r="P32" s="169"/>
    </row>
    <row r="33" customFormat="false" ht="15" hidden="false" customHeight="true" outlineLevel="0" collapsed="false">
      <c r="A33" s="287" t="n">
        <v>9</v>
      </c>
      <c r="B33" s="288" t="str">
        <f aca="false">IF(E33=1,"Pogreška",IF(F33=1,"Provjera","O.K."))</f>
        <v>O.K.</v>
      </c>
      <c r="C33" s="299" t="s">
        <v>3230</v>
      </c>
      <c r="D33" s="279"/>
      <c r="E33" s="169" t="n">
        <f aca="false">MAX(G33:K33)</f>
        <v>0</v>
      </c>
      <c r="F33" s="169" t="n">
        <f aca="false">MAX(L33:O33)</f>
        <v>0</v>
      </c>
      <c r="G33" s="169" t="n">
        <f aca="false">IF(ABS('PR-RAS'!D63-SUM('PR-RAS'!D680:D682))&gt;0.001,1,0)</f>
        <v>0</v>
      </c>
      <c r="H33" s="169" t="n">
        <f aca="false">IF(ABS('PR-RAS'!E63-SUM('PR-RAS'!E680:E682))&gt;0.001,1,0)</f>
        <v>0</v>
      </c>
      <c r="I33" s="169"/>
      <c r="J33" s="169"/>
      <c r="K33" s="169"/>
      <c r="L33" s="169"/>
      <c r="M33" s="169"/>
      <c r="N33" s="169"/>
      <c r="O33" s="169"/>
      <c r="P33" s="169"/>
    </row>
    <row r="34" customFormat="false" ht="15" hidden="false" customHeight="true" outlineLevel="0" collapsed="false">
      <c r="A34" s="287" t="n">
        <v>10</v>
      </c>
      <c r="B34" s="288" t="str">
        <f aca="false">IF(E34=1,"Pogreška",IF(F34=1,"Provjera","O.K."))</f>
        <v>O.K.</v>
      </c>
      <c r="C34" s="299" t="s">
        <v>3231</v>
      </c>
      <c r="D34" s="279"/>
      <c r="E34" s="169" t="n">
        <f aca="false">MAX(G34:K34)</f>
        <v>0</v>
      </c>
      <c r="F34" s="169" t="n">
        <f aca="false">MAX(L34:O34)</f>
        <v>0</v>
      </c>
      <c r="G34" s="169" t="n">
        <f aca="false">IF(ROUND('PR-RAS'!D69,2)&lt;&gt;ROUND('PR-RAS'!D683+'PR-RAS'!D684,2),1,0)</f>
        <v>0</v>
      </c>
      <c r="H34" s="169" t="n">
        <f aca="false">IF(ROUND('PR-RAS'!E69,2)&lt;&gt;ROUND('PR-RAS'!E683+'PR-RAS'!E684,2),1,0)</f>
        <v>0</v>
      </c>
      <c r="I34" s="169"/>
      <c r="J34" s="169"/>
      <c r="K34" s="169"/>
      <c r="L34" s="169"/>
      <c r="M34" s="169"/>
      <c r="N34" s="169"/>
      <c r="O34" s="169"/>
      <c r="P34" s="169"/>
    </row>
    <row r="35" customFormat="false" ht="15" hidden="false" customHeight="true" outlineLevel="0" collapsed="false">
      <c r="A35" s="287" t="n">
        <v>11</v>
      </c>
      <c r="B35" s="288" t="str">
        <f aca="false">IF(E35=1,"Pogreška",IF(F35=1,"Provjera","O.K."))</f>
        <v>O.K.</v>
      </c>
      <c r="C35" s="299" t="s">
        <v>3232</v>
      </c>
      <c r="D35" s="279"/>
      <c r="E35" s="169" t="n">
        <f aca="false">MAX(G35:K35)</f>
        <v>0</v>
      </c>
      <c r="F35" s="169" t="n">
        <f aca="false">MAX(L35:O35)</f>
        <v>0</v>
      </c>
      <c r="G35" s="169" t="n">
        <f aca="false">IF(ABS('PR-RAS'!D70-'PR-RAS'!D685-'PR-RAS'!D686)&gt;0.001,1,0)</f>
        <v>0</v>
      </c>
      <c r="H35" s="169" t="n">
        <f aca="false">IF(ABS('PR-RAS'!E70-'PR-RAS'!E685-'PR-RAS'!E686)&gt;0.001,1,0)</f>
        <v>0</v>
      </c>
      <c r="I35" s="169"/>
      <c r="J35" s="169"/>
      <c r="K35" s="169"/>
      <c r="L35" s="169"/>
      <c r="M35" s="169"/>
      <c r="N35" s="169"/>
      <c r="O35" s="169"/>
      <c r="P35" s="169"/>
    </row>
    <row r="36" customFormat="false" ht="15" hidden="false" customHeight="true" outlineLevel="0" collapsed="false">
      <c r="A36" s="287" t="n">
        <v>238</v>
      </c>
      <c r="B36" s="288" t="str">
        <f aca="false">IF(E36=1,"Pogreška",IF(F36=1,"Provjera","O.K."))</f>
        <v>O.K.</v>
      </c>
      <c r="C36" s="299" t="s">
        <v>3233</v>
      </c>
      <c r="D36" s="279"/>
      <c r="E36" s="169" t="n">
        <f aca="false">MAX(G36:K36)</f>
        <v>0</v>
      </c>
      <c r="F36" s="169" t="n">
        <f aca="false">MAX(L36:O36)</f>
        <v>0</v>
      </c>
      <c r="G36" s="169" t="n">
        <f aca="false">IF(ABS('PR-RAS'!D72-SUM('PR-RAS'!D687:D693))&gt;0.001,1,0)</f>
        <v>0</v>
      </c>
      <c r="H36" s="169" t="n">
        <f aca="false">IF(ABS('PR-RAS'!E72-SUM('PR-RAS'!E687:E693))&gt;0.001,1,0)</f>
        <v>0</v>
      </c>
      <c r="I36" s="169"/>
      <c r="J36" s="169"/>
      <c r="K36" s="169"/>
      <c r="L36" s="169"/>
      <c r="M36" s="169"/>
      <c r="N36" s="169"/>
      <c r="O36" s="169"/>
      <c r="P36" s="169"/>
    </row>
    <row r="37" customFormat="false" ht="15" hidden="false" customHeight="true" outlineLevel="0" collapsed="false">
      <c r="A37" s="287" t="n">
        <v>239</v>
      </c>
      <c r="B37" s="288" t="str">
        <f aca="false">IF(E37=1,"Pogreška",IF(F37=1,"Provjera","O.K."))</f>
        <v>O.K.</v>
      </c>
      <c r="C37" s="299" t="s">
        <v>3234</v>
      </c>
      <c r="D37" s="279"/>
      <c r="E37" s="169" t="n">
        <f aca="false">MAX(G37:K37)</f>
        <v>0</v>
      </c>
      <c r="F37" s="169" t="n">
        <f aca="false">MAX(L37:O37)</f>
        <v>0</v>
      </c>
      <c r="G37" s="169" t="n">
        <f aca="false">IF(ABS('PR-RAS'!D73-SUM('PR-RAS'!D694:D701))&gt;0.001,1,0)</f>
        <v>0</v>
      </c>
      <c r="H37" s="169" t="n">
        <f aca="false">IF(ABS('PR-RAS'!E73-SUM('PR-RAS'!E694:E701))&gt;0.001,1,0)</f>
        <v>0</v>
      </c>
      <c r="I37" s="169"/>
      <c r="J37" s="169"/>
      <c r="K37" s="169"/>
      <c r="L37" s="169"/>
      <c r="M37" s="169"/>
      <c r="N37" s="169"/>
      <c r="O37" s="169"/>
      <c r="P37" s="169"/>
    </row>
    <row r="38" customFormat="false" ht="15" hidden="false" customHeight="true" outlineLevel="0" collapsed="false">
      <c r="A38" s="287" t="n">
        <v>12</v>
      </c>
      <c r="B38" s="288" t="str">
        <f aca="false">IF(E38=1,"Pogreška",IF(F38=1,"Provjera","O.K."))</f>
        <v>O.K.</v>
      </c>
      <c r="C38" s="299" t="s">
        <v>3235</v>
      </c>
      <c r="D38" s="279"/>
      <c r="E38" s="169" t="n">
        <f aca="false">MAX(G38:K38)</f>
        <v>0</v>
      </c>
      <c r="F38" s="169" t="n">
        <f aca="false">MAX(L38:O38)</f>
        <v>0</v>
      </c>
      <c r="G38" s="169" t="n">
        <f aca="false">IF(ABS('PR-RAS'!D75-SUM('PR-RAS'!D702:D705))&gt;0.001,1,0)</f>
        <v>0</v>
      </c>
      <c r="H38" s="169" t="n">
        <f aca="false">IF(ABS('PR-RAS'!E75-SUM('PR-RAS'!E702:E705))&gt;0.001,1,0)</f>
        <v>0</v>
      </c>
      <c r="I38" s="169"/>
      <c r="J38" s="169"/>
      <c r="K38" s="169"/>
      <c r="L38" s="169"/>
      <c r="M38" s="169"/>
      <c r="N38" s="169"/>
      <c r="O38" s="169"/>
      <c r="P38" s="169"/>
    </row>
    <row r="39" customFormat="false" ht="15" hidden="false" customHeight="true" outlineLevel="0" collapsed="false">
      <c r="A39" s="287" t="n">
        <v>13</v>
      </c>
      <c r="B39" s="288" t="str">
        <f aca="false">IF(E39=1,"Pogreška",IF(F39=1,"Provjera","O.K."))</f>
        <v>O.K.</v>
      </c>
      <c r="C39" s="299" t="s">
        <v>3236</v>
      </c>
      <c r="D39" s="279"/>
      <c r="E39" s="169" t="n">
        <f aca="false">MAX(G39:K39)</f>
        <v>0</v>
      </c>
      <c r="F39" s="169" t="n">
        <f aca="false">MAX(L39:O39)</f>
        <v>0</v>
      </c>
      <c r="G39" s="169" t="n">
        <f aca="false">IF(ABS('PR-RAS'!D76-SUM('PR-RAS'!D706:D709))&gt;0.001,1,0)</f>
        <v>0</v>
      </c>
      <c r="H39" s="169" t="n">
        <f aca="false">IF(ABS('PR-RAS'!E76-SUM('PR-RAS'!E706:E709))&gt;0.001,1,0)</f>
        <v>0</v>
      </c>
      <c r="I39" s="169"/>
      <c r="J39" s="169"/>
      <c r="K39" s="169"/>
      <c r="L39" s="169"/>
      <c r="M39" s="169"/>
      <c r="N39" s="169"/>
      <c r="O39" s="169"/>
      <c r="P39" s="169"/>
    </row>
    <row r="40" customFormat="false" ht="15" hidden="false" customHeight="true" outlineLevel="0" collapsed="false">
      <c r="A40" s="287" t="n">
        <v>14</v>
      </c>
      <c r="B40" s="288" t="str">
        <f aca="false">IF(E40=1,"Pogreška",IF(F40=1,"Provjera","O.K."))</f>
        <v>O.K.</v>
      </c>
      <c r="C40" s="299" t="s">
        <v>3237</v>
      </c>
      <c r="D40" s="279"/>
      <c r="E40" s="169" t="n">
        <f aca="false">MAX(G40:K40)</f>
        <v>0</v>
      </c>
      <c r="F40" s="169" t="n">
        <f aca="false">MAX(L40:O40)</f>
        <v>0</v>
      </c>
      <c r="G40" s="169" t="n">
        <f aca="false">IF(ROUND('PR-RAS'!D710,2)&gt;ROUND('PR-RAS'!D90,2),1,0)</f>
        <v>0</v>
      </c>
      <c r="H40" s="169" t="n">
        <f aca="false">IF(ROUND('PR-RAS'!E710,2)&gt;ROUND('PR-RAS'!E90,2),1,0)</f>
        <v>0</v>
      </c>
      <c r="I40" s="169"/>
      <c r="J40" s="169"/>
      <c r="K40" s="169"/>
      <c r="L40" s="169"/>
      <c r="M40" s="169"/>
      <c r="N40" s="169"/>
      <c r="O40" s="169"/>
      <c r="P40" s="169"/>
    </row>
    <row r="41" customFormat="false" ht="15" hidden="false" customHeight="true" outlineLevel="0" collapsed="false">
      <c r="A41" s="287" t="n">
        <v>259</v>
      </c>
      <c r="B41" s="288" t="str">
        <f aca="false">IF(E41=1,"Pogreška",IF(F41=1,"Provjera","O.K."))</f>
        <v>O.K.</v>
      </c>
      <c r="C41" s="299" t="s">
        <v>3238</v>
      </c>
      <c r="D41" s="279"/>
      <c r="E41" s="169" t="n">
        <f aca="false">MAX(G41:K41)</f>
        <v>0</v>
      </c>
      <c r="F41" s="169" t="n">
        <f aca="false">MAX(L41:O41)</f>
        <v>0</v>
      </c>
      <c r="G41" s="169" t="n">
        <f aca="false">IF(ROUND('PR-RAS'!D711,2)&gt;ROUND('PR-RAS'!D93,2),1,0)</f>
        <v>0</v>
      </c>
      <c r="H41" s="169" t="n">
        <f aca="false">IF(ROUND('PR-RAS'!E711,2)&gt;ROUND('PR-RAS'!E93,2),1,0)</f>
        <v>0</v>
      </c>
      <c r="I41" s="169"/>
      <c r="J41" s="169"/>
      <c r="K41" s="169"/>
      <c r="L41" s="169"/>
      <c r="M41" s="169"/>
      <c r="N41" s="169"/>
      <c r="O41" s="169"/>
      <c r="P41" s="169"/>
    </row>
    <row r="42" customFormat="false" ht="15" hidden="false" customHeight="true" outlineLevel="0" collapsed="false">
      <c r="A42" s="287" t="n">
        <v>260</v>
      </c>
      <c r="B42" s="288" t="str">
        <f aca="false">IF(E42=1,"Pogreška",IF(F42=1,"Provjera","O.K."))</f>
        <v>O.K.</v>
      </c>
      <c r="C42" s="299" t="s">
        <v>3239</v>
      </c>
      <c r="D42" s="279"/>
      <c r="E42" s="169" t="n">
        <f aca="false">MAX(G42:K42)</f>
        <v>0</v>
      </c>
      <c r="F42" s="169" t="n">
        <f aca="false">MAX(L42:O42)</f>
        <v>0</v>
      </c>
      <c r="G42" s="169" t="n">
        <f aca="false">IF(ROUND('PR-RAS'!D712,2)&gt;ROUND('PR-RAS'!D94,2),1,0)</f>
        <v>0</v>
      </c>
      <c r="H42" s="169" t="n">
        <f aca="false">IF(ROUND('PR-RAS'!E712,2)&gt;ROUND('PR-RAS'!E94,2),1,0)</f>
        <v>0</v>
      </c>
      <c r="I42" s="169"/>
      <c r="J42" s="169"/>
      <c r="K42" s="169"/>
      <c r="L42" s="169"/>
      <c r="M42" s="169"/>
      <c r="N42" s="169"/>
      <c r="O42" s="169"/>
      <c r="P42" s="169"/>
    </row>
    <row r="43" customFormat="false" ht="21" hidden="false" customHeight="true" outlineLevel="0" collapsed="false">
      <c r="A43" s="287" t="n">
        <v>261</v>
      </c>
      <c r="B43" s="288" t="str">
        <f aca="false">IF(E43=1,"Pogreška",IF(F43=1,"Provjera","O.K."))</f>
        <v>O.K.</v>
      </c>
      <c r="C43" s="299" t="s">
        <v>3240</v>
      </c>
      <c r="D43" s="279"/>
      <c r="E43" s="169" t="n">
        <f aca="false">MAX(G43:K43)</f>
        <v>0</v>
      </c>
      <c r="F43" s="169" t="n">
        <f aca="false">MAX(L43:O43)</f>
        <v>0</v>
      </c>
      <c r="G43" s="169" t="n">
        <f aca="false">IF(ROUND('PR-RAS'!D713+'PR-RAS'!D714,2)&gt;ROUND('PR-RAS'!D95,2),1,0)</f>
        <v>0</v>
      </c>
      <c r="H43" s="169" t="n">
        <f aca="false">IF(ROUND('PR-RAS'!E713+'PR-RAS'!E714,2)&gt;ROUND('PR-RAS'!E95,2),1,0)</f>
        <v>0</v>
      </c>
      <c r="I43" s="169"/>
      <c r="J43" s="169"/>
      <c r="K43" s="169"/>
      <c r="L43" s="169"/>
      <c r="M43" s="169"/>
      <c r="N43" s="169"/>
      <c r="O43" s="169"/>
      <c r="P43" s="169"/>
    </row>
    <row r="44" customFormat="false" ht="15" hidden="false" customHeight="true" outlineLevel="0" collapsed="false">
      <c r="A44" s="287" t="n">
        <v>15</v>
      </c>
      <c r="B44" s="288" t="str">
        <f aca="false">IF(E44=1,"Pogreška",IF(F44=1,"Provjera","O.K."))</f>
        <v>O.K.</v>
      </c>
      <c r="C44" s="299" t="s">
        <v>3241</v>
      </c>
      <c r="D44" s="279"/>
      <c r="E44" s="169" t="n">
        <f aca="false">MAX(G44:K44)</f>
        <v>0</v>
      </c>
      <c r="F44" s="169" t="n">
        <f aca="false">MAX(L44:O44)</f>
        <v>0</v>
      </c>
      <c r="G44" s="169" t="n">
        <f aca="false">IF(ABS('PR-RAS'!D105-SUM('PR-RAS'!D715:D721))&gt;0.001,1,0)</f>
        <v>0</v>
      </c>
      <c r="H44" s="169" t="n">
        <f aca="false">IF(ABS('PR-RAS'!E105-SUM('PR-RAS'!E715:E721))&gt;0.001,1,0)</f>
        <v>0</v>
      </c>
      <c r="I44" s="169"/>
      <c r="J44" s="169"/>
      <c r="K44" s="169"/>
      <c r="L44" s="169"/>
      <c r="M44" s="169"/>
      <c r="N44" s="169"/>
      <c r="O44" s="169"/>
      <c r="P44" s="169"/>
    </row>
    <row r="45" customFormat="false" ht="15" hidden="false" customHeight="true" outlineLevel="0" collapsed="false">
      <c r="A45" s="287" t="n">
        <v>262</v>
      </c>
      <c r="B45" s="288" t="str">
        <f aca="false">IF(E45=1,"Pogreška",IF(F45=1,"Provjera","O.K."))</f>
        <v>O.K.</v>
      </c>
      <c r="C45" s="299" t="s">
        <v>3242</v>
      </c>
      <c r="D45" s="300"/>
      <c r="E45" s="301" t="n">
        <f aca="false">MAX(G45:K45)</f>
        <v>0</v>
      </c>
      <c r="F45" s="301" t="n">
        <f aca="false">MAX(L45:O45)</f>
        <v>0</v>
      </c>
      <c r="G45" s="301" t="n">
        <f aca="false">IF(ROUND('PR-RAS'!D722,2)&gt;ROUND('PR-RAS'!D111,2),1,0)</f>
        <v>0</v>
      </c>
      <c r="H45" s="301" t="n">
        <f aca="false">IF(ROUND('PR-RAS'!E722,2)&gt;ROUND('PR-RAS'!E111,2),1,0)</f>
        <v>0</v>
      </c>
      <c r="I45" s="301"/>
      <c r="J45" s="301"/>
      <c r="K45" s="301"/>
      <c r="L45" s="301"/>
      <c r="M45" s="301"/>
      <c r="N45" s="301"/>
      <c r="O45" s="301"/>
      <c r="P45" s="301"/>
    </row>
    <row r="46" customFormat="false" ht="27" hidden="false" customHeight="true" outlineLevel="0" collapsed="false">
      <c r="A46" s="287" t="n">
        <v>16</v>
      </c>
      <c r="B46" s="288" t="str">
        <f aca="false">IF(E46=1,"Pogreška",IF(F46=1,"Provjera","O.K."))</f>
        <v>O.K.</v>
      </c>
      <c r="C46" s="299" t="s">
        <v>3243</v>
      </c>
      <c r="D46" s="279"/>
      <c r="E46" s="169" t="n">
        <f aca="false">MAX(G46:K46)</f>
        <v>0</v>
      </c>
      <c r="F46" s="169" t="n">
        <f aca="false">MAX(L46:O46)</f>
        <v>0</v>
      </c>
      <c r="G46" s="169" t="n">
        <f aca="false">IF(ROUND(SUM('PR-RAS'!D723:D726),2)&gt;ROUND('PR-RAS'!D117,2),1,0)</f>
        <v>0</v>
      </c>
      <c r="H46" s="169" t="n">
        <f aca="false">IF(ROUND(SUM('PR-RAS'!E723:E726),2)&gt;ROUND('PR-RAS'!E117,2),1,0)</f>
        <v>0</v>
      </c>
      <c r="I46" s="169"/>
      <c r="J46" s="169"/>
      <c r="K46" s="169"/>
      <c r="L46" s="169"/>
      <c r="M46" s="169"/>
      <c r="N46" s="169"/>
      <c r="O46" s="169"/>
      <c r="P46" s="169"/>
    </row>
    <row r="47" customFormat="false" ht="15" hidden="false" customHeight="true" outlineLevel="0" collapsed="false">
      <c r="A47" s="287" t="n">
        <v>240</v>
      </c>
      <c r="B47" s="288" t="str">
        <f aca="false">IF(E47=1,"Pogreška",IF(F47=1,"Provjera","O.K."))</f>
        <v>O.K.</v>
      </c>
      <c r="C47" s="299" t="s">
        <v>3244</v>
      </c>
      <c r="D47" s="279"/>
      <c r="E47" s="169" t="n">
        <f aca="false">MAX(G47:K47)</f>
        <v>0</v>
      </c>
      <c r="F47" s="169" t="n">
        <f aca="false">MAX(L47:O47)</f>
        <v>0</v>
      </c>
      <c r="G47" s="169" t="n">
        <f aca="false">IF(ABS('PR-RAS'!D133-SUM('PR-RAS'!D727:D731))&gt;0.001,1,0)</f>
        <v>0</v>
      </c>
      <c r="H47" s="169" t="n">
        <f aca="false">IF(ABS('PR-RAS'!E133-SUM('PR-RAS'!E727:E731))&gt;0.001,1,0)</f>
        <v>0</v>
      </c>
      <c r="I47" s="169"/>
      <c r="J47" s="169"/>
      <c r="K47" s="169"/>
      <c r="L47" s="169"/>
      <c r="M47" s="169"/>
      <c r="N47" s="169"/>
      <c r="O47" s="169"/>
      <c r="P47" s="169"/>
    </row>
    <row r="48" customFormat="false" ht="25.15" hidden="false" customHeight="true" outlineLevel="0" collapsed="false">
      <c r="A48" s="287" t="n">
        <v>17</v>
      </c>
      <c r="B48" s="288" t="str">
        <f aca="false">IF(E48=1,"Pogreška",IF(F48=1,"Provjera","O.K."))</f>
        <v>O.K.</v>
      </c>
      <c r="C48" s="299" t="s">
        <v>3245</v>
      </c>
      <c r="D48" s="279"/>
      <c r="E48" s="169" t="n">
        <f aca="false">MAX(G48:K48)</f>
        <v>0</v>
      </c>
      <c r="F48" s="169" t="n">
        <f aca="false">MAX(L48:O48)</f>
        <v>0</v>
      </c>
      <c r="G48" s="169" t="n">
        <f aca="false">IF(ROUND('PR-RAS'!D732+'PR-RAS'!D733,2)&gt;ROUND('PR-RAS'!D159,2),1,0)</f>
        <v>0</v>
      </c>
      <c r="H48" s="169" t="n">
        <f aca="false">IF(ROUND('PR-RAS'!E732+'PR-RAS'!E733,2)&gt;ROUND('PR-RAS'!E159,2),1,0)</f>
        <v>0</v>
      </c>
      <c r="I48" s="169"/>
      <c r="J48" s="169"/>
      <c r="K48" s="169"/>
      <c r="L48" s="169"/>
      <c r="M48" s="169"/>
      <c r="N48" s="169"/>
      <c r="O48" s="169"/>
      <c r="P48" s="169"/>
    </row>
    <row r="49" customFormat="false" ht="15" hidden="false" customHeight="true" outlineLevel="0" collapsed="false">
      <c r="A49" s="287" t="n">
        <v>18</v>
      </c>
      <c r="B49" s="288" t="str">
        <f aca="false">IF(E49=1,"Pogreška",IF(F49=1,"Provjera","O.K."))</f>
        <v>O.K.</v>
      </c>
      <c r="C49" s="299" t="s">
        <v>3246</v>
      </c>
      <c r="D49" s="279"/>
      <c r="E49" s="169" t="n">
        <f aca="false">MAX(G49:K49)</f>
        <v>0</v>
      </c>
      <c r="F49" s="169" t="n">
        <f aca="false">MAX(L49:O49)</f>
        <v>0</v>
      </c>
      <c r="G49" s="169" t="n">
        <f aca="false">IF(ROUND('PR-RAS'!D734,2)&gt;ROUND('PR-RAS'!D167,2),1,0)</f>
        <v>0</v>
      </c>
      <c r="H49" s="169" t="n">
        <f aca="false">IF(ROUND('PR-RAS'!E734,2)&gt;ROUND('PR-RAS'!E167,2),1,0)</f>
        <v>0</v>
      </c>
      <c r="I49" s="169"/>
      <c r="J49" s="169"/>
      <c r="K49" s="169"/>
      <c r="L49" s="169"/>
      <c r="M49" s="169"/>
      <c r="N49" s="169"/>
      <c r="O49" s="169"/>
      <c r="P49" s="169"/>
    </row>
    <row r="50" customFormat="false" ht="15" hidden="false" customHeight="true" outlineLevel="0" collapsed="false">
      <c r="A50" s="287" t="n">
        <v>19</v>
      </c>
      <c r="B50" s="288" t="str">
        <f aca="false">IF(E50=1,"Pogreška",IF(F50=1,"Provjera","O.K."))</f>
        <v>O.K.</v>
      </c>
      <c r="C50" s="299" t="s">
        <v>3247</v>
      </c>
      <c r="D50" s="279"/>
      <c r="E50" s="169" t="n">
        <f aca="false">MAX(G50:K50)</f>
        <v>0</v>
      </c>
      <c r="F50" s="169" t="n">
        <f aca="false">MAX(L50:O50)</f>
        <v>0</v>
      </c>
      <c r="G50" s="169" t="n">
        <f aca="false">IF(ROUND('PR-RAS'!D735,2)&gt;ROUND('PR-RAS'!D183,2),1,0)</f>
        <v>0</v>
      </c>
      <c r="H50" s="169" t="n">
        <f aca="false">IF(ROUND('PR-RAS'!E735,2)&gt;ROUND('PR-RAS'!E183,2),1,0)</f>
        <v>0</v>
      </c>
      <c r="I50" s="169"/>
      <c r="J50" s="169"/>
      <c r="K50" s="169"/>
      <c r="L50" s="169"/>
      <c r="M50" s="169"/>
      <c r="N50" s="169"/>
      <c r="O50" s="169"/>
      <c r="P50" s="169"/>
    </row>
    <row r="51" customFormat="false" ht="15" hidden="false" customHeight="true" outlineLevel="0" collapsed="false">
      <c r="A51" s="287" t="n">
        <v>20</v>
      </c>
      <c r="B51" s="288" t="str">
        <f aca="false">IF(E51=1,"Pogreška",IF(F51=1,"Provjera","O.K."))</f>
        <v>O.K.</v>
      </c>
      <c r="C51" s="299" t="s">
        <v>3248</v>
      </c>
      <c r="D51" s="279"/>
      <c r="E51" s="169" t="n">
        <f aca="false">MAX(G51:K51)</f>
        <v>0</v>
      </c>
      <c r="F51" s="169" t="n">
        <f aca="false">MAX(L51:O51)</f>
        <v>0</v>
      </c>
      <c r="G51" s="169" t="n">
        <f aca="false">IF(ROUND('PR-RAS'!D736,2)&gt;ROUND('PR-RAS'!D184,2),1,0)</f>
        <v>0</v>
      </c>
      <c r="H51" s="169" t="n">
        <f aca="false">IF(ROUND('PR-RAS'!E736,2)&gt;ROUND('PR-RAS'!E184,2),1,0)</f>
        <v>0</v>
      </c>
      <c r="I51" s="169"/>
      <c r="J51" s="169"/>
      <c r="K51" s="169"/>
      <c r="L51" s="169"/>
      <c r="M51" s="169"/>
      <c r="N51" s="169"/>
      <c r="O51" s="169"/>
      <c r="P51" s="169"/>
    </row>
    <row r="52" customFormat="false" ht="15" hidden="false" customHeight="true" outlineLevel="0" collapsed="false">
      <c r="A52" s="287" t="n">
        <v>21</v>
      </c>
      <c r="B52" s="288" t="str">
        <f aca="false">IF(E52=1,"Pogreška",IF(F52=1,"Provjera","O.K."))</f>
        <v>O.K.</v>
      </c>
      <c r="C52" s="299" t="s">
        <v>3249</v>
      </c>
      <c r="D52" s="279"/>
      <c r="E52" s="169" t="n">
        <f aca="false">MAX(G52:K52)</f>
        <v>0</v>
      </c>
      <c r="F52" s="169" t="n">
        <f aca="false">MAX(L52:O52)</f>
        <v>0</v>
      </c>
      <c r="G52" s="169" t="n">
        <f aca="false">IF(ROUND(SUM('PR-RAS'!D737:D739),2)&gt;ROUND('PR-RAS'!D185,2),1,0)</f>
        <v>0</v>
      </c>
      <c r="H52" s="169" t="n">
        <f aca="false">IF(ROUND(SUM('PR-RAS'!E737:E739),2)&gt;ROUND('PR-RAS'!E185,2),1,0)</f>
        <v>0</v>
      </c>
      <c r="I52" s="169"/>
      <c r="J52" s="169"/>
      <c r="K52" s="169"/>
      <c r="L52" s="169"/>
      <c r="M52" s="169"/>
      <c r="N52" s="169"/>
      <c r="O52" s="169"/>
      <c r="P52" s="169"/>
    </row>
    <row r="53" customFormat="false" ht="15" hidden="false" customHeight="true" outlineLevel="0" collapsed="false">
      <c r="A53" s="287" t="n">
        <v>22</v>
      </c>
      <c r="B53" s="288" t="str">
        <f aca="false">IF(E53=1,"Pogreška",IF(F53=1,"Provjera","O.K."))</f>
        <v>O.K.</v>
      </c>
      <c r="C53" s="299" t="s">
        <v>3250</v>
      </c>
      <c r="D53" s="279"/>
      <c r="E53" s="169" t="n">
        <f aca="false">MAX(G53:K53)</f>
        <v>0</v>
      </c>
      <c r="F53" s="169" t="n">
        <f aca="false">MAX(L53:O53)</f>
        <v>0</v>
      </c>
      <c r="G53" s="169" t="n">
        <f aca="false">IF(ROUND('PR-RAS'!D740,2)&gt;ROUND('PR-RAS'!D187,2),1,0)</f>
        <v>0</v>
      </c>
      <c r="H53" s="169" t="n">
        <f aca="false">IF(ROUND('PR-RAS'!E740,2)&gt;ROUND('PR-RAS'!E187,2),1,0)</f>
        <v>0</v>
      </c>
      <c r="I53" s="169"/>
      <c r="J53" s="169"/>
      <c r="K53" s="169"/>
      <c r="L53" s="169"/>
      <c r="M53" s="169"/>
      <c r="N53" s="169"/>
      <c r="O53" s="169"/>
      <c r="P53" s="169"/>
    </row>
    <row r="54" customFormat="false" ht="15" hidden="false" customHeight="true" outlineLevel="0" collapsed="false">
      <c r="A54" s="287" t="n">
        <v>23</v>
      </c>
      <c r="B54" s="288" t="str">
        <f aca="false">IF(E54=1,"Pogreška",IF(F54=1,"Provjera","O.K."))</f>
        <v>O.K.</v>
      </c>
      <c r="C54" s="299" t="s">
        <v>3251</v>
      </c>
      <c r="D54" s="279"/>
      <c r="E54" s="169" t="n">
        <f aca="false">MAX(G54:K54)</f>
        <v>0</v>
      </c>
      <c r="F54" s="169" t="n">
        <f aca="false">MAX(L54:O54)</f>
        <v>0</v>
      </c>
      <c r="G54" s="169" t="n">
        <f aca="false">IF(ROUND('PR-RAS'!D741,2)&gt;ROUND('PR-RAS'!D195,2),1,0)</f>
        <v>0</v>
      </c>
      <c r="H54" s="169" t="n">
        <f aca="false">IF(ROUND('PR-RAS'!E741,2)&gt;ROUND('PR-RAS'!E195,2),1,0)</f>
        <v>0</v>
      </c>
      <c r="I54" s="169"/>
      <c r="J54" s="169"/>
      <c r="K54" s="169"/>
      <c r="L54" s="169"/>
      <c r="M54" s="169"/>
      <c r="N54" s="169"/>
      <c r="O54" s="169"/>
      <c r="P54" s="169"/>
    </row>
    <row r="55" customFormat="false" ht="15" hidden="false" customHeight="true" outlineLevel="0" collapsed="false">
      <c r="A55" s="287" t="n">
        <v>24</v>
      </c>
      <c r="B55" s="288" t="str">
        <f aca="false">IF(E55=1,"Pogreška",IF(F55=1,"Provjera","O.K."))</f>
        <v>O.K.</v>
      </c>
      <c r="C55" s="299" t="s">
        <v>3252</v>
      </c>
      <c r="D55" s="279"/>
      <c r="E55" s="169" t="n">
        <f aca="false">MAX(G55:K55)</f>
        <v>0</v>
      </c>
      <c r="F55" s="169" t="n">
        <f aca="false">MAX(L55:O55)</f>
        <v>0</v>
      </c>
      <c r="G55" s="169" t="n">
        <f aca="false">IF(ROUND('PR-RAS'!D742,2)&gt;ROUND('PR-RAS'!D196,2),1,0)</f>
        <v>0</v>
      </c>
      <c r="H55" s="169" t="n">
        <f aca="false">IF(ROUND('PR-RAS'!E742,2)&gt;ROUND('PR-RAS'!E196,2),1,0)</f>
        <v>0</v>
      </c>
      <c r="I55" s="169"/>
      <c r="J55" s="169"/>
      <c r="K55" s="169"/>
      <c r="L55" s="169"/>
      <c r="M55" s="169"/>
      <c r="N55" s="169"/>
      <c r="O55" s="169"/>
      <c r="P55" s="169"/>
    </row>
    <row r="56" customFormat="false" ht="15" hidden="false" customHeight="true" outlineLevel="0" collapsed="false">
      <c r="A56" s="287" t="n">
        <v>263</v>
      </c>
      <c r="B56" s="288" t="str">
        <f aca="false">IF(E56=1,"Pogreška",IF(F56=1,"Provjera","O.K."))</f>
        <v>O.K.</v>
      </c>
      <c r="C56" s="299" t="s">
        <v>3253</v>
      </c>
      <c r="D56" s="300"/>
      <c r="E56" s="301" t="n">
        <f aca="false">MAX(G56:K56)</f>
        <v>0</v>
      </c>
      <c r="F56" s="301" t="n">
        <f aca="false">MAX(L56:O56)</f>
        <v>0</v>
      </c>
      <c r="G56" s="301" t="n">
        <f aca="false">IF(ROUND('PR-RAS'!D743,2)&gt;ROUND('PR-RAS'!D198,2),1,0)</f>
        <v>0</v>
      </c>
      <c r="H56" s="301" t="n">
        <f aca="false">IF(ROUND('PR-RAS'!E743,2)&gt;ROUND('PR-RAS'!E198,2),1,0)</f>
        <v>0</v>
      </c>
      <c r="I56" s="301"/>
      <c r="J56" s="301"/>
      <c r="K56" s="301"/>
      <c r="L56" s="301"/>
      <c r="M56" s="301"/>
      <c r="N56" s="301"/>
      <c r="O56" s="301"/>
      <c r="P56" s="301"/>
    </row>
    <row r="57" customFormat="false" ht="15" hidden="false" customHeight="true" outlineLevel="0" collapsed="false">
      <c r="A57" s="287" t="n">
        <v>264</v>
      </c>
      <c r="B57" s="288" t="str">
        <f aca="false">IF(E57=1,"Pogreška",IF(F57=1,"Provjera","O.K."))</f>
        <v>O.K.</v>
      </c>
      <c r="C57" s="299" t="s">
        <v>3254</v>
      </c>
      <c r="D57" s="300"/>
      <c r="E57" s="301" t="n">
        <f aca="false">MAX(G57:K57)</f>
        <v>0</v>
      </c>
      <c r="F57" s="301" t="n">
        <f aca="false">MAX(L57:O57)</f>
        <v>0</v>
      </c>
      <c r="G57" s="301" t="n">
        <f aca="false">IF(ROUND('PR-RAS'!D744,2)&gt;ROUND('PR-RAS'!D199,2),1,0)</f>
        <v>0</v>
      </c>
      <c r="H57" s="301" t="n">
        <f aca="false">IF(ROUND('PR-RAS'!E744,2)&gt;ROUND('PR-RAS'!E199,2),1,0)</f>
        <v>0</v>
      </c>
      <c r="I57" s="301"/>
      <c r="J57" s="301"/>
      <c r="K57" s="301"/>
      <c r="L57" s="301"/>
      <c r="M57" s="301"/>
      <c r="N57" s="301"/>
      <c r="O57" s="301"/>
      <c r="P57" s="301"/>
    </row>
    <row r="58" customFormat="false" ht="15" hidden="false" customHeight="true" outlineLevel="0" collapsed="false">
      <c r="A58" s="287" t="n">
        <v>25</v>
      </c>
      <c r="B58" s="288" t="str">
        <f aca="false">IF(E58=1,"Pogreška",IF(F58=1,"Provjera","O.K."))</f>
        <v>O.K.</v>
      </c>
      <c r="C58" s="299" t="s">
        <v>3255</v>
      </c>
      <c r="D58" s="279"/>
      <c r="E58" s="169" t="n">
        <f aca="false">MAX(G58:K58)</f>
        <v>0</v>
      </c>
      <c r="F58" s="169" t="n">
        <f aca="false">MAX(L58:O58)</f>
        <v>0</v>
      </c>
      <c r="G58" s="169" t="n">
        <f aca="false">IF(ABS('PR-RAS'!D745+'PR-RAS'!D746-'PR-RAS'!D204)&gt;0.001,1,0)</f>
        <v>0</v>
      </c>
      <c r="H58" s="169" t="n">
        <f aca="false">IF(ABS('PR-RAS'!E745+'PR-RAS'!E746-'PR-RAS'!E204)&gt;0.001,1,0)</f>
        <v>0</v>
      </c>
      <c r="I58" s="169"/>
      <c r="J58" s="169"/>
      <c r="K58" s="169"/>
      <c r="L58" s="169"/>
      <c r="M58" s="169"/>
      <c r="N58" s="169"/>
      <c r="O58" s="169"/>
      <c r="P58" s="169"/>
    </row>
    <row r="59" customFormat="false" ht="15" hidden="false" customHeight="true" outlineLevel="0" collapsed="false">
      <c r="A59" s="287" t="n">
        <v>26</v>
      </c>
      <c r="B59" s="288" t="str">
        <f aca="false">IF(E59=1,"Pogreška",IF(F59=1,"Provjera","O.K."))</f>
        <v>O.K.</v>
      </c>
      <c r="C59" s="299" t="s">
        <v>3256</v>
      </c>
      <c r="D59" s="279"/>
      <c r="E59" s="169" t="n">
        <f aca="false">MAX(G59:K59)</f>
        <v>0</v>
      </c>
      <c r="F59" s="169" t="n">
        <f aca="false">MAX(L59:O59)</f>
        <v>0</v>
      </c>
      <c r="G59" s="169" t="n">
        <f aca="false">IF(ABS('PR-RAS'!D747+'PR-RAS'!D748-'PR-RAS'!D205)&gt;0.001,1,0)</f>
        <v>0</v>
      </c>
      <c r="H59" s="169" t="n">
        <f aca="false">IF(ABS('PR-RAS'!E747+'PR-RAS'!E748-'PR-RAS'!E205)&gt;0.001,1,0)</f>
        <v>0</v>
      </c>
      <c r="I59" s="169"/>
      <c r="J59" s="169"/>
      <c r="K59" s="169"/>
      <c r="L59" s="169"/>
      <c r="M59" s="169"/>
      <c r="N59" s="169"/>
      <c r="O59" s="169"/>
      <c r="P59" s="169"/>
    </row>
    <row r="60" customFormat="false" ht="15" hidden="false" customHeight="true" outlineLevel="0" collapsed="false">
      <c r="A60" s="287" t="n">
        <v>27</v>
      </c>
      <c r="B60" s="288" t="str">
        <f aca="false">IF(E60=1,"Pogreška",IF(F60=1,"Provjera","O.K."))</f>
        <v>O.K.</v>
      </c>
      <c r="C60" s="299" t="s">
        <v>3257</v>
      </c>
      <c r="D60" s="279"/>
      <c r="E60" s="169" t="n">
        <f aca="false">MAX(G60:K60)</f>
        <v>0</v>
      </c>
      <c r="F60" s="169" t="n">
        <f aca="false">MAX(L60:O60)</f>
        <v>0</v>
      </c>
      <c r="G60" s="169" t="n">
        <f aca="false">IF(ABS('PR-RAS'!D749+'PR-RAS'!D750-'PR-RAS'!D206)&gt;0.001,1,0)</f>
        <v>0</v>
      </c>
      <c r="H60" s="169" t="n">
        <f aca="false">IF(ABS('PR-RAS'!E749+'PR-RAS'!E750-'PR-RAS'!E206)&gt;0.001,1,0)</f>
        <v>0</v>
      </c>
      <c r="I60" s="169"/>
      <c r="J60" s="169"/>
      <c r="K60" s="169"/>
      <c r="L60" s="169"/>
      <c r="M60" s="169"/>
      <c r="N60" s="169"/>
      <c r="O60" s="169"/>
      <c r="P60" s="169"/>
    </row>
    <row r="61" customFormat="false" ht="15" hidden="false" customHeight="true" outlineLevel="0" collapsed="false">
      <c r="A61" s="287" t="n">
        <v>28</v>
      </c>
      <c r="B61" s="288" t="str">
        <f aca="false">IF(E61=1,"Pogreška",IF(F61=1,"Provjera","O.K."))</f>
        <v>O.K.</v>
      </c>
      <c r="C61" s="299" t="s">
        <v>3258</v>
      </c>
      <c r="D61" s="279"/>
      <c r="E61" s="169" t="n">
        <f aca="false">MAX(G61:K61)</f>
        <v>0</v>
      </c>
      <c r="F61" s="169" t="n">
        <f aca="false">MAX(L61:O61)</f>
        <v>0</v>
      </c>
      <c r="G61" s="169" t="n">
        <f aca="false">IF(ABS('PR-RAS'!D751+'PR-RAS'!D752-'PR-RAS'!D207)&gt;0.001,1,0)</f>
        <v>0</v>
      </c>
      <c r="H61" s="169" t="n">
        <f aca="false">IF(ABS('PR-RAS'!E751+'PR-RAS'!E752-'PR-RAS'!E207)&gt;0.001,1,0)</f>
        <v>0</v>
      </c>
      <c r="I61" s="169"/>
      <c r="J61" s="169"/>
      <c r="K61" s="169"/>
      <c r="L61" s="169"/>
      <c r="M61" s="169"/>
      <c r="N61" s="169"/>
      <c r="O61" s="169"/>
      <c r="P61" s="169"/>
    </row>
    <row r="62" customFormat="false" ht="15" hidden="false" customHeight="true" outlineLevel="0" collapsed="false">
      <c r="A62" s="287" t="n">
        <v>29</v>
      </c>
      <c r="B62" s="288" t="str">
        <f aca="false">IF(E62=1,"Pogreška",IF(F62=1,"Provjera","O.K."))</f>
        <v>O.K.</v>
      </c>
      <c r="C62" s="299" t="s">
        <v>3259</v>
      </c>
      <c r="D62" s="279"/>
      <c r="E62" s="169" t="n">
        <f aca="false">MAX(G62:K62)</f>
        <v>0</v>
      </c>
      <c r="F62" s="169" t="n">
        <f aca="false">MAX(L62:O62)</f>
        <v>0</v>
      </c>
      <c r="G62" s="169" t="n">
        <f aca="false">IF(ABS('PR-RAS'!D209-SUM('PR-RAS'!D753:D756))&gt;0.001,1,0)</f>
        <v>0</v>
      </c>
      <c r="H62" s="169" t="n">
        <f aca="false">IF(ABS('PR-RAS'!E209-SUM('PR-RAS'!E753:E756))&gt;0.001,1,0)</f>
        <v>0</v>
      </c>
      <c r="I62" s="169"/>
      <c r="J62" s="169"/>
      <c r="K62" s="169"/>
      <c r="L62" s="169"/>
      <c r="M62" s="169"/>
      <c r="N62" s="169"/>
      <c r="O62" s="169"/>
      <c r="P62" s="169"/>
    </row>
    <row r="63" customFormat="false" ht="15" hidden="false" customHeight="true" outlineLevel="0" collapsed="false">
      <c r="A63" s="287" t="n">
        <v>30</v>
      </c>
      <c r="B63" s="288" t="str">
        <f aca="false">IF(E63=1,"Pogreška",IF(F63=1,"Provjera","O.K."))</f>
        <v>O.K.</v>
      </c>
      <c r="C63" s="299" t="s">
        <v>3260</v>
      </c>
      <c r="D63" s="279"/>
      <c r="E63" s="169" t="n">
        <f aca="false">MAX(G63:K63)</f>
        <v>0</v>
      </c>
      <c r="F63" s="169" t="n">
        <f aca="false">MAX(L63:O63)</f>
        <v>0</v>
      </c>
      <c r="G63" s="169" t="n">
        <f aca="false">IF(ABS('PR-RAS'!D210-SUM('PR-RAS'!D757:D759))&gt;0.001,1,0)</f>
        <v>0</v>
      </c>
      <c r="H63" s="169" t="n">
        <f aca="false">IF(ABS('PR-RAS'!E210-SUM('PR-RAS'!E757:E759))&gt;0.001,1,0)</f>
        <v>0</v>
      </c>
      <c r="I63" s="169"/>
      <c r="J63" s="169"/>
      <c r="K63" s="169"/>
      <c r="L63" s="169"/>
      <c r="M63" s="169"/>
      <c r="N63" s="169"/>
      <c r="O63" s="169"/>
      <c r="P63" s="169"/>
    </row>
    <row r="64" customFormat="false" ht="15" hidden="false" customHeight="true" outlineLevel="0" collapsed="false">
      <c r="A64" s="287" t="n">
        <v>31</v>
      </c>
      <c r="B64" s="288" t="str">
        <f aca="false">IF(E64=1,"Pogreška",IF(F64=1,"Provjera","O.K."))</f>
        <v>O.K.</v>
      </c>
      <c r="C64" s="299" t="s">
        <v>3261</v>
      </c>
      <c r="D64" s="279"/>
      <c r="E64" s="169" t="n">
        <f aca="false">MAX(G64:K64)</f>
        <v>0</v>
      </c>
      <c r="F64" s="169" t="n">
        <f aca="false">MAX(L64:O64)</f>
        <v>0</v>
      </c>
      <c r="G64" s="169" t="n">
        <f aca="false">IF(ABS('PR-RAS'!D211-SUM('PR-RAS'!D760:D765))&gt;0.001,1,0)</f>
        <v>0</v>
      </c>
      <c r="H64" s="169" t="n">
        <f aca="false">IF(ABS('PR-RAS'!E211-SUM('PR-RAS'!E760:E765))&gt;0.001,1,0)</f>
        <v>0</v>
      </c>
      <c r="I64" s="169"/>
      <c r="J64" s="169"/>
      <c r="K64" s="169"/>
      <c r="L64" s="169"/>
      <c r="M64" s="169"/>
      <c r="N64" s="169"/>
      <c r="O64" s="169"/>
      <c r="P64" s="169"/>
    </row>
    <row r="65" customFormat="false" ht="15" hidden="false" customHeight="true" outlineLevel="0" collapsed="false">
      <c r="A65" s="287" t="n">
        <v>32</v>
      </c>
      <c r="B65" s="288" t="str">
        <f aca="false">IF(E65=1,"Pogreška",IF(F65=1,"Provjera","O.K."))</f>
        <v>O.K.</v>
      </c>
      <c r="C65" s="299" t="s">
        <v>3262</v>
      </c>
      <c r="D65" s="279"/>
      <c r="E65" s="169" t="n">
        <f aca="false">MAX(G65:K65)</f>
        <v>0</v>
      </c>
      <c r="F65" s="169" t="n">
        <f aca="false">MAX(L65:O65)</f>
        <v>0</v>
      </c>
      <c r="G65" s="169" t="n">
        <f aca="false">IF(ROUND(SUM('PR-RAS'!D766:D768),2)&gt;ROUND('PR-RAS'!D214,2),1,0)</f>
        <v>0</v>
      </c>
      <c r="H65" s="169" t="n">
        <f aca="false">IF(ROUND(SUM('PR-RAS'!E766:E768),2)&gt;ROUND('PR-RAS'!E214,2),1,0)</f>
        <v>0</v>
      </c>
      <c r="I65" s="169"/>
      <c r="J65" s="169"/>
      <c r="K65" s="169"/>
      <c r="L65" s="169"/>
      <c r="M65" s="169"/>
      <c r="N65" s="169"/>
      <c r="O65" s="169"/>
      <c r="P65" s="169"/>
    </row>
    <row r="66" customFormat="false" ht="15" hidden="false" customHeight="true" outlineLevel="0" collapsed="false">
      <c r="A66" s="287" t="n">
        <v>33</v>
      </c>
      <c r="B66" s="288" t="str">
        <f aca="false">IF(E66=1,"Pogreška",IF(F66=1,"Provjera","O.K."))</f>
        <v>O.K.</v>
      </c>
      <c r="C66" s="299" t="s">
        <v>3263</v>
      </c>
      <c r="D66" s="279"/>
      <c r="E66" s="169" t="n">
        <f aca="false">MAX(G66:K66)</f>
        <v>0</v>
      </c>
      <c r="F66" s="169" t="n">
        <f aca="false">MAX(L66:O66)</f>
        <v>0</v>
      </c>
      <c r="G66" s="169" t="n">
        <f aca="false">IF(ABS('PR-RAS'!D215-SUM('PR-RAS'!D769:D775))&gt;0.001,1,0)</f>
        <v>0</v>
      </c>
      <c r="H66" s="169" t="n">
        <f aca="false">IF(ABS('PR-RAS'!E215-SUM('PR-RAS'!E769:E775))&gt;0.001,1,0)</f>
        <v>0</v>
      </c>
      <c r="I66" s="169"/>
      <c r="J66" s="169"/>
      <c r="K66" s="169"/>
      <c r="L66" s="169"/>
      <c r="M66" s="169"/>
      <c r="N66" s="169"/>
      <c r="O66" s="169"/>
      <c r="P66" s="169"/>
    </row>
    <row r="67" customFormat="false" ht="15" hidden="false" customHeight="true" outlineLevel="0" collapsed="false">
      <c r="A67" s="287" t="n">
        <v>34</v>
      </c>
      <c r="B67" s="288" t="str">
        <f aca="false">IF(E67=1,"Pogreška",IF(F67=1,"Provjera","O.K."))</f>
        <v>O.K.</v>
      </c>
      <c r="C67" s="299" t="s">
        <v>3264</v>
      </c>
      <c r="D67" s="279"/>
      <c r="E67" s="169" t="n">
        <f aca="false">MAX(G67:K67)</f>
        <v>0</v>
      </c>
      <c r="F67" s="169" t="n">
        <f aca="false">MAX(L67:O67)</f>
        <v>0</v>
      </c>
      <c r="G67" s="169" t="n">
        <f aca="false">IF(ROUND('PR-RAS'!D776,2)&gt;ROUND('PR-RAS'!D220,2),1,0)</f>
        <v>0</v>
      </c>
      <c r="H67" s="169" t="n">
        <f aca="false">IF(ROUND('PR-RAS'!E776,2)&gt;ROUND('PR-RAS'!E220,2),1,0)</f>
        <v>0</v>
      </c>
      <c r="I67" s="169"/>
      <c r="J67" s="169"/>
      <c r="K67" s="169"/>
      <c r="L67" s="169"/>
      <c r="M67" s="169"/>
      <c r="N67" s="169"/>
      <c r="O67" s="169"/>
      <c r="P67" s="169"/>
    </row>
    <row r="68" customFormat="false" ht="15" hidden="false" customHeight="true" outlineLevel="0" collapsed="false">
      <c r="A68" s="287" t="n">
        <v>35</v>
      </c>
      <c r="B68" s="288" t="str">
        <f aca="false">IF(E68=1,"Pogreška",IF(F68=1,"Provjera","O.K."))</f>
        <v>O.K.</v>
      </c>
      <c r="C68" s="299" t="s">
        <v>3265</v>
      </c>
      <c r="D68" s="279"/>
      <c r="E68" s="169" t="n">
        <f aca="false">MAX(G68:K68)</f>
        <v>0</v>
      </c>
      <c r="F68" s="169" t="n">
        <f aca="false">MAX(L68:O68)</f>
        <v>0</v>
      </c>
      <c r="G68" s="169" t="n">
        <f aca="false">IF(ABS('PR-RAS'!D228-'PR-RAS'!D777-'PR-RAS'!D778)&gt;0.001,1,0)</f>
        <v>0</v>
      </c>
      <c r="H68" s="169" t="n">
        <f aca="false">IF(ABS('PR-RAS'!E228-'PR-RAS'!E777-'PR-RAS'!E778)&gt;0.001,1,0)</f>
        <v>0</v>
      </c>
      <c r="I68" s="169"/>
      <c r="J68" s="169"/>
      <c r="K68" s="169"/>
      <c r="L68" s="169"/>
      <c r="M68" s="169"/>
      <c r="N68" s="169"/>
      <c r="O68" s="169"/>
      <c r="P68" s="169"/>
    </row>
    <row r="69" customFormat="false" ht="15" hidden="false" customHeight="true" outlineLevel="0" collapsed="false">
      <c r="A69" s="287" t="n">
        <v>36</v>
      </c>
      <c r="B69" s="288" t="str">
        <f aca="false">IF(E69=1,"Pogreška",IF(F69=1,"Provjera","O.K."))</f>
        <v>O.K.</v>
      </c>
      <c r="C69" s="299" t="s">
        <v>3266</v>
      </c>
      <c r="D69" s="279"/>
      <c r="E69" s="169" t="n">
        <f aca="false">MAX(G69:K69)</f>
        <v>0</v>
      </c>
      <c r="F69" s="169" t="n">
        <f aca="false">MAX(L69:O69)</f>
        <v>0</v>
      </c>
      <c r="G69" s="169" t="n">
        <f aca="false">IF(ABS('PR-RAS'!D238-SUM('PR-RAS'!D779:D785))&gt;0.001,1,0)</f>
        <v>0</v>
      </c>
      <c r="H69" s="169" t="n">
        <f aca="false">IF(ABS('PR-RAS'!E238-SUM('PR-RAS'!E779:E785))&gt;0.001,1,0)</f>
        <v>0</v>
      </c>
      <c r="I69" s="169"/>
      <c r="J69" s="169"/>
      <c r="K69" s="169"/>
      <c r="L69" s="169"/>
      <c r="M69" s="169"/>
      <c r="N69" s="169"/>
      <c r="O69" s="169"/>
      <c r="P69" s="169"/>
    </row>
    <row r="70" customFormat="false" ht="15" hidden="false" customHeight="true" outlineLevel="0" collapsed="false">
      <c r="A70" s="287" t="n">
        <v>37</v>
      </c>
      <c r="B70" s="288" t="str">
        <f aca="false">IF(E70=1,"Pogreška",IF(F70=1,"Provjera","O.K."))</f>
        <v>O.K.</v>
      </c>
      <c r="C70" s="299" t="s">
        <v>3267</v>
      </c>
      <c r="D70" s="279"/>
      <c r="E70" s="169" t="n">
        <f aca="false">MAX(G70:K70)</f>
        <v>0</v>
      </c>
      <c r="F70" s="169" t="n">
        <f aca="false">MAX(L70:O70)</f>
        <v>0</v>
      </c>
      <c r="G70" s="169" t="n">
        <f aca="false">IF(ABS('PR-RAS'!D239-SUM('PR-RAS'!D786:D792))&gt;0.001,1,0)</f>
        <v>0</v>
      </c>
      <c r="H70" s="169" t="n">
        <f aca="false">IF(ABS('PR-RAS'!E239-SUM('PR-RAS'!E786:E792))&gt;0.001,1,0)</f>
        <v>0</v>
      </c>
      <c r="I70" s="169"/>
      <c r="J70" s="169"/>
      <c r="K70" s="169"/>
      <c r="L70" s="169"/>
      <c r="M70" s="169"/>
      <c r="N70" s="169"/>
      <c r="O70" s="169"/>
      <c r="P70" s="169"/>
    </row>
    <row r="71" customFormat="false" ht="15" hidden="false" customHeight="true" outlineLevel="0" collapsed="false">
      <c r="A71" s="287" t="n">
        <v>241</v>
      </c>
      <c r="B71" s="288" t="str">
        <f aca="false">IF(E71=1,"Pogreška",IF(F71=1,"Provjera","O.K."))</f>
        <v>O.K.</v>
      </c>
      <c r="C71" s="299" t="s">
        <v>3268</v>
      </c>
      <c r="D71" s="279"/>
      <c r="E71" s="169" t="n">
        <f aca="false">MAX(G71:K71)</f>
        <v>0</v>
      </c>
      <c r="F71" s="169" t="n">
        <f aca="false">MAX(L71:O71)</f>
        <v>0</v>
      </c>
      <c r="G71" s="169" t="n">
        <f aca="false">IF(ABS('PR-RAS'!D240-SUM('PR-RAS'!D793:D798))&gt;0.001,1,0)</f>
        <v>0</v>
      </c>
      <c r="H71" s="169" t="n">
        <f aca="false">IF(ABS('PR-RAS'!E240-SUM('PR-RAS'!E793:E798))&gt;0.001,1,0)</f>
        <v>0</v>
      </c>
      <c r="I71" s="169"/>
      <c r="J71" s="169"/>
      <c r="K71" s="169"/>
      <c r="L71" s="169"/>
      <c r="M71" s="169"/>
      <c r="N71" s="169"/>
      <c r="O71" s="169"/>
      <c r="P71" s="169"/>
    </row>
    <row r="72" customFormat="false" ht="15" hidden="false" customHeight="true" outlineLevel="0" collapsed="false">
      <c r="A72" s="287" t="n">
        <v>242</v>
      </c>
      <c r="B72" s="288" t="str">
        <f aca="false">IF(E72=1,"Pogreška",IF(F72=1,"Provjera","O.K."))</f>
        <v>O.K.</v>
      </c>
      <c r="C72" s="299" t="s">
        <v>3269</v>
      </c>
      <c r="D72" s="279"/>
      <c r="E72" s="169" t="n">
        <f aca="false">MAX(G72:K72)</f>
        <v>0</v>
      </c>
      <c r="F72" s="169" t="n">
        <f aca="false">MAX(L72:O72)</f>
        <v>0</v>
      </c>
      <c r="G72" s="169" t="n">
        <f aca="false">IF(ABS('PR-RAS'!D241-SUM('PR-RAS'!D799:D805))&gt;0.001,1,0)</f>
        <v>0</v>
      </c>
      <c r="H72" s="169" t="n">
        <f aca="false">IF(ABS('PR-RAS'!E241-SUM('PR-RAS'!E799:E805))&gt;0.001,1,0)</f>
        <v>0</v>
      </c>
      <c r="I72" s="169"/>
      <c r="J72" s="169"/>
      <c r="K72" s="169"/>
      <c r="L72" s="169"/>
      <c r="M72" s="169"/>
      <c r="N72" s="169"/>
      <c r="O72" s="169"/>
      <c r="P72" s="169"/>
    </row>
    <row r="73" customFormat="false" ht="15" hidden="false" customHeight="true" outlineLevel="0" collapsed="false">
      <c r="A73" s="287" t="n">
        <v>265</v>
      </c>
      <c r="B73" s="288" t="str">
        <f aca="false">IF(E73=1,"Pogreška",IF(F73=1,"Provjera","O.K."))</f>
        <v>O.K.</v>
      </c>
      <c r="C73" s="299" t="s">
        <v>3270</v>
      </c>
      <c r="D73" s="279"/>
      <c r="E73" s="169" t="n">
        <f aca="false">MAX(G73:K73)</f>
        <v>0</v>
      </c>
      <c r="F73" s="169" t="n">
        <f aca="false">MAX(L73:O73)</f>
        <v>0</v>
      </c>
      <c r="G73" s="169" t="n">
        <f aca="false">IF(ROUND('PR-RAS'!D243,2) = ROUND(SUM('PR-RAS'!D806:D808),2), 0, 1)</f>
        <v>0</v>
      </c>
      <c r="H73" s="169" t="n">
        <f aca="false">IF(ROUND('PR-RAS'!E243,2) = ROUND(SUM('PR-RAS'!E806:E808),2), 0, 1)</f>
        <v>0</v>
      </c>
      <c r="I73" s="169"/>
      <c r="J73" s="169"/>
      <c r="K73" s="169"/>
      <c r="L73" s="169"/>
      <c r="M73" s="169"/>
      <c r="N73" s="169"/>
      <c r="O73" s="169"/>
      <c r="P73" s="169"/>
    </row>
    <row r="74" customFormat="false" ht="15" hidden="false" customHeight="true" outlineLevel="0" collapsed="false">
      <c r="A74" s="287" t="n">
        <v>266</v>
      </c>
      <c r="B74" s="288" t="str">
        <f aca="false">IF(E74=1,"Pogreška",IF(F74=1,"Provjera","O.K."))</f>
        <v>O.K.</v>
      </c>
      <c r="C74" s="299" t="s">
        <v>3271</v>
      </c>
      <c r="D74" s="279"/>
      <c r="E74" s="169" t="n">
        <f aca="false">MAX(G74:K74)</f>
        <v>0</v>
      </c>
      <c r="F74" s="169" t="n">
        <f aca="false">MAX(L74:O74)</f>
        <v>0</v>
      </c>
      <c r="G74" s="169" t="n">
        <f aca="false">IF(ROUND('PR-RAS'!D244,2) = ROUND(SUM('PR-RAS'!D809:D811),2), 0, 1)</f>
        <v>0</v>
      </c>
      <c r="H74" s="169" t="n">
        <f aca="false">IF(ROUND('PR-RAS'!E244,2) = ROUND(SUM('PR-RAS'!E809:E811),2), 0, 1)</f>
        <v>0</v>
      </c>
      <c r="I74" s="169"/>
      <c r="J74" s="169"/>
      <c r="K74" s="169"/>
      <c r="L74" s="169"/>
      <c r="M74" s="169"/>
      <c r="N74" s="169"/>
      <c r="O74" s="169"/>
      <c r="P74" s="169"/>
    </row>
    <row r="75" customFormat="false" ht="15" hidden="false" customHeight="true" outlineLevel="0" collapsed="false">
      <c r="A75" s="287" t="n">
        <v>267</v>
      </c>
      <c r="B75" s="288" t="str">
        <f aca="false">IF(E75=1,"Pogreška",IF(F75=1,"Provjera","O.K."))</f>
        <v>O.K.</v>
      </c>
      <c r="C75" s="299" t="s">
        <v>3272</v>
      </c>
      <c r="D75" s="279"/>
      <c r="E75" s="169" t="n">
        <f aca="false">MAX(G75:K75)</f>
        <v>0</v>
      </c>
      <c r="F75" s="169" t="n">
        <f aca="false">MAX(L75:O75)</f>
        <v>0</v>
      </c>
      <c r="G75" s="169" t="n">
        <f aca="false">IF(ROUND('PR-RAS'!D245,2) = ROUND(SUM('PR-RAS'!D812:D814),2), 0, 1)</f>
        <v>0</v>
      </c>
      <c r="H75" s="169" t="n">
        <f aca="false">IF(ROUND('PR-RAS'!E245,2) = ROUND(SUM('PR-RAS'!E812:E814),2), 0, 1)</f>
        <v>0</v>
      </c>
      <c r="I75" s="169"/>
      <c r="J75" s="169"/>
      <c r="K75" s="169"/>
      <c r="L75" s="169"/>
      <c r="M75" s="169"/>
      <c r="N75" s="169"/>
      <c r="O75" s="169"/>
      <c r="P75" s="169"/>
    </row>
    <row r="76" customFormat="false" ht="15" hidden="false" customHeight="true" outlineLevel="0" collapsed="false">
      <c r="A76" s="287" t="n">
        <v>243</v>
      </c>
      <c r="B76" s="288" t="str">
        <f aca="false">IF(E76=1,"Pogreška",IF(F76=1,"Provjera","O.K."))</f>
        <v>O.K.</v>
      </c>
      <c r="C76" s="299" t="s">
        <v>3273</v>
      </c>
      <c r="D76" s="279"/>
      <c r="E76" s="169" t="n">
        <f aca="false">MAX(G76:K76)</f>
        <v>0</v>
      </c>
      <c r="F76" s="169" t="n">
        <f aca="false">MAX(L76:O76)</f>
        <v>0</v>
      </c>
      <c r="G76" s="169" t="n">
        <f aca="false">IF(ABS('PR-RAS'!D249-SUM('PR-RAS'!D815:D816))&gt;0.001,1,0)</f>
        <v>0</v>
      </c>
      <c r="H76" s="169" t="n">
        <f aca="false">IF(ABS('PR-RAS'!E249-SUM('PR-RAS'!E815:E816))&gt;0.001,1,0)</f>
        <v>0</v>
      </c>
      <c r="I76" s="169"/>
      <c r="J76" s="169"/>
      <c r="K76" s="169"/>
      <c r="L76" s="169"/>
      <c r="M76" s="169"/>
      <c r="N76" s="169"/>
      <c r="O76" s="169"/>
      <c r="P76" s="169"/>
    </row>
    <row r="77" customFormat="false" ht="15" hidden="false" customHeight="true" outlineLevel="0" collapsed="false">
      <c r="A77" s="287" t="n">
        <v>38</v>
      </c>
      <c r="B77" s="288" t="str">
        <f aca="false">IF(E77=1,"Pogreška",IF(F77=1,"Provjera","O.K."))</f>
        <v>O.K.</v>
      </c>
      <c r="C77" s="299" t="s">
        <v>3274</v>
      </c>
      <c r="D77" s="279"/>
      <c r="E77" s="169" t="n">
        <f aca="false">MAX(G77:K77)</f>
        <v>0</v>
      </c>
      <c r="F77" s="169" t="n">
        <f aca="false">MAX(L77:O77)</f>
        <v>0</v>
      </c>
      <c r="G77" s="169" t="n">
        <f aca="false">IF(ABS('PR-RAS'!D255-SUM('PR-RAS'!D817:D825))&gt;0.001,1,0)</f>
        <v>0</v>
      </c>
      <c r="H77" s="169" t="n">
        <f aca="false">IF(ABS('PR-RAS'!E255-SUM('PR-RAS'!E817:E825))&gt;0.001,1,0)</f>
        <v>0</v>
      </c>
      <c r="I77" s="169"/>
      <c r="J77" s="169"/>
      <c r="K77" s="169"/>
      <c r="L77" s="169"/>
      <c r="M77" s="169"/>
      <c r="N77" s="169"/>
      <c r="O77" s="169"/>
      <c r="P77" s="169"/>
    </row>
    <row r="78" customFormat="false" ht="15" hidden="false" customHeight="true" outlineLevel="0" collapsed="false">
      <c r="A78" s="287" t="n">
        <v>39</v>
      </c>
      <c r="B78" s="288" t="str">
        <f aca="false">IF(E78=1,"Pogreška",IF(F78=1,"Provjera","O.K."))</f>
        <v>O.K.</v>
      </c>
      <c r="C78" s="299" t="s">
        <v>3275</v>
      </c>
      <c r="D78" s="279"/>
      <c r="E78" s="169" t="n">
        <f aca="false">MAX(G78:K78)</f>
        <v>0</v>
      </c>
      <c r="F78" s="169" t="n">
        <f aca="false">MAX(L78:O78)</f>
        <v>0</v>
      </c>
      <c r="G78" s="169" t="n">
        <f aca="false">IF(ABS('PR-RAS'!D256-SUM('PR-RAS'!D826:D834))&gt;0.001,1,0)</f>
        <v>0</v>
      </c>
      <c r="H78" s="169" t="n">
        <f aca="false">IF(ABS('PR-RAS'!E256-SUM('PR-RAS'!E826:E834))&gt;0.001,1,0)</f>
        <v>0</v>
      </c>
      <c r="I78" s="169"/>
      <c r="J78" s="169"/>
      <c r="K78" s="169"/>
      <c r="L78" s="169"/>
      <c r="M78" s="169"/>
      <c r="N78" s="169"/>
      <c r="O78" s="169"/>
      <c r="P78" s="169"/>
    </row>
    <row r="79" customFormat="false" ht="15" hidden="false" customHeight="true" outlineLevel="0" collapsed="false">
      <c r="A79" s="287" t="n">
        <v>40</v>
      </c>
      <c r="B79" s="288" t="str">
        <f aca="false">IF(E79=1,"Pogreška",IF(F79=1,"Provjera","O.K."))</f>
        <v>O.K.</v>
      </c>
      <c r="C79" s="299" t="s">
        <v>3276</v>
      </c>
      <c r="D79" s="279"/>
      <c r="E79" s="169" t="n">
        <f aca="false">MAX(G79:K79)</f>
        <v>0</v>
      </c>
      <c r="F79" s="169" t="n">
        <f aca="false">MAX(L79:O79)</f>
        <v>0</v>
      </c>
      <c r="G79" s="169" t="n">
        <f aca="false">IF(ABS('PR-RAS'!D266-SUM('PR-RAS'!D835:D837))&gt;0.001,1,0)</f>
        <v>0</v>
      </c>
      <c r="H79" s="169" t="n">
        <f aca="false">IF(ABS('PR-RAS'!E266-SUM('PR-RAS'!E835:E837))&gt;0.001,1,0)</f>
        <v>0</v>
      </c>
      <c r="I79" s="169"/>
      <c r="J79" s="169"/>
      <c r="K79" s="169"/>
      <c r="L79" s="169"/>
      <c r="M79" s="169"/>
      <c r="N79" s="169"/>
      <c r="O79" s="169"/>
      <c r="P79" s="169"/>
    </row>
    <row r="80" customFormat="false" ht="15" hidden="false" customHeight="true" outlineLevel="0" collapsed="false">
      <c r="A80" s="287" t="n">
        <v>41</v>
      </c>
      <c r="B80" s="288" t="str">
        <f aca="false">IF(E80=1,"Pogreška",IF(F80=1,"Provjera","O.K."))</f>
        <v>O.K.</v>
      </c>
      <c r="C80" s="299" t="s">
        <v>3277</v>
      </c>
      <c r="D80" s="279"/>
      <c r="E80" s="169" t="n">
        <f aca="false">MAX(G80:K80)</f>
        <v>0</v>
      </c>
      <c r="F80" s="169" t="n">
        <f aca="false">MAX(L80:O80)</f>
        <v>0</v>
      </c>
      <c r="G80" s="169" t="n">
        <f aca="false">IF(ABS('PR-RAS'!D267-SUM('PR-RAS'!D838:D841))&gt;0.001,1,0)</f>
        <v>0</v>
      </c>
      <c r="H80" s="169" t="n">
        <f aca="false">IF(ABS('PR-RAS'!E267-SUM('PR-RAS'!E838:E841))&gt;0.001,1,0)</f>
        <v>0</v>
      </c>
      <c r="I80" s="169"/>
      <c r="J80" s="169"/>
      <c r="K80" s="169"/>
      <c r="L80" s="169"/>
      <c r="M80" s="169"/>
      <c r="N80" s="169"/>
      <c r="O80" s="169"/>
      <c r="P80" s="169"/>
    </row>
    <row r="81" customFormat="false" ht="15" hidden="false" customHeight="true" outlineLevel="0" collapsed="false">
      <c r="A81" s="287" t="n">
        <v>42</v>
      </c>
      <c r="B81" s="288" t="str">
        <f aca="false">IF(E81=1,"Pogreška",IF(F81=1,"Provjera","O.K."))</f>
        <v>O.K.</v>
      </c>
      <c r="C81" s="299" t="s">
        <v>3278</v>
      </c>
      <c r="D81" s="279"/>
      <c r="E81" s="169" t="n">
        <f aca="false">MAX(G81:K81)</f>
        <v>0</v>
      </c>
      <c r="F81" s="169" t="n">
        <f aca="false">MAX(L81:O81)</f>
        <v>0</v>
      </c>
      <c r="G81" s="169" t="n">
        <f aca="false">IF(ABS('PR-RAS'!D270-SUM('PR-RAS'!D842:D850))&gt;0.001,1,0)</f>
        <v>0</v>
      </c>
      <c r="H81" s="169" t="n">
        <f aca="false">IF(ABS('PR-RAS'!E270-SUM('PR-RAS'!E842:E850))&gt;0.001,1,0)</f>
        <v>0</v>
      </c>
      <c r="I81" s="169"/>
      <c r="J81" s="169"/>
      <c r="K81" s="169"/>
      <c r="L81" s="169"/>
      <c r="M81" s="169"/>
      <c r="N81" s="169"/>
      <c r="O81" s="169"/>
      <c r="P81" s="169"/>
    </row>
    <row r="82" customFormat="false" ht="15" hidden="false" customHeight="true" outlineLevel="0" collapsed="false">
      <c r="A82" s="287" t="n">
        <v>43</v>
      </c>
      <c r="B82" s="288" t="str">
        <f aca="false">IF(E82=1,"Pogreška",IF(F82=1,"Provjera","O.K."))</f>
        <v>O.K.</v>
      </c>
      <c r="C82" s="299" t="s">
        <v>3279</v>
      </c>
      <c r="D82" s="279"/>
      <c r="E82" s="169" t="n">
        <f aca="false">MAX(G82:K82)</f>
        <v>0</v>
      </c>
      <c r="F82" s="169" t="n">
        <f aca="false">MAX(L82:O82)</f>
        <v>0</v>
      </c>
      <c r="G82" s="169" t="n">
        <f aca="false">IF(ABS('PR-RAS'!D271-SUM('PR-RAS'!D851:D855))&gt;0.001,1,0)</f>
        <v>0</v>
      </c>
      <c r="H82" s="169" t="n">
        <f aca="false">IF(ABS('PR-RAS'!E271-SUM('PR-RAS'!E851:E855))&gt;0.001,1,0)</f>
        <v>0</v>
      </c>
      <c r="I82" s="169"/>
      <c r="J82" s="169"/>
      <c r="K82" s="169"/>
      <c r="L82" s="169"/>
      <c r="M82" s="169"/>
      <c r="N82" s="169"/>
      <c r="O82" s="169"/>
      <c r="P82" s="169"/>
    </row>
    <row r="83" customFormat="false" ht="15" hidden="false" customHeight="true" outlineLevel="0" collapsed="false">
      <c r="A83" s="287" t="n">
        <v>44</v>
      </c>
      <c r="B83" s="288" t="str">
        <f aca="false">IF(E83=1,"Pogreška",IF(F83=1,"Provjera","O.K."))</f>
        <v>O.K.</v>
      </c>
      <c r="C83" s="299" t="s">
        <v>3280</v>
      </c>
      <c r="D83" s="279"/>
      <c r="E83" s="169" t="n">
        <f aca="false">MAX(G83:K83)</f>
        <v>0</v>
      </c>
      <c r="F83" s="169" t="n">
        <f aca="false">MAX(L83:O83)</f>
        <v>0</v>
      </c>
      <c r="G83" s="169" t="n">
        <f aca="false">IF(ROUND('PR-RAS'!D856,2)&gt;ROUND('PR-RAS'!D275,2),1,0)</f>
        <v>0</v>
      </c>
      <c r="H83" s="169" t="n">
        <f aca="false">IF(ROUND('PR-RAS'!E856,2)&gt;ROUND('PR-RAS'!E275,2),1,0)</f>
        <v>0</v>
      </c>
      <c r="I83" s="169"/>
      <c r="J83" s="169"/>
      <c r="K83" s="169"/>
      <c r="L83" s="169"/>
      <c r="M83" s="169"/>
      <c r="N83" s="169"/>
      <c r="O83" s="169"/>
      <c r="P83" s="169"/>
    </row>
    <row r="84" customFormat="false" ht="15" hidden="false" customHeight="true" outlineLevel="0" collapsed="false">
      <c r="A84" s="287" t="n">
        <v>45</v>
      </c>
      <c r="B84" s="288" t="str">
        <f aca="false">IF(E84=1,"Pogreška",IF(F84=1,"Provjera","O.K."))</f>
        <v>O.K.</v>
      </c>
      <c r="C84" s="299" t="s">
        <v>3281</v>
      </c>
      <c r="D84" s="279"/>
      <c r="E84" s="169" t="n">
        <f aca="false">MAX(G84:K84)</f>
        <v>0</v>
      </c>
      <c r="F84" s="169" t="n">
        <f aca="false">MAX(L84:O84)</f>
        <v>0</v>
      </c>
      <c r="G84" s="169" t="n">
        <f aca="false">IF(ABS('PR-RAS'!D290-SUM('PR-RAS'!D857:D860))&gt;0.001,1,0)</f>
        <v>0</v>
      </c>
      <c r="H84" s="169" t="n">
        <f aca="false">IF(ABS('PR-RAS'!E290-SUM('PR-RAS'!E857:E860))&gt;0.001,1,0)</f>
        <v>0</v>
      </c>
      <c r="I84" s="169"/>
      <c r="J84" s="169"/>
      <c r="K84" s="169"/>
      <c r="L84" s="169"/>
      <c r="M84" s="169"/>
      <c r="N84" s="169"/>
      <c r="O84" s="169"/>
      <c r="P84" s="169"/>
    </row>
    <row r="85" customFormat="false" ht="15" hidden="false" customHeight="true" outlineLevel="0" collapsed="false">
      <c r="A85" s="287" t="n">
        <v>46</v>
      </c>
      <c r="B85" s="288" t="str">
        <f aca="false">IF(E85=1,"Pogreška",IF(F85=1,"Provjera","O.K."))</f>
        <v>O.K.</v>
      </c>
      <c r="C85" s="299" t="s">
        <v>3282</v>
      </c>
      <c r="D85" s="279"/>
      <c r="E85" s="169" t="n">
        <f aca="false">MAX(G85:K85)</f>
        <v>0</v>
      </c>
      <c r="F85" s="169" t="n">
        <f aca="false">MAX(L85:O85)</f>
        <v>0</v>
      </c>
      <c r="G85" s="169" t="n">
        <f aca="false">IF(ABS('PR-RAS'!D291-SUM('PR-RAS'!D861:D865))&gt;0.001,1,0)</f>
        <v>0</v>
      </c>
      <c r="H85" s="169" t="n">
        <f aca="false">IF(ABS('PR-RAS'!E291-SUM('PR-RAS'!E861:E865))&gt;0.001,1,0)</f>
        <v>0</v>
      </c>
      <c r="I85" s="169"/>
      <c r="J85" s="169"/>
      <c r="K85" s="169"/>
      <c r="L85" s="169"/>
      <c r="M85" s="169"/>
      <c r="N85" s="169"/>
      <c r="O85" s="169"/>
      <c r="P85" s="169"/>
    </row>
    <row r="86" customFormat="false" ht="15" hidden="false" customHeight="true" outlineLevel="0" collapsed="false">
      <c r="A86" s="287" t="n">
        <v>47</v>
      </c>
      <c r="B86" s="288" t="str">
        <f aca="false">IF(E86=1,"Pogreška",IF(F86=1,"Provjera","O.K."))</f>
        <v>O.K.</v>
      </c>
      <c r="C86" s="299" t="s">
        <v>3283</v>
      </c>
      <c r="D86" s="279"/>
      <c r="E86" s="169" t="n">
        <f aca="false">MAX(G86:K86)</f>
        <v>0</v>
      </c>
      <c r="F86" s="169" t="n">
        <f aca="false">MAX(L86:O86)</f>
        <v>0</v>
      </c>
      <c r="G86" s="169" t="n">
        <f aca="false">IF(ABS('PR-RAS'!D292-SUM('PR-RAS'!D866:D867))&gt;0.001,1,0)</f>
        <v>0</v>
      </c>
      <c r="H86" s="169" t="n">
        <f aca="false">IF(ABS('PR-RAS'!E292-SUM('PR-RAS'!E866:E867))&gt;0.001,1,0)</f>
        <v>0</v>
      </c>
      <c r="I86" s="169"/>
      <c r="J86" s="169"/>
      <c r="K86" s="169"/>
      <c r="L86" s="169"/>
      <c r="M86" s="169"/>
      <c r="N86" s="169"/>
      <c r="O86" s="169"/>
      <c r="P86" s="169"/>
    </row>
    <row r="87" customFormat="false" ht="15" hidden="false" customHeight="true" outlineLevel="0" collapsed="false">
      <c r="A87" s="287" t="n">
        <v>48</v>
      </c>
      <c r="B87" s="288" t="str">
        <f aca="false">IF(E87=1,"Pogreška",IF(F87=1,"Provjera","O.K."))</f>
        <v>O.K.</v>
      </c>
      <c r="C87" s="299" t="s">
        <v>3284</v>
      </c>
      <c r="D87" s="279"/>
      <c r="E87" s="169" t="n">
        <f aca="false">MAX(G87:K87)</f>
        <v>0</v>
      </c>
      <c r="F87" s="169" t="n">
        <f aca="false">MAX(L87:O87)</f>
        <v>0</v>
      </c>
      <c r="G87" s="169" t="n">
        <f aca="false">IF(ABS('PR-RAS'!D293-SUM('PR-RAS'!D868:D869))&gt;0.001,1,0)</f>
        <v>0</v>
      </c>
      <c r="H87" s="169" t="n">
        <f aca="false">IF(ABS('PR-RAS'!E293-SUM('PR-RAS'!E868:E869))&gt;0.001,1,0)</f>
        <v>0</v>
      </c>
      <c r="I87" s="169"/>
      <c r="J87" s="169"/>
      <c r="K87" s="169"/>
      <c r="L87" s="169"/>
      <c r="M87" s="169"/>
      <c r="N87" s="169"/>
      <c r="O87" s="169"/>
      <c r="P87" s="169"/>
    </row>
    <row r="88" customFormat="false" ht="15" hidden="false" customHeight="true" outlineLevel="0" collapsed="false">
      <c r="A88" s="287" t="n">
        <v>244</v>
      </c>
      <c r="B88" s="288" t="str">
        <f aca="false">IF(E88=1,"Pogreška",IF(F88=1,"Provjera","O.K."))</f>
        <v>O.K.</v>
      </c>
      <c r="C88" s="299" t="s">
        <v>3285</v>
      </c>
      <c r="D88" s="279"/>
      <c r="E88" s="169" t="n">
        <f aca="false">MAX(G88:K88)</f>
        <v>0</v>
      </c>
      <c r="F88" s="169" t="n">
        <f aca="false">MAX(L88:O88)</f>
        <v>0</v>
      </c>
      <c r="G88" s="169" t="n">
        <f aca="false">IF(ABS('PR-RAS'!D294-SUM('PR-RAS'!D870:D872))&gt;0.001,1,0)</f>
        <v>0</v>
      </c>
      <c r="H88" s="169" t="n">
        <f aca="false">IF(ABS('PR-RAS'!E294-SUM('PR-RAS'!E870:E872))&gt;0.001,1,0)</f>
        <v>0</v>
      </c>
      <c r="I88" s="169"/>
      <c r="J88" s="169"/>
      <c r="K88" s="169"/>
      <c r="L88" s="169"/>
      <c r="M88" s="169"/>
      <c r="N88" s="169"/>
      <c r="O88" s="169"/>
      <c r="P88" s="169"/>
    </row>
    <row r="89" customFormat="false" ht="15" hidden="false" customHeight="true" outlineLevel="0" collapsed="false">
      <c r="A89" s="287" t="n">
        <v>49</v>
      </c>
      <c r="B89" s="288" t="str">
        <f aca="false">IF(E89=1,"Pogreška",IF(F89=1,"Provjera","O.K."))</f>
        <v>O.K.</v>
      </c>
      <c r="C89" s="299" t="s">
        <v>3286</v>
      </c>
      <c r="D89" s="279"/>
      <c r="E89" s="169" t="n">
        <f aca="false">MAX(G89:K89)</f>
        <v>0</v>
      </c>
      <c r="F89" s="169" t="n">
        <f aca="false">MAX(L89:O89)</f>
        <v>0</v>
      </c>
      <c r="G89" s="169" t="n">
        <f aca="false">IF(ROUND('PR-RAS'!D873,2)&gt;ROUND('PR-RAS'!D438,2),1,0)</f>
        <v>0</v>
      </c>
      <c r="H89" s="169" t="n">
        <f aca="false">IF(ROUND('PR-RAS'!E873,2)&gt;ROUND('PR-RAS'!E438,2),1,0)</f>
        <v>0</v>
      </c>
      <c r="I89" s="169"/>
      <c r="J89" s="169"/>
      <c r="K89" s="169"/>
      <c r="L89" s="169"/>
      <c r="M89" s="169"/>
      <c r="N89" s="169"/>
      <c r="O89" s="169"/>
      <c r="P89" s="169"/>
    </row>
    <row r="90" customFormat="false" ht="15" hidden="false" customHeight="true" outlineLevel="0" collapsed="false">
      <c r="A90" s="287" t="n">
        <v>50</v>
      </c>
      <c r="B90" s="288" t="str">
        <f aca="false">IF(E90=1,"Pogreška",IF(F90=1,"Provjera","O.K."))</f>
        <v>O.K.</v>
      </c>
      <c r="C90" s="299" t="s">
        <v>3287</v>
      </c>
      <c r="D90" s="279"/>
      <c r="E90" s="169" t="n">
        <f aca="false">MAX(G90:K90)</f>
        <v>0</v>
      </c>
      <c r="F90" s="169" t="n">
        <f aca="false">MAX(L90:O90)</f>
        <v>0</v>
      </c>
      <c r="G90" s="169" t="n">
        <f aca="false">IF(ROUND('PR-RAS'!D874,2)&gt;ROUND('PR-RAS'!D441,2),1,0)</f>
        <v>0</v>
      </c>
      <c r="H90" s="169" t="n">
        <f aca="false">IF(ROUND('PR-RAS'!E874,2)&gt;ROUND('PR-RAS'!E441,2),1,0)</f>
        <v>0</v>
      </c>
      <c r="I90" s="169"/>
      <c r="J90" s="169"/>
      <c r="K90" s="169"/>
      <c r="L90" s="169"/>
      <c r="M90" s="169"/>
      <c r="N90" s="169"/>
      <c r="O90" s="169"/>
      <c r="P90" s="169"/>
    </row>
    <row r="91" customFormat="false" ht="15" hidden="false" customHeight="true" outlineLevel="0" collapsed="false">
      <c r="A91" s="287" t="n">
        <v>51</v>
      </c>
      <c r="B91" s="288" t="str">
        <f aca="false">IF(E91=1,"Pogreška",IF(F91=1,"Provjera","O.K."))</f>
        <v>O.K.</v>
      </c>
      <c r="C91" s="299" t="s">
        <v>3288</v>
      </c>
      <c r="D91" s="279"/>
      <c r="E91" s="169" t="n">
        <f aca="false">MAX(G91:K91)</f>
        <v>0</v>
      </c>
      <c r="F91" s="169" t="n">
        <f aca="false">MAX(L91:O91)</f>
        <v>0</v>
      </c>
      <c r="G91" s="169" t="n">
        <f aca="false">IF(ROUND('PR-RAS'!D875,2)&gt;ROUND('PR-RAS'!D442,2),1,0)</f>
        <v>0</v>
      </c>
      <c r="H91" s="169" t="n">
        <f aca="false">IF(ROUND('PR-RAS'!E875,2)&gt;ROUND('PR-RAS'!E442,2),1,0)</f>
        <v>0</v>
      </c>
      <c r="I91" s="169"/>
      <c r="J91" s="169"/>
      <c r="K91" s="169"/>
      <c r="L91" s="169"/>
      <c r="M91" s="169"/>
      <c r="N91" s="169"/>
      <c r="O91" s="169"/>
      <c r="P91" s="169"/>
    </row>
    <row r="92" customFormat="false" ht="15" hidden="false" customHeight="true" outlineLevel="0" collapsed="false">
      <c r="A92" s="287" t="n">
        <v>52</v>
      </c>
      <c r="B92" s="288" t="str">
        <f aca="false">IF(E92=1,"Pogreška",IF(F92=1,"Provjera","O.K."))</f>
        <v>O.K.</v>
      </c>
      <c r="C92" s="299" t="s">
        <v>3289</v>
      </c>
      <c r="D92" s="279"/>
      <c r="E92" s="169" t="n">
        <f aca="false">MAX(G92:K92)</f>
        <v>0</v>
      </c>
      <c r="F92" s="169" t="n">
        <f aca="false">MAX(L92:O92)</f>
        <v>0</v>
      </c>
      <c r="G92" s="169" t="n">
        <f aca="false">IF(ROUND('PR-RAS'!D876,2)&gt;ROUND('PR-RAS'!D443,2),1,0)</f>
        <v>0</v>
      </c>
      <c r="H92" s="169" t="n">
        <f aca="false">IF(ROUND('PR-RAS'!E876,2)&gt;ROUND('PR-RAS'!E443,2),1,0)</f>
        <v>0</v>
      </c>
      <c r="I92" s="169"/>
      <c r="J92" s="169"/>
      <c r="K92" s="169"/>
      <c r="L92" s="169"/>
      <c r="M92" s="169"/>
      <c r="N92" s="169"/>
      <c r="O92" s="169"/>
      <c r="P92" s="169"/>
    </row>
    <row r="93" customFormat="false" ht="15" hidden="false" customHeight="true" outlineLevel="0" collapsed="false">
      <c r="A93" s="287" t="n">
        <v>53</v>
      </c>
      <c r="B93" s="288" t="str">
        <f aca="false">IF(E93=1,"Pogreška",IF(F93=1,"Provjera","O.K."))</f>
        <v>O.K.</v>
      </c>
      <c r="C93" s="299" t="s">
        <v>3290</v>
      </c>
      <c r="D93" s="279"/>
      <c r="E93" s="169" t="n">
        <f aca="false">MAX(G93:K93)</f>
        <v>0</v>
      </c>
      <c r="F93" s="169" t="n">
        <f aca="false">MAX(L93:O93)</f>
        <v>0</v>
      </c>
      <c r="G93" s="169" t="n">
        <f aca="false">IF(ABS('PR-RAS'!D444-SUM('PR-RAS'!D877:D878))&gt;0.001,1,0)</f>
        <v>0</v>
      </c>
      <c r="H93" s="169" t="n">
        <f aca="false">IF(ABS('PR-RAS'!E444-SUM('PR-RAS'!E877:E878))&gt;0.001,1,0)</f>
        <v>0</v>
      </c>
      <c r="I93" s="169"/>
      <c r="J93" s="169"/>
      <c r="K93" s="169"/>
      <c r="L93" s="169"/>
      <c r="M93" s="169"/>
      <c r="N93" s="169"/>
      <c r="O93" s="169"/>
      <c r="P93" s="169"/>
    </row>
    <row r="94" customFormat="false" ht="15" hidden="false" customHeight="true" outlineLevel="0" collapsed="false">
      <c r="A94" s="287" t="n">
        <v>54</v>
      </c>
      <c r="B94" s="288" t="str">
        <f aca="false">IF(E94=1,"Pogreška",IF(F94=1,"Provjera","O.K."))</f>
        <v>O.K.</v>
      </c>
      <c r="C94" s="299" t="s">
        <v>3291</v>
      </c>
      <c r="D94" s="279"/>
      <c r="E94" s="169" t="n">
        <f aca="false">MAX(G94:K94)</f>
        <v>0</v>
      </c>
      <c r="F94" s="169" t="n">
        <f aca="false">MAX(L94:O94)</f>
        <v>0</v>
      </c>
      <c r="G94" s="169" t="n">
        <f aca="false">IF(ROUND('PR-RAS'!D879,2)&gt;ROUND('PR-RAS'!D446,2),1,0)</f>
        <v>0</v>
      </c>
      <c r="H94" s="169" t="n">
        <f aca="false">IF(ROUND('PR-RAS'!E879,2)&gt;ROUND('PR-RAS'!E446,2),1,0)</f>
        <v>0</v>
      </c>
      <c r="I94" s="169"/>
      <c r="J94" s="169"/>
      <c r="K94" s="169"/>
      <c r="L94" s="169"/>
      <c r="M94" s="169"/>
      <c r="N94" s="169"/>
      <c r="O94" s="169"/>
      <c r="P94" s="169"/>
    </row>
    <row r="95" customFormat="false" ht="15" hidden="false" customHeight="true" outlineLevel="0" collapsed="false">
      <c r="A95" s="287" t="n">
        <v>55</v>
      </c>
      <c r="B95" s="288" t="str">
        <f aca="false">IF(E95=1,"Pogreška",IF(F95=1,"Provjera","O.K."))</f>
        <v>O.K.</v>
      </c>
      <c r="C95" s="299" t="s">
        <v>3292</v>
      </c>
      <c r="D95" s="279"/>
      <c r="E95" s="169" t="n">
        <f aca="false">MAX(G95:K95)</f>
        <v>0</v>
      </c>
      <c r="F95" s="169" t="n">
        <f aca="false">MAX(L95:O95)</f>
        <v>0</v>
      </c>
      <c r="G95" s="169" t="n">
        <f aca="false">IF(ROUND('PR-RAS'!D880,2)&gt;ROUND('PR-RAS'!D447,2),1,0)</f>
        <v>0</v>
      </c>
      <c r="H95" s="169" t="n">
        <f aca="false">IF(ROUND('PR-RAS'!E880,2)&gt;ROUND('PR-RAS'!E447,2),1,0)</f>
        <v>0</v>
      </c>
      <c r="I95" s="169"/>
      <c r="J95" s="169"/>
      <c r="K95" s="169"/>
      <c r="L95" s="169"/>
      <c r="M95" s="169"/>
      <c r="N95" s="169"/>
      <c r="O95" s="169"/>
      <c r="P95" s="169"/>
    </row>
    <row r="96" customFormat="false" ht="15" hidden="false" customHeight="true" outlineLevel="0" collapsed="false">
      <c r="A96" s="287" t="n">
        <v>56</v>
      </c>
      <c r="B96" s="288" t="str">
        <f aca="false">IF(E96=1,"Pogreška",IF(F96=1,"Provjera","O.K."))</f>
        <v>O.K.</v>
      </c>
      <c r="C96" s="299" t="s">
        <v>3293</v>
      </c>
      <c r="D96" s="279"/>
      <c r="E96" s="169" t="n">
        <f aca="false">MAX(G96:K96)</f>
        <v>0</v>
      </c>
      <c r="F96" s="169" t="n">
        <f aca="false">MAX(L96:O96)</f>
        <v>0</v>
      </c>
      <c r="G96" s="169" t="n">
        <f aca="false">IF(ROUND('PR-RAS'!D881,2)&gt;ROUND('PR-RAS'!D448,2),1,0)</f>
        <v>0</v>
      </c>
      <c r="H96" s="169" t="n">
        <f aca="false">IF(ROUND('PR-RAS'!E881,2)&gt;ROUND('PR-RAS'!E448,2),1,0)</f>
        <v>0</v>
      </c>
      <c r="I96" s="169"/>
      <c r="J96" s="169"/>
      <c r="K96" s="169"/>
      <c r="L96" s="169"/>
      <c r="M96" s="169"/>
      <c r="N96" s="169"/>
      <c r="O96" s="169"/>
      <c r="P96" s="169"/>
    </row>
    <row r="97" customFormat="false" ht="15" hidden="false" customHeight="true" outlineLevel="0" collapsed="false">
      <c r="A97" s="287" t="n">
        <v>57</v>
      </c>
      <c r="B97" s="288" t="str">
        <f aca="false">IF(E97=1,"Pogreška",IF(F97=1,"Provjera","O.K."))</f>
        <v>O.K.</v>
      </c>
      <c r="C97" s="299" t="s">
        <v>3294</v>
      </c>
      <c r="D97" s="279"/>
      <c r="E97" s="169" t="n">
        <f aca="false">MAX(G97:K97)</f>
        <v>0</v>
      </c>
      <c r="F97" s="169" t="n">
        <f aca="false">MAX(L97:O97)</f>
        <v>0</v>
      </c>
      <c r="G97" s="169" t="n">
        <f aca="false">IF(ABS('PR-RAS'!D453-SUM('PR-RAS'!D882:D883))&gt;0.001,1,0)</f>
        <v>0</v>
      </c>
      <c r="H97" s="169" t="n">
        <f aca="false">IF(ABS('PR-RAS'!E453-SUM('PR-RAS'!E882:E883))&gt;0.001,1,0)</f>
        <v>0</v>
      </c>
      <c r="I97" s="169"/>
      <c r="J97" s="169"/>
      <c r="K97" s="169"/>
      <c r="L97" s="169"/>
      <c r="M97" s="169"/>
      <c r="N97" s="169"/>
      <c r="O97" s="169"/>
      <c r="P97" s="169"/>
    </row>
    <row r="98" customFormat="false" ht="15" hidden="false" customHeight="true" outlineLevel="0" collapsed="false">
      <c r="A98" s="287" t="n">
        <v>58</v>
      </c>
      <c r="B98" s="288" t="str">
        <f aca="false">IF(E98=1,"Pogreška",IF(F98=1,"Provjera","O.K."))</f>
        <v>O.K.</v>
      </c>
      <c r="C98" s="299" t="s">
        <v>3295</v>
      </c>
      <c r="D98" s="279"/>
      <c r="E98" s="169" t="n">
        <f aca="false">MAX(G98:K98)</f>
        <v>0</v>
      </c>
      <c r="F98" s="169" t="n">
        <f aca="false">MAX(L98:O98)</f>
        <v>0</v>
      </c>
      <c r="G98" s="169" t="n">
        <f aca="false">IF(ABS('PR-RAS'!D454-SUM('PR-RAS'!D884:D885))&gt;0.001,1,0)</f>
        <v>0</v>
      </c>
      <c r="H98" s="169" t="n">
        <f aca="false">IF(ABS('PR-RAS'!E454-SUM('PR-RAS'!E884:E885))&gt;0.001,1,0)</f>
        <v>0</v>
      </c>
      <c r="I98" s="169"/>
      <c r="J98" s="169"/>
      <c r="K98" s="169"/>
      <c r="L98" s="169"/>
      <c r="M98" s="169"/>
      <c r="N98" s="169"/>
      <c r="O98" s="169"/>
      <c r="P98" s="169"/>
    </row>
    <row r="99" customFormat="false" ht="15" hidden="false" customHeight="true" outlineLevel="0" collapsed="false">
      <c r="A99" s="287" t="n">
        <v>59</v>
      </c>
      <c r="B99" s="288" t="str">
        <f aca="false">IF(E99=1,"Pogreška",IF(F99=1,"Provjera","O.K."))</f>
        <v>O.K.</v>
      </c>
      <c r="C99" s="299" t="s">
        <v>3296</v>
      </c>
      <c r="D99" s="279"/>
      <c r="E99" s="169" t="n">
        <f aca="false">MAX(G99:K99)</f>
        <v>0</v>
      </c>
      <c r="F99" s="169" t="n">
        <f aca="false">MAX(L99:O99)</f>
        <v>0</v>
      </c>
      <c r="G99" s="169" t="n">
        <f aca="false">IF(ABS('PR-RAS'!D458-SUM('PR-RAS'!D886:D887))&gt;0.001,1,0)</f>
        <v>0</v>
      </c>
      <c r="H99" s="169" t="n">
        <f aca="false">IF(ABS('PR-RAS'!E458-SUM('PR-RAS'!E886:E887))&gt;0.001,1,0)</f>
        <v>0</v>
      </c>
      <c r="I99" s="169"/>
      <c r="J99" s="169"/>
      <c r="K99" s="169"/>
      <c r="L99" s="169"/>
      <c r="M99" s="169"/>
      <c r="N99" s="169"/>
      <c r="O99" s="169"/>
      <c r="P99" s="169"/>
    </row>
    <row r="100" customFormat="false" ht="15" hidden="false" customHeight="true" outlineLevel="0" collapsed="false">
      <c r="A100" s="287" t="n">
        <v>60</v>
      </c>
      <c r="B100" s="288" t="str">
        <f aca="false">IF(E100=1,"Pogreška",IF(F100=1,"Provjera","O.K."))</f>
        <v>O.K.</v>
      </c>
      <c r="C100" s="299" t="s">
        <v>3297</v>
      </c>
      <c r="D100" s="279"/>
      <c r="E100" s="169" t="n">
        <f aca="false">MAX(G100:K100)</f>
        <v>0</v>
      </c>
      <c r="F100" s="169" t="n">
        <f aca="false">MAX(L100:O100)</f>
        <v>0</v>
      </c>
      <c r="G100" s="169" t="n">
        <f aca="false">IF(ABS('PR-RAS'!D459-SUM('PR-RAS'!D888:D889))&gt;0.001,1,0)</f>
        <v>0</v>
      </c>
      <c r="H100" s="169" t="n">
        <f aca="false">IF(ABS('PR-RAS'!E459-SUM('PR-RAS'!E888:E889))&gt;0.001,1,0)</f>
        <v>0</v>
      </c>
      <c r="I100" s="169"/>
      <c r="J100" s="169"/>
      <c r="K100" s="169"/>
      <c r="L100" s="169"/>
      <c r="M100" s="169"/>
      <c r="N100" s="169"/>
      <c r="O100" s="169"/>
      <c r="P100" s="169"/>
    </row>
    <row r="101" customFormat="false" ht="15" hidden="false" customHeight="true" outlineLevel="0" collapsed="false">
      <c r="A101" s="287" t="n">
        <v>61</v>
      </c>
      <c r="B101" s="288" t="str">
        <f aca="false">IF(E101=1,"Pogreška",IF(F101=1,"Provjera","O.K."))</f>
        <v>O.K.</v>
      </c>
      <c r="C101" s="299" t="s">
        <v>3298</v>
      </c>
      <c r="D101" s="279"/>
      <c r="E101" s="169" t="n">
        <f aca="false">MAX(G101:K101)</f>
        <v>0</v>
      </c>
      <c r="F101" s="169" t="n">
        <f aca="false">MAX(L101:O101)</f>
        <v>0</v>
      </c>
      <c r="G101" s="169" t="n">
        <f aca="false">IF(ABS('PR-RAS'!D460-SUM('PR-RAS'!D890:D891))&gt;0.001,1,0)</f>
        <v>0</v>
      </c>
      <c r="H101" s="169" t="n">
        <f aca="false">IF(ABS('PR-RAS'!E460-SUM('PR-RAS'!E890:E891))&gt;0.001,1,0)</f>
        <v>0</v>
      </c>
      <c r="I101" s="169"/>
      <c r="J101" s="169"/>
      <c r="K101" s="169"/>
      <c r="L101" s="169"/>
      <c r="M101" s="169"/>
      <c r="N101" s="169"/>
      <c r="O101" s="169"/>
      <c r="P101" s="169"/>
    </row>
    <row r="102" customFormat="false" ht="15" hidden="false" customHeight="true" outlineLevel="0" collapsed="false">
      <c r="A102" s="287" t="n">
        <v>62</v>
      </c>
      <c r="B102" s="288" t="str">
        <f aca="false">IF(E102=1,"Pogreška",IF(F102=1,"Provjera","O.K."))</f>
        <v>O.K.</v>
      </c>
      <c r="C102" s="299" t="s">
        <v>3299</v>
      </c>
      <c r="D102" s="279"/>
      <c r="E102" s="169" t="n">
        <f aca="false">MAX(G102:K102)</f>
        <v>0</v>
      </c>
      <c r="F102" s="169" t="n">
        <f aca="false">MAX(L102:O102)</f>
        <v>0</v>
      </c>
      <c r="G102" s="169" t="n">
        <f aca="false">IF(ABS('PR-RAS'!D461-SUM('PR-RAS'!D892:D893))&gt;0.001,1,0)</f>
        <v>0</v>
      </c>
      <c r="H102" s="169" t="n">
        <f aca="false">IF(ABS('PR-RAS'!E461-SUM('PR-RAS'!E892:E893))&gt;0.001,1,0)</f>
        <v>0</v>
      </c>
      <c r="I102" s="169"/>
      <c r="J102" s="169"/>
      <c r="K102" s="169"/>
      <c r="L102" s="169"/>
      <c r="M102" s="169"/>
      <c r="N102" s="169"/>
      <c r="O102" s="169"/>
      <c r="P102" s="169"/>
    </row>
    <row r="103" customFormat="false" ht="15" hidden="false" customHeight="true" outlineLevel="0" collapsed="false">
      <c r="A103" s="287" t="n">
        <v>63</v>
      </c>
      <c r="B103" s="288" t="str">
        <f aca="false">IF(E103=1,"Pogreška",IF(F103=1,"Provjera","O.K."))</f>
        <v>O.K.</v>
      </c>
      <c r="C103" s="299" t="s">
        <v>3300</v>
      </c>
      <c r="D103" s="279"/>
      <c r="E103" s="169" t="n">
        <f aca="false">MAX(G103:K103)</f>
        <v>0</v>
      </c>
      <c r="F103" s="169" t="n">
        <f aca="false">MAX(L103:O103)</f>
        <v>0</v>
      </c>
      <c r="G103" s="169" t="n">
        <f aca="false">IF(ABS('PR-RAS'!D462-SUM('PR-RAS'!D894:D895))&gt;0.001,1,0)</f>
        <v>0</v>
      </c>
      <c r="H103" s="169" t="n">
        <f aca="false">IF(ABS('PR-RAS'!E462-SUM('PR-RAS'!E894:E895))&gt;0.001,1,0)</f>
        <v>0</v>
      </c>
      <c r="I103" s="169"/>
      <c r="J103" s="169"/>
      <c r="K103" s="169"/>
      <c r="L103" s="169"/>
      <c r="M103" s="169"/>
      <c r="N103" s="169"/>
      <c r="O103" s="169"/>
      <c r="P103" s="169"/>
    </row>
    <row r="104" customFormat="false" ht="15" hidden="false" customHeight="true" outlineLevel="0" collapsed="false">
      <c r="A104" s="287" t="n">
        <v>64</v>
      </c>
      <c r="B104" s="288" t="str">
        <f aca="false">IF(E104=1,"Pogreška",IF(F104=1,"Provjera","O.K."))</f>
        <v>O.K.</v>
      </c>
      <c r="C104" s="299" t="s">
        <v>3301</v>
      </c>
      <c r="D104" s="279"/>
      <c r="E104" s="169" t="n">
        <f aca="false">MAX(G104:K104)</f>
        <v>0</v>
      </c>
      <c r="F104" s="169" t="n">
        <f aca="false">MAX(L104:O104)</f>
        <v>0</v>
      </c>
      <c r="G104" s="169" t="n">
        <f aca="false">IF(ABS('PR-RAS'!D463-SUM('PR-RAS'!D896:D897))&gt;0.001,1,0)</f>
        <v>0</v>
      </c>
      <c r="H104" s="169" t="n">
        <f aca="false">IF(ABS('PR-RAS'!E463-SUM('PR-RAS'!E896:E897))&gt;0.001,1,0)</f>
        <v>0</v>
      </c>
      <c r="I104" s="169"/>
      <c r="J104" s="169"/>
      <c r="K104" s="169"/>
      <c r="L104" s="169"/>
      <c r="M104" s="169"/>
      <c r="N104" s="169"/>
      <c r="O104" s="169"/>
      <c r="P104" s="169"/>
    </row>
    <row r="105" customFormat="false" ht="15" hidden="false" customHeight="true" outlineLevel="0" collapsed="false">
      <c r="A105" s="287" t="n">
        <v>65</v>
      </c>
      <c r="B105" s="288" t="str">
        <f aca="false">IF(E105=1,"Pogreška",IF(F105=1,"Provjera","O.K."))</f>
        <v>O.K.</v>
      </c>
      <c r="C105" s="299" t="s">
        <v>3302</v>
      </c>
      <c r="D105" s="279"/>
      <c r="E105" s="169" t="n">
        <f aca="false">MAX(G105:K105)</f>
        <v>0</v>
      </c>
      <c r="F105" s="169" t="n">
        <f aca="false">MAX(L105:O105)</f>
        <v>0</v>
      </c>
      <c r="G105" s="169" t="n">
        <f aca="false">IF(ABS('PR-RAS'!D464-SUM('PR-RAS'!D898:D899))&gt;0.001,1,0)</f>
        <v>0</v>
      </c>
      <c r="H105" s="169" t="n">
        <f aca="false">IF(ABS('PR-RAS'!E464-SUM('PR-RAS'!E898:E899))&gt;0.001,1,0)</f>
        <v>0</v>
      </c>
      <c r="I105" s="169"/>
      <c r="J105" s="169"/>
      <c r="K105" s="169"/>
      <c r="L105" s="169"/>
      <c r="M105" s="169"/>
      <c r="N105" s="169"/>
      <c r="O105" s="169"/>
      <c r="P105" s="169"/>
    </row>
    <row r="106" customFormat="false" ht="15" hidden="false" customHeight="true" outlineLevel="0" collapsed="false">
      <c r="A106" s="287" t="n">
        <v>66</v>
      </c>
      <c r="B106" s="288" t="str">
        <f aca="false">IF(E106=1,"Pogreška",IF(F106=1,"Provjera","O.K."))</f>
        <v>O.K.</v>
      </c>
      <c r="C106" s="299" t="s">
        <v>3303</v>
      </c>
      <c r="D106" s="279"/>
      <c r="E106" s="169" t="n">
        <f aca="false">MAX(G106:K106)</f>
        <v>0</v>
      </c>
      <c r="F106" s="169" t="n">
        <f aca="false">MAX(L106:O106)</f>
        <v>0</v>
      </c>
      <c r="G106" s="169" t="n">
        <f aca="false">IF(ROUND('PR-RAS'!D900,2)&gt;ROUND('PR-RAS'!D477,2),1,0)</f>
        <v>0</v>
      </c>
      <c r="H106" s="169" t="n">
        <f aca="false">IF(ROUND('PR-RAS'!E900,2)&gt;ROUND('PR-RAS'!E477,2),1,0)</f>
        <v>0</v>
      </c>
      <c r="I106" s="169"/>
      <c r="J106" s="169"/>
      <c r="K106" s="169"/>
      <c r="L106" s="169"/>
      <c r="M106" s="169"/>
      <c r="N106" s="169"/>
      <c r="O106" s="169"/>
      <c r="P106" s="169"/>
    </row>
    <row r="107" customFormat="false" ht="15" hidden="false" customHeight="true" outlineLevel="0" collapsed="false">
      <c r="A107" s="287" t="n">
        <v>67</v>
      </c>
      <c r="B107" s="288" t="str">
        <f aca="false">IF(E107=1,"Pogreška",IF(F107=1,"Provjera","O.K."))</f>
        <v>O.K.</v>
      </c>
      <c r="C107" s="299" t="s">
        <v>3304</v>
      </c>
      <c r="D107" s="279"/>
      <c r="E107" s="169" t="n">
        <f aca="false">MAX(G107:K107)</f>
        <v>0</v>
      </c>
      <c r="F107" s="169" t="n">
        <f aca="false">MAX(L107:O107)</f>
        <v>0</v>
      </c>
      <c r="G107" s="169" t="n">
        <f aca="false">IF(ROUND('PR-RAS'!D901,2)&gt;ROUND('PR-RAS'!D493,2),1,0)</f>
        <v>0</v>
      </c>
      <c r="H107" s="169" t="n">
        <f aca="false">IF(ROUND('PR-RAS'!E901,2)&gt;ROUND('PR-RAS'!E493,2),1,0)</f>
        <v>0</v>
      </c>
      <c r="I107" s="169"/>
      <c r="J107" s="169"/>
      <c r="K107" s="169"/>
      <c r="L107" s="169"/>
      <c r="M107" s="169"/>
      <c r="N107" s="169"/>
      <c r="O107" s="169"/>
      <c r="P107" s="169"/>
    </row>
    <row r="108" customFormat="false" ht="15" hidden="false" customHeight="true" outlineLevel="0" collapsed="false">
      <c r="A108" s="287" t="n">
        <v>68</v>
      </c>
      <c r="B108" s="288" t="str">
        <f aca="false">IF(E108=1,"Pogreška",IF(F108=1,"Provjera","O.K."))</f>
        <v>O.K.</v>
      </c>
      <c r="C108" s="299" t="s">
        <v>3305</v>
      </c>
      <c r="D108" s="279"/>
      <c r="E108" s="169" t="n">
        <f aca="false">MAX(G108:K108)</f>
        <v>0</v>
      </c>
      <c r="F108" s="169" t="n">
        <f aca="false">MAX(L108:O108)</f>
        <v>0</v>
      </c>
      <c r="G108" s="169" t="n">
        <f aca="false">IF(ROUND('PR-RAS'!D902,2)&gt;ROUND('PR-RAS'!D494,2),1,0)</f>
        <v>0</v>
      </c>
      <c r="H108" s="169" t="n">
        <f aca="false">IF(ROUND('PR-RAS'!E902,2)&gt;ROUND('PR-RAS'!E494,2),1,0)</f>
        <v>0</v>
      </c>
      <c r="I108" s="169"/>
      <c r="J108" s="169"/>
      <c r="K108" s="169"/>
      <c r="L108" s="169"/>
      <c r="M108" s="169"/>
      <c r="N108" s="169"/>
      <c r="O108" s="169"/>
      <c r="P108" s="169"/>
    </row>
    <row r="109" customFormat="false" ht="15" hidden="false" customHeight="true" outlineLevel="0" collapsed="false">
      <c r="A109" s="287" t="n">
        <v>69</v>
      </c>
      <c r="B109" s="288" t="str">
        <f aca="false">IF(E109=1,"Pogreška",IF(F109=1,"Provjera","O.K."))</f>
        <v>O.K.</v>
      </c>
      <c r="C109" s="299" t="s">
        <v>3306</v>
      </c>
      <c r="D109" s="279"/>
      <c r="E109" s="169" t="n">
        <f aca="false">MAX(G109:K109)</f>
        <v>0</v>
      </c>
      <c r="F109" s="169" t="n">
        <f aca="false">MAX(L109:O109)</f>
        <v>0</v>
      </c>
      <c r="G109" s="169" t="n">
        <f aca="false">IF(ROUND('PR-RAS'!D903,2)&gt;ROUND('PR-RAS'!D495,2),1,0)</f>
        <v>0</v>
      </c>
      <c r="H109" s="169" t="n">
        <f aca="false">IF(ROUND('PR-RAS'!E903,2)&gt;ROUND('PR-RAS'!E495,2),1,0)</f>
        <v>0</v>
      </c>
      <c r="I109" s="169"/>
      <c r="J109" s="169"/>
      <c r="K109" s="169"/>
      <c r="L109" s="169"/>
      <c r="M109" s="169"/>
      <c r="N109" s="169"/>
      <c r="O109" s="169"/>
      <c r="P109" s="169"/>
    </row>
    <row r="110" customFormat="false" ht="15" hidden="false" customHeight="true" outlineLevel="0" collapsed="false">
      <c r="A110" s="287" t="n">
        <v>70</v>
      </c>
      <c r="B110" s="288" t="str">
        <f aca="false">IF(E110=1,"Pogreška",IF(F110=1,"Provjera","O.K."))</f>
        <v>O.K.</v>
      </c>
      <c r="C110" s="299" t="s">
        <v>3307</v>
      </c>
      <c r="D110" s="279"/>
      <c r="E110" s="169" t="n">
        <f aca="false">MAX(G110:K110)</f>
        <v>0</v>
      </c>
      <c r="F110" s="169" t="n">
        <f aca="false">MAX(L110:O110)</f>
        <v>0</v>
      </c>
      <c r="G110" s="169" t="n">
        <f aca="false">IF(ROUND('PR-RAS'!D904,2)&gt;ROUND('PR-RAS'!D496,2),1,0)</f>
        <v>0</v>
      </c>
      <c r="H110" s="169" t="n">
        <f aca="false">IF(ROUND('PR-RAS'!E904,2)&gt;ROUND('PR-RAS'!E496,2),1,0)</f>
        <v>0</v>
      </c>
      <c r="I110" s="169"/>
      <c r="J110" s="169"/>
      <c r="K110" s="169"/>
      <c r="L110" s="169"/>
      <c r="M110" s="169"/>
      <c r="N110" s="169"/>
      <c r="O110" s="169"/>
      <c r="P110" s="169"/>
    </row>
    <row r="111" customFormat="false" ht="15" hidden="false" customHeight="true" outlineLevel="0" collapsed="false">
      <c r="A111" s="287" t="n">
        <v>71</v>
      </c>
      <c r="B111" s="288" t="str">
        <f aca="false">IF(E111=1,"Pogreška",IF(F111=1,"Provjera","O.K."))</f>
        <v>O.K.</v>
      </c>
      <c r="C111" s="299" t="s">
        <v>3308</v>
      </c>
      <c r="D111" s="279"/>
      <c r="E111" s="169" t="n">
        <f aca="false">MAX(G111:K111)</f>
        <v>0</v>
      </c>
      <c r="F111" s="169" t="n">
        <f aca="false">MAX(L111:O111)</f>
        <v>0</v>
      </c>
      <c r="G111" s="169" t="n">
        <f aca="false">IF(ROUND(SUM('PR-RAS'!D905:D907),2)&gt;ROUND('PR-RAS'!D498,2),1,0)</f>
        <v>0</v>
      </c>
      <c r="H111" s="169" t="n">
        <f aca="false">IF(ROUND(SUM('PR-RAS'!E905:E907),2)&gt;ROUND('PR-RAS'!E498,2),1,0)</f>
        <v>0</v>
      </c>
      <c r="I111" s="169"/>
      <c r="J111" s="169"/>
      <c r="K111" s="169"/>
      <c r="L111" s="169"/>
      <c r="M111" s="169"/>
      <c r="N111" s="169"/>
      <c r="O111" s="169"/>
      <c r="P111" s="169"/>
    </row>
    <row r="112" customFormat="false" ht="15" hidden="false" customHeight="true" outlineLevel="0" collapsed="false">
      <c r="A112" s="287" t="n">
        <v>72</v>
      </c>
      <c r="B112" s="288" t="str">
        <f aca="false">IF(E112=1,"Pogreška",IF(F112=1,"Provjera","O.K."))</f>
        <v>O.K.</v>
      </c>
      <c r="C112" s="299" t="s">
        <v>3309</v>
      </c>
      <c r="D112" s="279"/>
      <c r="E112" s="169" t="n">
        <f aca="false">MAX(G112:K112)</f>
        <v>0</v>
      </c>
      <c r="F112" s="169" t="n">
        <f aca="false">MAX(L112:O112)</f>
        <v>0</v>
      </c>
      <c r="G112" s="169" t="n">
        <f aca="false">IF(ROUND('PR-RAS'!D908,2)&gt;ROUND('PR-RAS'!D499,2),1,0)</f>
        <v>0</v>
      </c>
      <c r="H112" s="169" t="n">
        <f aca="false">IF(ROUND('PR-RAS'!E908,2)&gt;ROUND('PR-RAS'!E499,2),1,0)</f>
        <v>0</v>
      </c>
      <c r="I112" s="169"/>
      <c r="J112" s="169"/>
      <c r="K112" s="169"/>
      <c r="L112" s="169"/>
      <c r="M112" s="169"/>
      <c r="N112" s="169"/>
      <c r="O112" s="169"/>
      <c r="P112" s="169"/>
    </row>
    <row r="113" customFormat="false" ht="15" hidden="false" customHeight="true" outlineLevel="0" collapsed="false">
      <c r="A113" s="287" t="n">
        <v>73</v>
      </c>
      <c r="B113" s="288" t="str">
        <f aca="false">IF(E113=1,"Pogreška",IF(F113=1,"Provjera","O.K."))</f>
        <v>O.K.</v>
      </c>
      <c r="C113" s="299" t="s">
        <v>3310</v>
      </c>
      <c r="D113" s="279"/>
      <c r="E113" s="169" t="n">
        <f aca="false">MAX(G113:K113)</f>
        <v>0</v>
      </c>
      <c r="F113" s="169" t="n">
        <f aca="false">MAX(L113:O113)</f>
        <v>0</v>
      </c>
      <c r="G113" s="169" t="n">
        <f aca="false">IF(ROUND(SUM('PR-RAS'!D909:D910),2)&gt;ROUND('PR-RAS'!D500,2),1,0)</f>
        <v>0</v>
      </c>
      <c r="H113" s="169" t="n">
        <f aca="false">IF(ROUND(SUM('PR-RAS'!E909:E910),2)&gt;ROUND('PR-RAS'!E500,2),1,0)</f>
        <v>0</v>
      </c>
      <c r="I113" s="169"/>
      <c r="J113" s="169"/>
      <c r="K113" s="169"/>
      <c r="L113" s="169"/>
      <c r="M113" s="169"/>
      <c r="N113" s="169"/>
      <c r="O113" s="169"/>
      <c r="P113" s="169"/>
    </row>
    <row r="114" customFormat="false" ht="15" hidden="false" customHeight="true" outlineLevel="0" collapsed="false">
      <c r="A114" s="287" t="n">
        <v>74</v>
      </c>
      <c r="B114" s="288" t="str">
        <f aca="false">IF(E114=1,"Pogreška",IF(F114=1,"Provjera","O.K."))</f>
        <v>O.K.</v>
      </c>
      <c r="C114" s="299" t="s">
        <v>3311</v>
      </c>
      <c r="D114" s="279"/>
      <c r="E114" s="169" t="n">
        <f aca="false">MAX(G114:K114)</f>
        <v>0</v>
      </c>
      <c r="F114" s="169" t="n">
        <f aca="false">MAX(L114:O114)</f>
        <v>0</v>
      </c>
      <c r="G114" s="169" t="n">
        <f aca="false">IF(ROUND('PR-RAS'!D911,2)&gt;ROUND('PR-RAS'!D501,2),1,0)</f>
        <v>0</v>
      </c>
      <c r="H114" s="169" t="n">
        <f aca="false">IF(ROUND('PR-RAS'!E911,2)&gt;ROUND('PR-RAS'!E501,2),1,0)</f>
        <v>0</v>
      </c>
      <c r="I114" s="169"/>
      <c r="J114" s="169"/>
      <c r="K114" s="169"/>
      <c r="L114" s="169"/>
      <c r="M114" s="169"/>
      <c r="N114" s="169"/>
      <c r="O114" s="169"/>
      <c r="P114" s="169"/>
    </row>
    <row r="115" customFormat="false" ht="15" hidden="false" customHeight="true" outlineLevel="0" collapsed="false">
      <c r="A115" s="287" t="n">
        <v>75</v>
      </c>
      <c r="B115" s="288" t="str">
        <f aca="false">IF(E115=1,"Pogreška",IF(F115=1,"Provjera","O.K."))</f>
        <v>O.K.</v>
      </c>
      <c r="C115" s="299" t="s">
        <v>3312</v>
      </c>
      <c r="D115" s="279"/>
      <c r="E115" s="169" t="n">
        <f aca="false">MAX(G115:K115)</f>
        <v>0</v>
      </c>
      <c r="F115" s="169" t="n">
        <f aca="false">MAX(L115:O115)</f>
        <v>0</v>
      </c>
      <c r="G115" s="169" t="n">
        <f aca="false">IF(ROUND(SUM('PR-RAS'!D912:D914),2)&gt;ROUND('PR-RAS'!D503,2),1,0)</f>
        <v>0</v>
      </c>
      <c r="H115" s="169" t="n">
        <f aca="false">IF(ROUND(SUM('PR-RAS'!E912:E914),2)&gt;ROUND('PR-RAS'!E503,2),1,0)</f>
        <v>0</v>
      </c>
      <c r="I115" s="169"/>
      <c r="J115" s="169"/>
      <c r="K115" s="169"/>
      <c r="L115" s="169"/>
      <c r="M115" s="169"/>
      <c r="N115" s="169"/>
      <c r="O115" s="169"/>
      <c r="P115" s="169"/>
    </row>
    <row r="116" customFormat="false" ht="15" hidden="false" customHeight="true" outlineLevel="0" collapsed="false">
      <c r="A116" s="287" t="n">
        <v>76</v>
      </c>
      <c r="B116" s="288" t="str">
        <f aca="false">IF(E116=1,"Pogreška",IF(F116=1,"Provjera","O.K."))</f>
        <v>O.K.</v>
      </c>
      <c r="C116" s="299" t="s">
        <v>3313</v>
      </c>
      <c r="D116" s="279"/>
      <c r="E116" s="169" t="n">
        <f aca="false">MAX(G116:K116)</f>
        <v>0</v>
      </c>
      <c r="F116" s="169" t="n">
        <f aca="false">MAX(L116:O116)</f>
        <v>0</v>
      </c>
      <c r="G116" s="169" t="n">
        <f aca="false">IF(ROUND('PR-RAS'!D915,2)&gt;ROUND('PR-RAS'!D504,2),1,0)</f>
        <v>0</v>
      </c>
      <c r="H116" s="169" t="n">
        <f aca="false">IF(ROUND('PR-RAS'!E915,2)&gt;ROUND('PR-RAS'!E504,2),1,0)</f>
        <v>0</v>
      </c>
      <c r="I116" s="169"/>
      <c r="J116" s="169"/>
      <c r="K116" s="169"/>
      <c r="L116" s="169"/>
      <c r="M116" s="169"/>
      <c r="N116" s="169"/>
      <c r="O116" s="169"/>
      <c r="P116" s="169"/>
    </row>
    <row r="117" customFormat="false" ht="15" hidden="false" customHeight="true" outlineLevel="0" collapsed="false">
      <c r="A117" s="287" t="n">
        <v>77</v>
      </c>
      <c r="B117" s="288" t="str">
        <f aca="false">IF(E117=1,"Pogreška",IF(F117=1,"Provjera","O.K."))</f>
        <v>O.K.</v>
      </c>
      <c r="C117" s="299" t="s">
        <v>3314</v>
      </c>
      <c r="D117" s="279"/>
      <c r="E117" s="169" t="n">
        <f aca="false">MAX(G117:K117)</f>
        <v>0</v>
      </c>
      <c r="F117" s="169" t="n">
        <f aca="false">MAX(L117:O117)</f>
        <v>0</v>
      </c>
      <c r="G117" s="169" t="n">
        <f aca="false">IF(ROUND(SUM('PR-RAS'!D916:D917),2)&gt;ROUND('PR-RAS'!D505,2),1,0)</f>
        <v>0</v>
      </c>
      <c r="H117" s="169" t="n">
        <f aca="false">IF(ROUND(SUM('PR-RAS'!E916:E917),2)&gt;ROUND('PR-RAS'!E505,2),1,0)</f>
        <v>0</v>
      </c>
      <c r="I117" s="169"/>
      <c r="J117" s="169"/>
      <c r="K117" s="169"/>
      <c r="L117" s="169"/>
      <c r="M117" s="169"/>
      <c r="N117" s="169"/>
      <c r="O117" s="169"/>
      <c r="P117" s="169"/>
    </row>
    <row r="118" customFormat="false" ht="15" hidden="false" customHeight="true" outlineLevel="0" collapsed="false">
      <c r="A118" s="287" t="n">
        <v>78</v>
      </c>
      <c r="B118" s="288" t="str">
        <f aca="false">IF(E118=1,"Pogreška",IF(F118=1,"Provjera","O.K."))</f>
        <v>O.K.</v>
      </c>
      <c r="C118" s="299" t="s">
        <v>3315</v>
      </c>
      <c r="D118" s="279"/>
      <c r="E118" s="169" t="n">
        <f aca="false">MAX(G118:K118)</f>
        <v>0</v>
      </c>
      <c r="F118" s="169" t="n">
        <f aca="false">MAX(L118:O118)</f>
        <v>0</v>
      </c>
      <c r="G118" s="169" t="n">
        <f aca="false">IF(ROUND(SUM('PR-RAS'!D918:D920),2)&gt;ROUND('PR-RAS'!D506,2),1,0)</f>
        <v>0</v>
      </c>
      <c r="H118" s="169" t="n">
        <f aca="false">IF(ROUND(SUM('PR-RAS'!E918:E920),2)&gt;ROUND('PR-RAS'!E506,2),1,0)</f>
        <v>0</v>
      </c>
      <c r="I118" s="169"/>
      <c r="J118" s="169"/>
      <c r="K118" s="169"/>
      <c r="L118" s="169"/>
      <c r="M118" s="169"/>
      <c r="N118" s="169"/>
      <c r="O118" s="169"/>
      <c r="P118" s="169"/>
    </row>
    <row r="119" customFormat="false" ht="15" hidden="false" customHeight="true" outlineLevel="0" collapsed="false">
      <c r="A119" s="287" t="n">
        <v>79</v>
      </c>
      <c r="B119" s="288" t="str">
        <f aca="false">IF(E119=1,"Pogreška",IF(F119=1,"Provjera","O.K."))</f>
        <v>O.K.</v>
      </c>
      <c r="C119" s="299" t="s">
        <v>3316</v>
      </c>
      <c r="D119" s="279"/>
      <c r="E119" s="169" t="n">
        <f aca="false">MAX(G119:K119)</f>
        <v>0</v>
      </c>
      <c r="F119" s="169" t="n">
        <f aca="false">MAX(L119:O119)</f>
        <v>0</v>
      </c>
      <c r="G119" s="169" t="n">
        <f aca="false">IF(ROUND('PR-RAS'!D921,2)&gt;ROUND('PR-RAS'!D507,2),1,0)</f>
        <v>0</v>
      </c>
      <c r="H119" s="169" t="n">
        <f aca="false">IF(ROUND('PR-RAS'!E921,2)&gt;ROUND('PR-RAS'!E507,2),1,0)</f>
        <v>0</v>
      </c>
      <c r="I119" s="169"/>
      <c r="J119" s="169"/>
      <c r="K119" s="169"/>
      <c r="L119" s="169"/>
      <c r="M119" s="169"/>
      <c r="N119" s="169"/>
      <c r="O119" s="169"/>
      <c r="P119" s="169"/>
    </row>
    <row r="120" customFormat="false" ht="15" hidden="false" customHeight="true" outlineLevel="0" collapsed="false">
      <c r="A120" s="287" t="n">
        <v>80</v>
      </c>
      <c r="B120" s="288" t="str">
        <f aca="false">IF(E120=1,"Pogreška",IF(F120=1,"Provjera","O.K."))</f>
        <v>O.K.</v>
      </c>
      <c r="C120" s="299" t="s">
        <v>3317</v>
      </c>
      <c r="D120" s="279"/>
      <c r="E120" s="169" t="n">
        <f aca="false">MAX(G120:K120)</f>
        <v>0</v>
      </c>
      <c r="F120" s="169" t="n">
        <f aca="false">MAX(L120:O120)</f>
        <v>0</v>
      </c>
      <c r="G120" s="169" t="n">
        <f aca="false">IF(ROUND(SUM('PR-RAS'!D922:D923),2)&gt;ROUND('PR-RAS'!D508,2),1,0)</f>
        <v>0</v>
      </c>
      <c r="H120" s="169" t="n">
        <f aca="false">IF(ROUND(SUM('PR-RAS'!E922:E923),2)&gt;ROUND('PR-RAS'!E508,2),1,0)</f>
        <v>0</v>
      </c>
      <c r="I120" s="169"/>
      <c r="J120" s="169"/>
      <c r="K120" s="169"/>
      <c r="L120" s="169"/>
      <c r="M120" s="169"/>
      <c r="N120" s="169"/>
      <c r="O120" s="169"/>
      <c r="P120" s="169"/>
    </row>
    <row r="121" customFormat="false" ht="15" hidden="false" customHeight="true" outlineLevel="0" collapsed="false">
      <c r="A121" s="287" t="n">
        <v>81</v>
      </c>
      <c r="B121" s="288" t="str">
        <f aca="false">IF(E121=1,"Pogreška",IF(F121=1,"Provjera","O.K."))</f>
        <v>O.K.</v>
      </c>
      <c r="C121" s="299" t="s">
        <v>3318</v>
      </c>
      <c r="D121" s="279"/>
      <c r="E121" s="169" t="n">
        <f aca="false">MAX(G121:K121)</f>
        <v>0</v>
      </c>
      <c r="F121" s="169" t="n">
        <f aca="false">MAX(L121:O121)</f>
        <v>0</v>
      </c>
      <c r="G121" s="169" t="n">
        <f aca="false">IF(ROUND('PR-RAS'!D924,2)&gt;ROUND('PR-RAS'!D510,2),1,0)</f>
        <v>0</v>
      </c>
      <c r="H121" s="169" t="n">
        <f aca="false">IF(ROUND('PR-RAS'!E924,2)&gt;ROUND('PR-RAS'!E510,2),1,0)</f>
        <v>0</v>
      </c>
      <c r="I121" s="169"/>
      <c r="J121" s="169"/>
      <c r="K121" s="169"/>
      <c r="L121" s="169"/>
      <c r="M121" s="169"/>
      <c r="N121" s="169"/>
      <c r="O121" s="169"/>
      <c r="P121" s="169"/>
    </row>
    <row r="122" customFormat="false" ht="15" hidden="false" customHeight="true" outlineLevel="0" collapsed="false">
      <c r="A122" s="287" t="n">
        <v>82</v>
      </c>
      <c r="B122" s="288" t="str">
        <f aca="false">IF(E122=1,"Pogreška",IF(F122=1,"Provjera","O.K."))</f>
        <v>O.K.</v>
      </c>
      <c r="C122" s="299" t="s">
        <v>3319</v>
      </c>
      <c r="D122" s="279"/>
      <c r="E122" s="169" t="n">
        <f aca="false">MAX(G122:K122)</f>
        <v>0</v>
      </c>
      <c r="F122" s="169" t="n">
        <f aca="false">MAX(L122:O122)</f>
        <v>0</v>
      </c>
      <c r="G122" s="169" t="n">
        <f aca="false">IF(ROUND('PR-RAS'!D925,2)&gt;ROUND('PR-RAS'!D511,2),1,0)</f>
        <v>0</v>
      </c>
      <c r="H122" s="169" t="n">
        <f aca="false">IF(ROUND('PR-RAS'!E925,2)&gt;ROUND('PR-RAS'!E511,2),1,0)</f>
        <v>0</v>
      </c>
      <c r="I122" s="169"/>
      <c r="J122" s="169"/>
      <c r="K122" s="169"/>
      <c r="L122" s="169"/>
      <c r="M122" s="169"/>
      <c r="N122" s="169"/>
      <c r="O122" s="169"/>
      <c r="P122" s="169"/>
    </row>
    <row r="123" customFormat="false" ht="15" hidden="false" customHeight="true" outlineLevel="0" collapsed="false">
      <c r="A123" s="287" t="n">
        <v>83</v>
      </c>
      <c r="B123" s="288" t="str">
        <f aca="false">IF(E123=1,"Pogreška",IF(F123=1,"Provjera","O.K."))</f>
        <v>O.K.</v>
      </c>
      <c r="C123" s="299" t="s">
        <v>3320</v>
      </c>
      <c r="D123" s="279"/>
      <c r="E123" s="169" t="n">
        <f aca="false">MAX(G123:K123)</f>
        <v>0</v>
      </c>
      <c r="F123" s="169" t="n">
        <f aca="false">MAX(L123:O123)</f>
        <v>0</v>
      </c>
      <c r="G123" s="169" t="n">
        <f aca="false">IF(ROUND('PR-RAS'!D926,2)&gt;ROUND('PR-RAS'!D512,2),1,0)</f>
        <v>0</v>
      </c>
      <c r="H123" s="169" t="n">
        <f aca="false">IF(ROUND('PR-RAS'!E926,2)&gt;ROUND('PR-RAS'!E512,2),1,0)</f>
        <v>0</v>
      </c>
      <c r="I123" s="169"/>
      <c r="J123" s="169"/>
      <c r="K123" s="169"/>
      <c r="L123" s="169"/>
      <c r="M123" s="169"/>
      <c r="N123" s="169"/>
      <c r="O123" s="169"/>
      <c r="P123" s="169"/>
    </row>
    <row r="124" customFormat="false" ht="15" hidden="false" customHeight="true" outlineLevel="0" collapsed="false">
      <c r="A124" s="287" t="n">
        <v>84</v>
      </c>
      <c r="B124" s="288" t="str">
        <f aca="false">IF(E124=1,"Pogreška",IF(F124=1,"Provjera","O.K."))</f>
        <v>O.K.</v>
      </c>
      <c r="C124" s="299" t="s">
        <v>3321</v>
      </c>
      <c r="D124" s="279"/>
      <c r="E124" s="169" t="n">
        <f aca="false">MAX(G124:K124)</f>
        <v>0</v>
      </c>
      <c r="F124" s="169" t="n">
        <f aca="false">MAX(L124:O124)</f>
        <v>0</v>
      </c>
      <c r="G124" s="169" t="n">
        <f aca="false">IF(ABS('PR-RAS'!D515-'PR-RAS'!D927-'PR-RAS'!D928)&gt;0.001,1,0)</f>
        <v>0</v>
      </c>
      <c r="H124" s="169" t="n">
        <f aca="false">IF(ABS('PR-RAS'!E515-'PR-RAS'!E927-'PR-RAS'!E928)&gt;0.001,1,0)</f>
        <v>0</v>
      </c>
      <c r="I124" s="169"/>
      <c r="J124" s="169"/>
      <c r="K124" s="169"/>
      <c r="L124" s="169"/>
      <c r="M124" s="169"/>
      <c r="N124" s="169"/>
      <c r="O124" s="169"/>
      <c r="P124" s="169"/>
    </row>
    <row r="125" customFormat="false" ht="15" hidden="false" customHeight="true" outlineLevel="0" collapsed="false">
      <c r="A125" s="287" t="n">
        <v>85</v>
      </c>
      <c r="B125" s="288" t="str">
        <f aca="false">IF(E125=1,"Pogreška",IF(F125=1,"Provjera","O.K."))</f>
        <v>O.K.</v>
      </c>
      <c r="C125" s="299" t="s">
        <v>3322</v>
      </c>
      <c r="D125" s="279"/>
      <c r="E125" s="169" t="n">
        <f aca="false">MAX(G125:K125)</f>
        <v>0</v>
      </c>
      <c r="F125" s="169" t="n">
        <f aca="false">MAX(L125:O125)</f>
        <v>0</v>
      </c>
      <c r="G125" s="169" t="n">
        <f aca="false">IF(ABS('PR-RAS'!D516-'PR-RAS'!D929-'PR-RAS'!D930)&gt;0.001,1,0)</f>
        <v>0</v>
      </c>
      <c r="H125" s="169" t="n">
        <f aca="false">IF(ABS('PR-RAS'!E516-'PR-RAS'!E929-'PR-RAS'!E930)&gt;0.001,1,0)</f>
        <v>0</v>
      </c>
      <c r="I125" s="169"/>
      <c r="J125" s="169"/>
      <c r="K125" s="169"/>
      <c r="L125" s="169"/>
      <c r="M125" s="169"/>
      <c r="N125" s="169"/>
      <c r="O125" s="169"/>
      <c r="P125" s="169"/>
    </row>
    <row r="126" customFormat="false" ht="15" hidden="false" customHeight="true" outlineLevel="0" collapsed="false">
      <c r="A126" s="287" t="n">
        <v>86</v>
      </c>
      <c r="B126" s="288" t="str">
        <f aca="false">IF(E126=1,"Pogreška",IF(F126=1,"Provjera","O.K."))</f>
        <v>O.K.</v>
      </c>
      <c r="C126" s="299" t="s">
        <v>3323</v>
      </c>
      <c r="D126" s="279"/>
      <c r="E126" s="169" t="n">
        <f aca="false">MAX(G126:K126)</f>
        <v>0</v>
      </c>
      <c r="F126" s="169" t="n">
        <f aca="false">MAX(L126:O126)</f>
        <v>0</v>
      </c>
      <c r="G126" s="169" t="n">
        <f aca="false">IF(ABS('PR-RAS'!D517-'PR-RAS'!D931-'PR-RAS'!D932)&gt;0.001,1,0)</f>
        <v>0</v>
      </c>
      <c r="H126" s="169" t="n">
        <f aca="false">IF(ABS('PR-RAS'!E517-'PR-RAS'!E931-'PR-RAS'!E932)&gt;0.001,1,0)</f>
        <v>0</v>
      </c>
      <c r="I126" s="169"/>
      <c r="J126" s="169"/>
      <c r="K126" s="169"/>
      <c r="L126" s="169"/>
      <c r="M126" s="169"/>
      <c r="N126" s="169"/>
      <c r="O126" s="169"/>
      <c r="P126" s="169"/>
    </row>
    <row r="127" customFormat="false" ht="15" hidden="false" customHeight="true" outlineLevel="0" collapsed="false">
      <c r="A127" s="287" t="n">
        <v>87</v>
      </c>
      <c r="B127" s="288" t="str">
        <f aca="false">IF(E127=1,"Pogreška",IF(F127=1,"Provjera","O.K."))</f>
        <v>O.K.</v>
      </c>
      <c r="C127" s="299" t="s">
        <v>3324</v>
      </c>
      <c r="D127" s="279"/>
      <c r="E127" s="169" t="n">
        <f aca="false">MAX(G127:K127)</f>
        <v>0</v>
      </c>
      <c r="F127" s="169" t="n">
        <f aca="false">MAX(L127:O127)</f>
        <v>0</v>
      </c>
      <c r="G127" s="169" t="n">
        <f aca="false">IF(ABS('PR-RAS'!D518-'PR-RAS'!D933-'PR-RAS'!D934)&gt;0.001,1,0)</f>
        <v>0</v>
      </c>
      <c r="H127" s="169" t="n">
        <f aca="false">IF(ABS('PR-RAS'!E518-'PR-RAS'!E933-'PR-RAS'!E934)&gt;0.001,1,0)</f>
        <v>0</v>
      </c>
      <c r="I127" s="169"/>
      <c r="J127" s="169"/>
      <c r="K127" s="169"/>
      <c r="L127" s="169"/>
      <c r="M127" s="169"/>
      <c r="N127" s="169"/>
      <c r="O127" s="169"/>
      <c r="P127" s="169"/>
    </row>
    <row r="128" customFormat="false" ht="15" hidden="false" customHeight="true" outlineLevel="0" collapsed="false">
      <c r="A128" s="287" t="n">
        <v>88</v>
      </c>
      <c r="B128" s="288" t="str">
        <f aca="false">IF(E128=1,"Pogreška",IF(F128=1,"Provjera","O.K."))</f>
        <v>O.K.</v>
      </c>
      <c r="C128" s="299" t="s">
        <v>3325</v>
      </c>
      <c r="D128" s="279"/>
      <c r="E128" s="169" t="n">
        <f aca="false">MAX(G128:K128)</f>
        <v>0</v>
      </c>
      <c r="F128" s="169" t="n">
        <f aca="false">MAX(L128:O128)</f>
        <v>0</v>
      </c>
      <c r="G128" s="169" t="n">
        <f aca="false">IF(ABS('PR-RAS'!D519-'PR-RAS'!D935-'PR-RAS'!D936)&gt;0.001,1,0)</f>
        <v>0</v>
      </c>
      <c r="H128" s="169" t="n">
        <f aca="false">IF(ABS('PR-RAS'!E519-'PR-RAS'!E935-'PR-RAS'!E936)&gt;0.001,1,0)</f>
        <v>0</v>
      </c>
      <c r="I128" s="169"/>
      <c r="J128" s="169"/>
      <c r="K128" s="169"/>
      <c r="L128" s="169"/>
      <c r="M128" s="169"/>
      <c r="N128" s="169"/>
      <c r="O128" s="169"/>
      <c r="P128" s="169"/>
    </row>
    <row r="129" customFormat="false" ht="15" hidden="false" customHeight="true" outlineLevel="0" collapsed="false">
      <c r="A129" s="287" t="n">
        <v>89</v>
      </c>
      <c r="B129" s="288" t="str">
        <f aca="false">IF(E129=1,"Pogreška",IF(F129=1,"Provjera","O.K."))</f>
        <v>O.K.</v>
      </c>
      <c r="C129" s="299" t="s">
        <v>3326</v>
      </c>
      <c r="D129" s="279"/>
      <c r="E129" s="169" t="n">
        <f aca="false">MAX(G129:K129)</f>
        <v>0</v>
      </c>
      <c r="F129" s="169" t="n">
        <f aca="false">MAX(L129:O129)</f>
        <v>0</v>
      </c>
      <c r="G129" s="169" t="n">
        <f aca="false">IF(ABS('PR-RAS'!D520-'PR-RAS'!D937-'PR-RAS'!D938)&gt;0.001,1,0)</f>
        <v>0</v>
      </c>
      <c r="H129" s="169" t="n">
        <f aca="false">IF(ABS('PR-RAS'!E520-'PR-RAS'!E937-'PR-RAS'!E938)&gt;0.001,1,0)</f>
        <v>0</v>
      </c>
      <c r="I129" s="169"/>
      <c r="J129" s="169"/>
      <c r="K129" s="169"/>
      <c r="L129" s="169"/>
      <c r="M129" s="169"/>
      <c r="N129" s="169"/>
      <c r="O129" s="169"/>
      <c r="P129" s="169"/>
    </row>
    <row r="130" customFormat="false" ht="15" hidden="false" customHeight="true" outlineLevel="0" collapsed="false">
      <c r="A130" s="287" t="n">
        <v>90</v>
      </c>
      <c r="B130" s="288" t="str">
        <f aca="false">IF(E130=1,"Pogreška",IF(F130=1,"Provjera","O.K."))</f>
        <v>O.K.</v>
      </c>
      <c r="C130" s="299" t="s">
        <v>3327</v>
      </c>
      <c r="D130" s="279"/>
      <c r="E130" s="169" t="n">
        <f aca="false">MAX(G130:K130)</f>
        <v>0</v>
      </c>
      <c r="F130" s="169" t="n">
        <f aca="false">MAX(L130:O130)</f>
        <v>0</v>
      </c>
      <c r="G130" s="169" t="n">
        <f aca="false">IF(ABS('PR-RAS'!D521-'PR-RAS'!D939-'PR-RAS'!D940)&gt;0.001,1,0)</f>
        <v>0</v>
      </c>
      <c r="H130" s="169" t="n">
        <f aca="false">IF(ABS('PR-RAS'!E521-'PR-RAS'!E939-'PR-RAS'!E940)&gt;0.001,1,0)</f>
        <v>0</v>
      </c>
      <c r="I130" s="169"/>
      <c r="J130" s="169"/>
      <c r="K130" s="169"/>
      <c r="L130" s="169"/>
      <c r="M130" s="169"/>
      <c r="N130" s="169"/>
      <c r="O130" s="169"/>
      <c r="P130" s="169"/>
    </row>
    <row r="131" customFormat="false" ht="15" hidden="false" customHeight="true" outlineLevel="0" collapsed="false">
      <c r="A131" s="287" t="n">
        <v>91</v>
      </c>
      <c r="B131" s="288" t="str">
        <f aca="false">IF(E131=1,"Pogreška",IF(F131=1,"Provjera","O.K."))</f>
        <v>O.K.</v>
      </c>
      <c r="C131" s="299" t="s">
        <v>3328</v>
      </c>
      <c r="D131" s="279"/>
      <c r="E131" s="169" t="n">
        <f aca="false">MAX(G131:K131)</f>
        <v>0</v>
      </c>
      <c r="F131" s="169" t="n">
        <f aca="false">MAX(L131:O131)</f>
        <v>0</v>
      </c>
      <c r="G131" s="169" t="n">
        <f aca="false">IF(ROUND('PR-RAS'!D941,2)&gt;ROUND('PR-RAS'!D533,2),1,0)</f>
        <v>0</v>
      </c>
      <c r="H131" s="169" t="n">
        <f aca="false">IF(ROUND('PR-RAS'!E941,2)&gt;ROUND('PR-RAS'!E533,2),1,0)</f>
        <v>0</v>
      </c>
      <c r="I131" s="169"/>
      <c r="J131" s="169"/>
      <c r="K131" s="169"/>
      <c r="L131" s="169"/>
      <c r="M131" s="169"/>
      <c r="N131" s="169"/>
      <c r="O131" s="169"/>
      <c r="P131" s="169"/>
    </row>
    <row r="132" customFormat="false" ht="15" hidden="false" customHeight="true" outlineLevel="0" collapsed="false">
      <c r="A132" s="287" t="n">
        <v>92</v>
      </c>
      <c r="B132" s="288" t="str">
        <f aca="false">IF(E132=1,"Pogreška",IF(F132=1,"Provjera","O.K."))</f>
        <v>O.K.</v>
      </c>
      <c r="C132" s="299" t="s">
        <v>3329</v>
      </c>
      <c r="D132" s="279"/>
      <c r="E132" s="169" t="n">
        <f aca="false">MAX(G132:K132)</f>
        <v>0</v>
      </c>
      <c r="F132" s="169" t="n">
        <f aca="false">MAX(L132:O132)</f>
        <v>0</v>
      </c>
      <c r="G132" s="169" t="n">
        <f aca="false">IF(ROUND('PR-RAS'!D942,2)&gt;ROUND('PR-RAS'!D543,2),1,0)</f>
        <v>0</v>
      </c>
      <c r="H132" s="169" t="n">
        <f aca="false">IF(ROUND('PR-RAS'!E942,2)&gt;ROUND('PR-RAS'!E543,2),1,0)</f>
        <v>0</v>
      </c>
      <c r="I132" s="169"/>
      <c r="J132" s="169"/>
      <c r="K132" s="169"/>
      <c r="L132" s="169"/>
      <c r="M132" s="169"/>
      <c r="N132" s="169"/>
      <c r="O132" s="169"/>
      <c r="P132" s="169"/>
    </row>
    <row r="133" customFormat="false" ht="15" hidden="false" customHeight="true" outlineLevel="0" collapsed="false">
      <c r="A133" s="287" t="n">
        <v>93</v>
      </c>
      <c r="B133" s="288" t="str">
        <f aca="false">IF(E133=1,"Pogreška",IF(F133=1,"Provjera","O.K."))</f>
        <v>O.K.</v>
      </c>
      <c r="C133" s="299" t="s">
        <v>3330</v>
      </c>
      <c r="D133" s="279"/>
      <c r="E133" s="169" t="n">
        <f aca="false">MAX(G133:K133)</f>
        <v>0</v>
      </c>
      <c r="F133" s="169" t="n">
        <f aca="false">MAX(L133:O133)</f>
        <v>0</v>
      </c>
      <c r="G133" s="169" t="n">
        <f aca="false">IF(ROUND('PR-RAS'!D943,2)&gt;ROUND('PR-RAS'!D546,2),1,0)</f>
        <v>0</v>
      </c>
      <c r="H133" s="169" t="n">
        <f aca="false">IF(ROUND('PR-RAS'!E943,2)&gt;ROUND('PR-RAS'!E546,2),1,0)</f>
        <v>0</v>
      </c>
      <c r="I133" s="169"/>
      <c r="J133" s="169"/>
      <c r="K133" s="169"/>
      <c r="L133" s="169"/>
      <c r="M133" s="169"/>
      <c r="N133" s="169"/>
      <c r="O133" s="169"/>
      <c r="P133" s="169"/>
    </row>
    <row r="134" customFormat="false" ht="15" hidden="false" customHeight="true" outlineLevel="0" collapsed="false">
      <c r="A134" s="287" t="n">
        <v>94</v>
      </c>
      <c r="B134" s="288" t="str">
        <f aca="false">IF(E134=1,"Pogreška",IF(F134=1,"Provjera","O.K."))</f>
        <v>O.K.</v>
      </c>
      <c r="C134" s="299" t="s">
        <v>3331</v>
      </c>
      <c r="D134" s="279"/>
      <c r="E134" s="169" t="n">
        <f aca="false">MAX(G134:K134)</f>
        <v>0</v>
      </c>
      <c r="F134" s="169" t="n">
        <f aca="false">MAX(L134:O134)</f>
        <v>0</v>
      </c>
      <c r="G134" s="169" t="n">
        <f aca="false">IF(ROUND('PR-RAS'!D944,2)&gt;ROUND('PR-RAS'!D547,2),1,0)</f>
        <v>0</v>
      </c>
      <c r="H134" s="169" t="n">
        <f aca="false">IF(ROUND('PR-RAS'!E944,2)&gt;ROUND('PR-RAS'!E547,2),1,0)</f>
        <v>0</v>
      </c>
      <c r="I134" s="169"/>
      <c r="J134" s="169"/>
      <c r="K134" s="169"/>
      <c r="L134" s="169"/>
      <c r="M134" s="169"/>
      <c r="N134" s="169"/>
      <c r="O134" s="169"/>
      <c r="P134" s="169"/>
    </row>
    <row r="135" customFormat="false" ht="15" hidden="false" customHeight="true" outlineLevel="0" collapsed="false">
      <c r="A135" s="287" t="n">
        <v>95</v>
      </c>
      <c r="B135" s="288" t="str">
        <f aca="false">IF(E135=1,"Pogreška",IF(F135=1,"Provjera","O.K."))</f>
        <v>O.K.</v>
      </c>
      <c r="C135" s="299" t="s">
        <v>3332</v>
      </c>
      <c r="D135" s="279"/>
      <c r="E135" s="169" t="n">
        <f aca="false">MAX(G135:K135)</f>
        <v>0</v>
      </c>
      <c r="F135" s="169" t="n">
        <f aca="false">MAX(L135:O135)</f>
        <v>0</v>
      </c>
      <c r="G135" s="169" t="n">
        <f aca="false">IF(ROUND('PR-RAS'!D945,2)&gt;ROUND('PR-RAS'!D548,2),1,0)</f>
        <v>0</v>
      </c>
      <c r="H135" s="169" t="n">
        <f aca="false">IF(ROUND('PR-RAS'!E945,2)&gt;ROUND('PR-RAS'!E548,2),1,0)</f>
        <v>0</v>
      </c>
      <c r="I135" s="169"/>
      <c r="J135" s="169"/>
      <c r="K135" s="169"/>
      <c r="L135" s="169"/>
      <c r="M135" s="169"/>
      <c r="N135" s="169"/>
      <c r="O135" s="169"/>
      <c r="P135" s="169"/>
    </row>
    <row r="136" customFormat="false" ht="15" hidden="false" customHeight="true" outlineLevel="0" collapsed="false">
      <c r="A136" s="287" t="n">
        <v>96</v>
      </c>
      <c r="B136" s="288" t="str">
        <f aca="false">IF(E136=1,"Pogreška",IF(F136=1,"Provjera","O.K."))</f>
        <v>O.K.</v>
      </c>
      <c r="C136" s="299" t="s">
        <v>3333</v>
      </c>
      <c r="D136" s="279"/>
      <c r="E136" s="169" t="n">
        <f aca="false">MAX(G136:K136)</f>
        <v>0</v>
      </c>
      <c r="F136" s="169" t="n">
        <f aca="false">MAX(L136:O136)</f>
        <v>0</v>
      </c>
      <c r="G136" s="169" t="n">
        <f aca="false">IF(ABS('PR-RAS'!D549-SUM('PR-RAS'!D946:D947))&gt;0.001,1,0)</f>
        <v>0</v>
      </c>
      <c r="H136" s="169" t="n">
        <f aca="false">IF(ABS('PR-RAS'!E549-SUM('PR-RAS'!E946:E947))&gt;0.001,1,0)</f>
        <v>0</v>
      </c>
      <c r="I136" s="169"/>
      <c r="J136" s="169"/>
      <c r="K136" s="169"/>
      <c r="L136" s="169"/>
      <c r="M136" s="169"/>
      <c r="N136" s="169"/>
      <c r="O136" s="169"/>
      <c r="P136" s="169"/>
    </row>
    <row r="137" customFormat="false" ht="15" hidden="false" customHeight="true" outlineLevel="0" collapsed="false">
      <c r="A137" s="287" t="n">
        <v>97</v>
      </c>
      <c r="B137" s="288" t="str">
        <f aca="false">IF(E137=1,"Pogreška",IF(F137=1,"Provjera","O.K."))</f>
        <v>O.K.</v>
      </c>
      <c r="C137" s="299" t="s">
        <v>3334</v>
      </c>
      <c r="D137" s="279"/>
      <c r="E137" s="169" t="n">
        <f aca="false">MAX(G137:K137)</f>
        <v>0</v>
      </c>
      <c r="F137" s="169" t="n">
        <f aca="false">MAX(L137:O137)</f>
        <v>0</v>
      </c>
      <c r="G137" s="169" t="n">
        <f aca="false">IF(ROUND(SUM('PR-RAS'!D948:D948),2)&gt;ROUND('PR-RAS'!D551,2),1,0)</f>
        <v>0</v>
      </c>
      <c r="H137" s="169" t="n">
        <f aca="false">IF(ROUND(SUM('PR-RAS'!E948:E948),2)&gt;ROUND('PR-RAS'!E551,2),1,0)</f>
        <v>0</v>
      </c>
      <c r="I137" s="169"/>
      <c r="J137" s="169"/>
      <c r="K137" s="169"/>
      <c r="L137" s="169"/>
      <c r="M137" s="169"/>
      <c r="N137" s="169"/>
      <c r="O137" s="169"/>
      <c r="P137" s="169"/>
    </row>
    <row r="138" customFormat="false" ht="15" hidden="false" customHeight="true" outlineLevel="0" collapsed="false">
      <c r="A138" s="287" t="n">
        <v>98</v>
      </c>
      <c r="B138" s="288" t="str">
        <f aca="false">IF(E138=1,"Pogreška",IF(F138=1,"Provjera","O.K."))</f>
        <v>O.K.</v>
      </c>
      <c r="C138" s="299" t="s">
        <v>3335</v>
      </c>
      <c r="D138" s="279"/>
      <c r="E138" s="169" t="n">
        <f aca="false">MAX(G138:K138)</f>
        <v>0</v>
      </c>
      <c r="F138" s="169" t="n">
        <f aca="false">MAX(L138:O138)</f>
        <v>0</v>
      </c>
      <c r="G138" s="169" t="n">
        <f aca="false">IF(ROUND(SUM('PR-RAS'!D949:D949),2)&gt;ROUND('PR-RAS'!D552,2),1,0)</f>
        <v>0</v>
      </c>
      <c r="H138" s="169" t="n">
        <f aca="false">IF(ROUND(SUM('PR-RAS'!E949:E949),2)&gt;ROUND('PR-RAS'!E552,2),1,0)</f>
        <v>0</v>
      </c>
      <c r="I138" s="169"/>
      <c r="J138" s="169"/>
      <c r="K138" s="169"/>
      <c r="L138" s="169"/>
      <c r="M138" s="169"/>
      <c r="N138" s="169"/>
      <c r="O138" s="169"/>
      <c r="P138" s="169"/>
    </row>
    <row r="139" customFormat="false" ht="15" hidden="false" customHeight="true" outlineLevel="0" collapsed="false">
      <c r="A139" s="287" t="n">
        <v>99</v>
      </c>
      <c r="B139" s="288" t="str">
        <f aca="false">IF(E139=1,"Pogreška",IF(F139=1,"Provjera","O.K."))</f>
        <v>O.K.</v>
      </c>
      <c r="C139" s="299" t="s">
        <v>3336</v>
      </c>
      <c r="D139" s="279"/>
      <c r="E139" s="169" t="n">
        <f aca="false">MAX(G139:K139)</f>
        <v>0</v>
      </c>
      <c r="F139" s="169" t="n">
        <f aca="false">MAX(L139:O139)</f>
        <v>0</v>
      </c>
      <c r="G139" s="169" t="n">
        <f aca="false">IF(ROUND(SUM('PR-RAS'!D950:D950),2)&gt;ROUND('PR-RAS'!D553,2),1,0)</f>
        <v>0</v>
      </c>
      <c r="H139" s="169" t="n">
        <f aca="false">IF(ROUND(SUM('PR-RAS'!E950:E950),2)&gt;ROUND('PR-RAS'!E553,2),1,0)</f>
        <v>0</v>
      </c>
      <c r="I139" s="169"/>
      <c r="J139" s="169"/>
      <c r="K139" s="169"/>
      <c r="L139" s="169"/>
      <c r="M139" s="169"/>
      <c r="N139" s="169"/>
      <c r="O139" s="169"/>
      <c r="P139" s="169"/>
    </row>
    <row r="140" customFormat="false" ht="15" hidden="false" customHeight="true" outlineLevel="0" collapsed="false">
      <c r="A140" s="287" t="n">
        <v>100</v>
      </c>
      <c r="B140" s="288" t="str">
        <f aca="false">IF(E140=1,"Pogreška",IF(F140=1,"Provjera","O.K."))</f>
        <v>O.K.</v>
      </c>
      <c r="C140" s="299" t="s">
        <v>3337</v>
      </c>
      <c r="D140" s="279"/>
      <c r="E140" s="169" t="n">
        <f aca="false">MAX(G140:K140)</f>
        <v>0</v>
      </c>
      <c r="F140" s="169" t="n">
        <f aca="false">MAX(L140:O140)</f>
        <v>0</v>
      </c>
      <c r="G140" s="169" t="n">
        <f aca="false">IF(ABS('PR-RAS'!D558-SUM('PR-RAS'!D951:D952))&gt;0.001,1,0)</f>
        <v>0</v>
      </c>
      <c r="H140" s="169" t="n">
        <f aca="false">IF(ABS('PR-RAS'!E558-SUM('PR-RAS'!E951:E952))&gt;0.001,1,0)</f>
        <v>0</v>
      </c>
      <c r="I140" s="169"/>
      <c r="J140" s="169"/>
      <c r="K140" s="169"/>
      <c r="L140" s="169"/>
      <c r="M140" s="169"/>
      <c r="N140" s="169"/>
      <c r="O140" s="169"/>
      <c r="P140" s="169"/>
    </row>
    <row r="141" customFormat="false" ht="15" hidden="false" customHeight="true" outlineLevel="0" collapsed="false">
      <c r="A141" s="287" t="n">
        <v>101</v>
      </c>
      <c r="B141" s="288" t="str">
        <f aca="false">IF(E141=1,"Pogreška",IF(F141=1,"Provjera","O.K."))</f>
        <v>O.K.</v>
      </c>
      <c r="C141" s="299" t="s">
        <v>3338</v>
      </c>
      <c r="D141" s="279"/>
      <c r="E141" s="169" t="n">
        <f aca="false">MAX(G141:K141)</f>
        <v>0</v>
      </c>
      <c r="F141" s="169" t="n">
        <f aca="false">MAX(L141:O141)</f>
        <v>0</v>
      </c>
      <c r="G141" s="169" t="n">
        <f aca="false">IF(ABS('PR-RAS'!D559-SUM('PR-RAS'!D953:D954))&gt;0.001,1,0)</f>
        <v>0</v>
      </c>
      <c r="H141" s="169" t="n">
        <f aca="false">IF(ABS('PR-RAS'!E559-SUM('PR-RAS'!E953:E954))&gt;0.001,1,0)</f>
        <v>0</v>
      </c>
      <c r="I141" s="169"/>
      <c r="J141" s="169"/>
      <c r="K141" s="169"/>
      <c r="L141" s="169"/>
      <c r="M141" s="169"/>
      <c r="N141" s="169"/>
      <c r="O141" s="169"/>
      <c r="P141" s="169"/>
    </row>
    <row r="142" customFormat="false" ht="15" hidden="false" customHeight="true" outlineLevel="0" collapsed="false">
      <c r="A142" s="287" t="n">
        <v>102</v>
      </c>
      <c r="B142" s="288" t="str">
        <f aca="false">IF(E142=1,"Pogreška",IF(F142=1,"Provjera","O.K."))</f>
        <v>O.K.</v>
      </c>
      <c r="C142" s="299" t="s">
        <v>3339</v>
      </c>
      <c r="D142" s="279"/>
      <c r="E142" s="169" t="n">
        <f aca="false">MAX(G142:K142)</f>
        <v>0</v>
      </c>
      <c r="F142" s="169" t="n">
        <f aca="false">MAX(L142:O142)</f>
        <v>0</v>
      </c>
      <c r="G142" s="169" t="n">
        <f aca="false">IF(ABS('PR-RAS'!D563-SUM('PR-RAS'!D955:D956))&gt;0.001,1,0)</f>
        <v>0</v>
      </c>
      <c r="H142" s="169" t="n">
        <f aca="false">IF(ABS('PR-RAS'!E563-SUM('PR-RAS'!E955:E956))&gt;0.001,1,0)</f>
        <v>0</v>
      </c>
      <c r="I142" s="169"/>
      <c r="J142" s="169"/>
      <c r="K142" s="169"/>
      <c r="L142" s="169"/>
      <c r="M142" s="169"/>
      <c r="N142" s="169"/>
      <c r="O142" s="169"/>
      <c r="P142" s="169"/>
    </row>
    <row r="143" customFormat="false" ht="15" hidden="false" customHeight="true" outlineLevel="0" collapsed="false">
      <c r="A143" s="287" t="n">
        <v>103</v>
      </c>
      <c r="B143" s="288" t="str">
        <f aca="false">IF(E143=1,"Pogreška",IF(F143=1,"Provjera","O.K."))</f>
        <v>O.K.</v>
      </c>
      <c r="C143" s="299" t="s">
        <v>3340</v>
      </c>
      <c r="D143" s="279"/>
      <c r="E143" s="169" t="n">
        <f aca="false">MAX(G143:K143)</f>
        <v>0</v>
      </c>
      <c r="F143" s="169" t="n">
        <f aca="false">MAX(L143:O143)</f>
        <v>0</v>
      </c>
      <c r="G143" s="169" t="n">
        <f aca="false">IF(ABS('PR-RAS'!D564-SUM('PR-RAS'!D957:D958))&gt;0.001,1,0)</f>
        <v>0</v>
      </c>
      <c r="H143" s="169" t="n">
        <f aca="false">IF(ABS('PR-RAS'!E564-SUM('PR-RAS'!E957:E958))&gt;0.001,1,0)</f>
        <v>0</v>
      </c>
      <c r="I143" s="169"/>
      <c r="J143" s="169"/>
      <c r="K143" s="169"/>
      <c r="L143" s="169"/>
      <c r="M143" s="169"/>
      <c r="N143" s="169"/>
      <c r="O143" s="169"/>
      <c r="P143" s="169"/>
    </row>
    <row r="144" customFormat="false" ht="15" hidden="false" customHeight="true" outlineLevel="0" collapsed="false">
      <c r="A144" s="287" t="n">
        <v>104</v>
      </c>
      <c r="B144" s="288" t="str">
        <f aca="false">IF(E144=1,"Pogreška",IF(F144=1,"Provjera","O.K."))</f>
        <v>O.K.</v>
      </c>
      <c r="C144" s="299" t="s">
        <v>3341</v>
      </c>
      <c r="D144" s="279"/>
      <c r="E144" s="169" t="n">
        <f aca="false">MAX(G144:K144)</f>
        <v>0</v>
      </c>
      <c r="F144" s="169" t="n">
        <f aca="false">MAX(L144:O144)</f>
        <v>0</v>
      </c>
      <c r="G144" s="169" t="n">
        <f aca="false">IF(ABS('PR-RAS'!D565-SUM('PR-RAS'!D959:D960))&gt;0.001,1,0)</f>
        <v>0</v>
      </c>
      <c r="H144" s="169" t="n">
        <f aca="false">IF(ABS('PR-RAS'!E565-SUM('PR-RAS'!E959:E960))&gt;0.001,1,0)</f>
        <v>0</v>
      </c>
      <c r="I144" s="169"/>
      <c r="J144" s="169"/>
      <c r="K144" s="169"/>
      <c r="L144" s="169"/>
      <c r="M144" s="169"/>
      <c r="N144" s="169"/>
      <c r="O144" s="169"/>
      <c r="P144" s="169"/>
    </row>
    <row r="145" customFormat="false" ht="15" hidden="false" customHeight="true" outlineLevel="0" collapsed="false">
      <c r="A145" s="287" t="n">
        <v>105</v>
      </c>
      <c r="B145" s="288" t="str">
        <f aca="false">IF(E145=1,"Pogreška",IF(F145=1,"Provjera","O.K."))</f>
        <v>O.K.</v>
      </c>
      <c r="C145" s="299" t="s">
        <v>3342</v>
      </c>
      <c r="D145" s="279"/>
      <c r="E145" s="169" t="n">
        <f aca="false">MAX(G145:K145)</f>
        <v>0</v>
      </c>
      <c r="F145" s="169" t="n">
        <f aca="false">MAX(L145:O145)</f>
        <v>0</v>
      </c>
      <c r="G145" s="169" t="n">
        <f aca="false">IF(ABS('PR-RAS'!D566-SUM('PR-RAS'!D961:D962))&gt;0.001,1,0)</f>
        <v>0</v>
      </c>
      <c r="H145" s="169" t="n">
        <f aca="false">IF(ABS('PR-RAS'!E566-SUM('PR-RAS'!E961:E962))&gt;0.001,1,0)</f>
        <v>0</v>
      </c>
      <c r="I145" s="169"/>
      <c r="J145" s="169"/>
      <c r="K145" s="169"/>
      <c r="L145" s="169"/>
      <c r="M145" s="169"/>
      <c r="N145" s="169"/>
      <c r="O145" s="169"/>
      <c r="P145" s="169"/>
    </row>
    <row r="146" customFormat="false" ht="15" hidden="false" customHeight="true" outlineLevel="0" collapsed="false">
      <c r="A146" s="287" t="n">
        <v>106</v>
      </c>
      <c r="B146" s="288" t="str">
        <f aca="false">IF(E146=1,"Pogreška",IF(F146=1,"Provjera","O.K."))</f>
        <v>O.K.</v>
      </c>
      <c r="C146" s="299" t="s">
        <v>3343</v>
      </c>
      <c r="D146" s="279"/>
      <c r="E146" s="169" t="n">
        <f aca="false">MAX(G146:K146)</f>
        <v>0</v>
      </c>
      <c r="F146" s="169" t="n">
        <f aca="false">MAX(L146:O146)</f>
        <v>0</v>
      </c>
      <c r="G146" s="169" t="n">
        <f aca="false">IF(ABS('PR-RAS'!D567-SUM('PR-RAS'!D963:D964))&gt;0.001,1,0)</f>
        <v>0</v>
      </c>
      <c r="H146" s="169" t="n">
        <f aca="false">IF(ABS('PR-RAS'!E567-SUM('PR-RAS'!E963:E964))&gt;0.001,1,0)</f>
        <v>0</v>
      </c>
      <c r="I146" s="169"/>
      <c r="J146" s="169"/>
      <c r="K146" s="169"/>
      <c r="L146" s="169"/>
      <c r="M146" s="169"/>
      <c r="N146" s="169"/>
      <c r="O146" s="169"/>
      <c r="P146" s="169"/>
    </row>
    <row r="147" customFormat="false" ht="15" hidden="false" customHeight="true" outlineLevel="0" collapsed="false">
      <c r="A147" s="287" t="n">
        <v>107</v>
      </c>
      <c r="B147" s="288" t="str">
        <f aca="false">IF(E147=1,"Pogreška",IF(F147=1,"Provjera","O.K."))</f>
        <v>O.K.</v>
      </c>
      <c r="C147" s="299" t="s">
        <v>3344</v>
      </c>
      <c r="D147" s="279"/>
      <c r="E147" s="169" t="n">
        <f aca="false">MAX(G147:K147)</f>
        <v>0</v>
      </c>
      <c r="F147" s="169" t="n">
        <f aca="false">MAX(L147:O147)</f>
        <v>0</v>
      </c>
      <c r="G147" s="169" t="n">
        <f aca="false">IF(ABS('PR-RAS'!D568-SUM('PR-RAS'!D965:D966))&gt;0.001,1,0)</f>
        <v>0</v>
      </c>
      <c r="H147" s="169" t="n">
        <f aca="false">IF(ABS('PR-RAS'!E568-SUM('PR-RAS'!E965:E966))&gt;0.001,1,0)</f>
        <v>0</v>
      </c>
      <c r="I147" s="169"/>
      <c r="J147" s="169"/>
      <c r="K147" s="169"/>
      <c r="L147" s="169"/>
      <c r="M147" s="169"/>
      <c r="N147" s="169"/>
      <c r="O147" s="169"/>
      <c r="P147" s="169"/>
    </row>
    <row r="148" customFormat="false" ht="15" hidden="false" customHeight="true" outlineLevel="0" collapsed="false">
      <c r="A148" s="287" t="n">
        <v>108</v>
      </c>
      <c r="B148" s="288" t="str">
        <f aca="false">IF(E148=1,"Pogreška",IF(F148=1,"Provjera","O.K."))</f>
        <v>O.K.</v>
      </c>
      <c r="C148" s="299" t="s">
        <v>3345</v>
      </c>
      <c r="D148" s="279"/>
      <c r="E148" s="169" t="n">
        <f aca="false">MAX(G148:K148)</f>
        <v>0</v>
      </c>
      <c r="F148" s="169" t="n">
        <f aca="false">MAX(L148:O148)</f>
        <v>0</v>
      </c>
      <c r="G148" s="169" t="n">
        <f aca="false">IF(ABS('PR-RAS'!D569-SUM('PR-RAS'!D967:D968))&gt;0.001,1,0)</f>
        <v>0</v>
      </c>
      <c r="H148" s="169" t="n">
        <f aca="false">IF(ABS('PR-RAS'!E569-SUM('PR-RAS'!E967:E968))&gt;0.001,1,0)</f>
        <v>0</v>
      </c>
      <c r="I148" s="169"/>
      <c r="J148" s="169"/>
      <c r="K148" s="169"/>
      <c r="L148" s="169"/>
      <c r="M148" s="169"/>
      <c r="N148" s="169"/>
      <c r="O148" s="169"/>
      <c r="P148" s="169"/>
    </row>
    <row r="149" customFormat="false" ht="15" hidden="false" customHeight="true" outlineLevel="0" collapsed="false">
      <c r="A149" s="287" t="n">
        <v>109</v>
      </c>
      <c r="B149" s="288" t="str">
        <f aca="false">IF(E149=1,"Pogreška",IF(F149=1,"Provjera","O.K."))</f>
        <v>O.K.</v>
      </c>
      <c r="C149" s="299" t="s">
        <v>3346</v>
      </c>
      <c r="D149" s="279"/>
      <c r="E149" s="169" t="n">
        <f aca="false">MAX(G149:K149)</f>
        <v>0</v>
      </c>
      <c r="F149" s="169" t="n">
        <f aca="false">MAX(L149:O149)</f>
        <v>0</v>
      </c>
      <c r="G149" s="169" t="n">
        <f aca="false">IF(ROUND('PR-RAS'!D969,2)&gt;ROUND('PR-RAS'!D599,2),1,0)</f>
        <v>0</v>
      </c>
      <c r="H149" s="169" t="n">
        <f aca="false">IF(ROUND('PR-RAS'!E969,2)&gt;ROUND('PR-RAS'!E599,2),1,0)</f>
        <v>0</v>
      </c>
      <c r="I149" s="169"/>
      <c r="J149" s="169"/>
      <c r="K149" s="169"/>
      <c r="L149" s="169"/>
      <c r="M149" s="169"/>
      <c r="N149" s="169"/>
      <c r="O149" s="169"/>
      <c r="P149" s="169"/>
    </row>
    <row r="150" customFormat="false" ht="15" hidden="false" customHeight="true" outlineLevel="0" collapsed="false">
      <c r="A150" s="287" t="n">
        <v>110</v>
      </c>
      <c r="B150" s="288" t="str">
        <f aca="false">IF(E150=1,"Pogreška",IF(F150=1,"Provjera","O.K."))</f>
        <v>O.K.</v>
      </c>
      <c r="C150" s="299" t="s">
        <v>3347</v>
      </c>
      <c r="D150" s="279"/>
      <c r="E150" s="169" t="n">
        <f aca="false">MAX(G150:K150)</f>
        <v>0</v>
      </c>
      <c r="F150" s="169" t="n">
        <f aca="false">MAX(L150:O150)</f>
        <v>0</v>
      </c>
      <c r="G150" s="169" t="n">
        <f aca="false">IF(ROUND('PR-RAS'!D970,2)&gt;ROUND('PR-RAS'!D600,2),1,0)</f>
        <v>0</v>
      </c>
      <c r="H150" s="169" t="n">
        <f aca="false">IF(ROUND('PR-RAS'!E970,2)&gt;ROUND('PR-RAS'!E600,2),1,0)</f>
        <v>0</v>
      </c>
      <c r="I150" s="169"/>
      <c r="J150" s="169"/>
      <c r="K150" s="169"/>
      <c r="L150" s="169"/>
      <c r="M150" s="169"/>
      <c r="N150" s="169"/>
      <c r="O150" s="169"/>
      <c r="P150" s="169"/>
    </row>
    <row r="151" customFormat="false" ht="15" hidden="false" customHeight="true" outlineLevel="0" collapsed="false">
      <c r="A151" s="287" t="n">
        <v>111</v>
      </c>
      <c r="B151" s="288" t="str">
        <f aca="false">IF(E151=1,"Pogreška",IF(F151=1,"Provjera","O.K."))</f>
        <v>O.K.</v>
      </c>
      <c r="C151" s="299" t="s">
        <v>3348</v>
      </c>
      <c r="D151" s="279"/>
      <c r="E151" s="169" t="n">
        <f aca="false">MAX(G151:K151)</f>
        <v>0</v>
      </c>
      <c r="F151" s="169" t="n">
        <f aca="false">MAX(L151:O151)</f>
        <v>0</v>
      </c>
      <c r="G151" s="169" t="n">
        <f aca="false">IF(ROUND('PR-RAS'!D971,2)&gt;ROUND('PR-RAS'!D601,2),1,0)</f>
        <v>0</v>
      </c>
      <c r="H151" s="169" t="n">
        <f aca="false">IF(ROUND('PR-RAS'!E971,2)&gt;ROUND('PR-RAS'!E601,2),1,0)</f>
        <v>0</v>
      </c>
      <c r="I151" s="169"/>
      <c r="J151" s="169"/>
      <c r="K151" s="169"/>
      <c r="L151" s="169"/>
      <c r="M151" s="169"/>
      <c r="N151" s="169"/>
      <c r="O151" s="169"/>
      <c r="P151" s="169"/>
    </row>
    <row r="152" customFormat="false" ht="15" hidden="false" customHeight="true" outlineLevel="0" collapsed="false">
      <c r="A152" s="287" t="n">
        <v>112</v>
      </c>
      <c r="B152" s="288" t="str">
        <f aca="false">IF(E152=1,"Pogreška",IF(F152=1,"Provjera","O.K."))</f>
        <v>O.K.</v>
      </c>
      <c r="C152" s="299" t="s">
        <v>3349</v>
      </c>
      <c r="D152" s="279"/>
      <c r="E152" s="169" t="n">
        <f aca="false">MAX(G152:K152)</f>
        <v>0</v>
      </c>
      <c r="F152" s="169" t="n">
        <f aca="false">MAX(L152:O152)</f>
        <v>0</v>
      </c>
      <c r="G152" s="169" t="n">
        <f aca="false">IF(ROUND('PR-RAS'!D972,2)&gt;ROUND('PR-RAS'!D602,2),1,0)</f>
        <v>0</v>
      </c>
      <c r="H152" s="169" t="n">
        <f aca="false">IF(ROUND('PR-RAS'!E972,2)&gt;ROUND('PR-RAS'!E602,2),1,0)</f>
        <v>0</v>
      </c>
      <c r="I152" s="169"/>
      <c r="J152" s="169"/>
      <c r="K152" s="169"/>
      <c r="L152" s="169"/>
      <c r="M152" s="169"/>
      <c r="N152" s="169"/>
      <c r="O152" s="169"/>
      <c r="P152" s="169"/>
    </row>
    <row r="153" customFormat="false" ht="15" hidden="false" customHeight="true" outlineLevel="0" collapsed="false">
      <c r="A153" s="287" t="n">
        <v>113</v>
      </c>
      <c r="B153" s="288" t="str">
        <f aca="false">IF(E153=1,"Pogreška",IF(F153=1,"Provjera","O.K."))</f>
        <v>O.K.</v>
      </c>
      <c r="C153" s="299" t="s">
        <v>3350</v>
      </c>
      <c r="D153" s="279"/>
      <c r="E153" s="169" t="n">
        <f aca="false">MAX(G153:K153)</f>
        <v>0</v>
      </c>
      <c r="F153" s="169" t="n">
        <f aca="false">MAX(L153:O153)</f>
        <v>0</v>
      </c>
      <c r="G153" s="169" t="n">
        <f aca="false">IF(ROUND(SUM('PR-RAS'!D973:D975),2)&gt;ROUND('PR-RAS'!D604,2),1,0)</f>
        <v>0</v>
      </c>
      <c r="H153" s="169" t="n">
        <f aca="false">IF(ROUND(SUM('PR-RAS'!E973:E975),2)&gt;ROUND('PR-RAS'!E604,2),1,0)</f>
        <v>0</v>
      </c>
      <c r="I153" s="169"/>
      <c r="J153" s="169"/>
      <c r="K153" s="169"/>
      <c r="L153" s="169"/>
      <c r="M153" s="169"/>
      <c r="N153" s="169"/>
      <c r="O153" s="169"/>
      <c r="P153" s="169"/>
    </row>
    <row r="154" customFormat="false" ht="15" hidden="false" customHeight="true" outlineLevel="0" collapsed="false">
      <c r="A154" s="287" t="n">
        <v>114</v>
      </c>
      <c r="B154" s="288" t="str">
        <f aca="false">IF(E154=1,"Pogreška",IF(F154=1,"Provjera","O.K."))</f>
        <v>O.K.</v>
      </c>
      <c r="C154" s="299" t="s">
        <v>3351</v>
      </c>
      <c r="D154" s="279"/>
      <c r="E154" s="169" t="n">
        <f aca="false">MAX(G154:K154)</f>
        <v>0</v>
      </c>
      <c r="F154" s="169" t="n">
        <f aca="false">MAX(L154:O154)</f>
        <v>0</v>
      </c>
      <c r="G154" s="169" t="n">
        <f aca="false">IF(ROUND('PR-RAS'!D976,2)&gt;ROUND('PR-RAS'!D605,2),1,0)</f>
        <v>0</v>
      </c>
      <c r="H154" s="169" t="n">
        <f aca="false">IF(ROUND('PR-RAS'!E976,2)&gt;ROUND('PR-RAS'!E605,2),1,0)</f>
        <v>0</v>
      </c>
      <c r="I154" s="169"/>
      <c r="J154" s="169"/>
      <c r="K154" s="169"/>
      <c r="L154" s="169"/>
      <c r="M154" s="169"/>
      <c r="N154" s="169"/>
      <c r="O154" s="169"/>
      <c r="P154" s="169"/>
    </row>
    <row r="155" customFormat="false" ht="15" hidden="false" customHeight="true" outlineLevel="0" collapsed="false">
      <c r="A155" s="287" t="n">
        <v>115</v>
      </c>
      <c r="B155" s="288" t="str">
        <f aca="false">IF(E155=1,"Pogreška",IF(F155=1,"Provjera","O.K."))</f>
        <v>O.K.</v>
      </c>
      <c r="C155" s="299" t="s">
        <v>3352</v>
      </c>
      <c r="D155" s="279"/>
      <c r="E155" s="169" t="n">
        <f aca="false">MAX(G155:K155)</f>
        <v>0</v>
      </c>
      <c r="F155" s="169" t="n">
        <f aca="false">MAX(L155:O155)</f>
        <v>0</v>
      </c>
      <c r="G155" s="169" t="n">
        <f aca="false">IF(ROUND('PR-RAS'!D977+'PR-RAS'!D978,2)&gt;ROUND('PR-RAS'!D606,2),1,0)</f>
        <v>0</v>
      </c>
      <c r="H155" s="169" t="n">
        <f aca="false">IF(ROUND('PR-RAS'!E977+'PR-RAS'!E978,2)&gt;ROUND('PR-RAS'!E606,2),1,0)</f>
        <v>0</v>
      </c>
      <c r="I155" s="169"/>
      <c r="J155" s="169"/>
      <c r="K155" s="169"/>
      <c r="L155" s="169"/>
      <c r="M155" s="169"/>
      <c r="N155" s="169"/>
      <c r="O155" s="169"/>
      <c r="P155" s="169"/>
    </row>
    <row r="156" customFormat="false" ht="15" hidden="false" customHeight="true" outlineLevel="0" collapsed="false">
      <c r="A156" s="287" t="n">
        <v>116</v>
      </c>
      <c r="B156" s="288" t="str">
        <f aca="false">IF(E156=1,"Pogreška",IF(F156=1,"Provjera","O.K."))</f>
        <v>O.K.</v>
      </c>
      <c r="C156" s="299" t="s">
        <v>3353</v>
      </c>
      <c r="D156" s="279"/>
      <c r="E156" s="169" t="n">
        <f aca="false">MAX(G156:K156)</f>
        <v>0</v>
      </c>
      <c r="F156" s="169" t="n">
        <f aca="false">MAX(L156:O156)</f>
        <v>0</v>
      </c>
      <c r="G156" s="169" t="n">
        <f aca="false">IF(ROUND('PR-RAS'!D979,2)&gt;ROUND('PR-RAS'!D607,2),1,0)</f>
        <v>0</v>
      </c>
      <c r="H156" s="169" t="n">
        <f aca="false">IF(ROUND('PR-RAS'!E979,2)&gt;ROUND('PR-RAS'!E607,2),1,0)</f>
        <v>0</v>
      </c>
      <c r="I156" s="169"/>
      <c r="J156" s="169"/>
      <c r="K156" s="169"/>
      <c r="L156" s="169"/>
      <c r="M156" s="169"/>
      <c r="N156" s="169"/>
      <c r="O156" s="169"/>
      <c r="P156" s="169"/>
    </row>
    <row r="157" customFormat="false" ht="15" hidden="false" customHeight="true" outlineLevel="0" collapsed="false">
      <c r="A157" s="287" t="n">
        <v>117</v>
      </c>
      <c r="B157" s="288" t="str">
        <f aca="false">IF(E157=1,"Pogreška",IF(F157=1,"Provjera","O.K."))</f>
        <v>O.K.</v>
      </c>
      <c r="C157" s="299" t="s">
        <v>3354</v>
      </c>
      <c r="D157" s="279"/>
      <c r="E157" s="169" t="n">
        <f aca="false">MAX(G157:K157)</f>
        <v>0</v>
      </c>
      <c r="F157" s="169" t="n">
        <f aca="false">MAX(L157:O157)</f>
        <v>0</v>
      </c>
      <c r="G157" s="169" t="n">
        <f aca="false">IF(ROUND(SUM('PR-RAS'!D980:D982),2)&gt;ROUND('PR-RAS'!D610,2),1,0)</f>
        <v>0</v>
      </c>
      <c r="H157" s="169" t="n">
        <f aca="false">IF(ROUND(SUM('PR-RAS'!E980:E982),2)&gt;ROUND('PR-RAS'!E610,2),1,0)</f>
        <v>0</v>
      </c>
      <c r="I157" s="169"/>
      <c r="J157" s="169"/>
      <c r="K157" s="169"/>
      <c r="L157" s="169"/>
      <c r="M157" s="169"/>
      <c r="N157" s="169"/>
      <c r="O157" s="169"/>
      <c r="P157" s="169"/>
    </row>
    <row r="158" customFormat="false" ht="15" hidden="false" customHeight="true" outlineLevel="0" collapsed="false">
      <c r="A158" s="287" t="n">
        <v>118</v>
      </c>
      <c r="B158" s="288" t="str">
        <f aca="false">IF(E158=1,"Pogreška",IF(F158=1,"Provjera","O.K."))</f>
        <v>O.K.</v>
      </c>
      <c r="C158" s="299" t="s">
        <v>3355</v>
      </c>
      <c r="D158" s="279"/>
      <c r="E158" s="169" t="n">
        <f aca="false">MAX(G158:K158)</f>
        <v>0</v>
      </c>
      <c r="F158" s="169" t="n">
        <f aca="false">MAX(L158:O158)</f>
        <v>0</v>
      </c>
      <c r="G158" s="169" t="n">
        <f aca="false">IF(ROUND('PR-RAS'!D983,2)&gt;ROUND('PR-RAS'!D611,2),1,0)</f>
        <v>0</v>
      </c>
      <c r="H158" s="169" t="n">
        <f aca="false">IF(ROUND('PR-RAS'!E983,2)&gt;ROUND('PR-RAS'!E611,2),1,0)</f>
        <v>0</v>
      </c>
      <c r="I158" s="169"/>
      <c r="J158" s="169"/>
      <c r="K158" s="169"/>
      <c r="L158" s="169"/>
      <c r="M158" s="169"/>
      <c r="N158" s="169"/>
      <c r="O158" s="169"/>
      <c r="P158" s="169"/>
    </row>
    <row r="159" customFormat="false" ht="15" hidden="false" customHeight="true" outlineLevel="0" collapsed="false">
      <c r="A159" s="287" t="n">
        <v>119</v>
      </c>
      <c r="B159" s="288" t="str">
        <f aca="false">IF(E159=1,"Pogreška",IF(F159=1,"Provjera","O.K."))</f>
        <v>O.K.</v>
      </c>
      <c r="C159" s="299" t="s">
        <v>3356</v>
      </c>
      <c r="D159" s="279"/>
      <c r="E159" s="169" t="n">
        <f aca="false">MAX(G159:K159)</f>
        <v>0</v>
      </c>
      <c r="F159" s="169" t="n">
        <f aca="false">MAX(L159:O159)</f>
        <v>0</v>
      </c>
      <c r="G159" s="169" t="n">
        <f aca="false">IF(ROUND(SUM('PR-RAS'!D984:D985),2)&gt;ROUND('PR-RAS'!D612,2),1,0)</f>
        <v>0</v>
      </c>
      <c r="H159" s="169" t="n">
        <f aca="false">IF(ROUND(SUM('PR-RAS'!E984:E985),2)&gt;ROUND('PR-RAS'!E612,2),1,0)</f>
        <v>0</v>
      </c>
      <c r="I159" s="169"/>
      <c r="J159" s="169"/>
      <c r="K159" s="169"/>
      <c r="L159" s="169"/>
      <c r="M159" s="169"/>
      <c r="N159" s="169"/>
      <c r="O159" s="169"/>
      <c r="P159" s="169"/>
    </row>
    <row r="160" customFormat="false" ht="15" hidden="false" customHeight="true" outlineLevel="0" collapsed="false">
      <c r="A160" s="287" t="n">
        <v>120</v>
      </c>
      <c r="B160" s="288" t="str">
        <f aca="false">IF(E160=1,"Pogreška",IF(F160=1,"Provjera","O.K."))</f>
        <v>O.K.</v>
      </c>
      <c r="C160" s="299" t="s">
        <v>3357</v>
      </c>
      <c r="D160" s="279"/>
      <c r="E160" s="169" t="n">
        <f aca="false">MAX(G160:K160)</f>
        <v>0</v>
      </c>
      <c r="F160" s="169" t="n">
        <f aca="false">MAX(L160:O160)</f>
        <v>0</v>
      </c>
      <c r="G160" s="169" t="n">
        <f aca="false">IF(ROUND(SUM('PR-RAS'!D986:D988),2)&gt;ROUND('PR-RAS'!D613,2),1,0)</f>
        <v>0</v>
      </c>
      <c r="H160" s="169" t="n">
        <f aca="false">IF(ROUND(SUM('PR-RAS'!E986:E988),2)&gt;ROUND('PR-RAS'!E613,2),1,0)</f>
        <v>0</v>
      </c>
      <c r="I160" s="169"/>
      <c r="J160" s="169"/>
      <c r="K160" s="169"/>
      <c r="L160" s="169"/>
      <c r="M160" s="169"/>
      <c r="N160" s="169"/>
      <c r="O160" s="169"/>
      <c r="P160" s="169"/>
    </row>
    <row r="161" customFormat="false" ht="15" hidden="false" customHeight="true" outlineLevel="0" collapsed="false">
      <c r="A161" s="287" t="n">
        <v>121</v>
      </c>
      <c r="B161" s="288" t="str">
        <f aca="false">IF(E161=1,"Pogreška",IF(F161=1,"Provjera","O.K."))</f>
        <v>O.K.</v>
      </c>
      <c r="C161" s="299" t="s">
        <v>3358</v>
      </c>
      <c r="D161" s="279"/>
      <c r="E161" s="169" t="n">
        <f aca="false">MAX(G161:K161)</f>
        <v>0</v>
      </c>
      <c r="F161" s="169" t="n">
        <f aca="false">MAX(L161:O161)</f>
        <v>0</v>
      </c>
      <c r="G161" s="169" t="n">
        <f aca="false">IF(ROUND('PR-RAS'!D989,2)&gt;ROUND('PR-RAS'!D614,2),1,0)</f>
        <v>0</v>
      </c>
      <c r="H161" s="169" t="n">
        <f aca="false">IF(ROUND('PR-RAS'!E989,2)&gt;ROUND('PR-RAS'!E614,2),1,0)</f>
        <v>0</v>
      </c>
      <c r="I161" s="169"/>
      <c r="J161" s="169"/>
      <c r="K161" s="169"/>
      <c r="L161" s="169"/>
      <c r="M161" s="169"/>
      <c r="N161" s="169"/>
      <c r="O161" s="169"/>
      <c r="P161" s="169"/>
    </row>
    <row r="162" customFormat="false" ht="15" hidden="false" customHeight="true" outlineLevel="0" collapsed="false">
      <c r="A162" s="287" t="n">
        <v>122</v>
      </c>
      <c r="B162" s="288" t="str">
        <f aca="false">IF(E162=1,"Pogreška",IF(F162=1,"Provjera","O.K."))</f>
        <v>O.K.</v>
      </c>
      <c r="C162" s="299" t="s">
        <v>3359</v>
      </c>
      <c r="D162" s="279"/>
      <c r="E162" s="169" t="n">
        <f aca="false">MAX(G162:K162)</f>
        <v>0</v>
      </c>
      <c r="F162" s="169" t="n">
        <f aca="false">MAX(L162:O162)</f>
        <v>0</v>
      </c>
      <c r="G162" s="169" t="n">
        <f aca="false">IF(ROUND(SUM('PR-RAS'!D990:D991),2)&gt;ROUND('PR-RAS'!D615,2),1,0)</f>
        <v>0</v>
      </c>
      <c r="H162" s="169" t="n">
        <f aca="false">IF(ROUND(SUM('PR-RAS'!E990:E991),2)&gt;ROUND('PR-RAS'!E615,2),1,0)</f>
        <v>0</v>
      </c>
      <c r="I162" s="169"/>
      <c r="J162" s="169"/>
      <c r="K162" s="169"/>
      <c r="L162" s="169"/>
      <c r="M162" s="169"/>
      <c r="N162" s="169"/>
      <c r="O162" s="169"/>
      <c r="P162" s="169"/>
    </row>
    <row r="163" customFormat="false" ht="15" hidden="false" customHeight="true" outlineLevel="0" collapsed="false">
      <c r="A163" s="287" t="n">
        <v>123</v>
      </c>
      <c r="B163" s="288" t="str">
        <f aca="false">IF(E163=1,"Pogreška",IF(F163=1,"Provjera","O.K."))</f>
        <v>O.K.</v>
      </c>
      <c r="C163" s="299" t="s">
        <v>3360</v>
      </c>
      <c r="D163" s="279"/>
      <c r="E163" s="169" t="n">
        <f aca="false">MAX(G163:K163)</f>
        <v>0</v>
      </c>
      <c r="F163" s="169" t="n">
        <f aca="false">MAX(L163:O163)</f>
        <v>0</v>
      </c>
      <c r="G163" s="169" t="n">
        <f aca="false">IF(ROUND('PR-RAS'!D992,2)&gt;ROUND('PR-RAS'!D617,2),1,0)</f>
        <v>0</v>
      </c>
      <c r="H163" s="169" t="n">
        <f aca="false">IF(ROUND('PR-RAS'!E992,2)&gt;ROUND('PR-RAS'!E617,2),1,0)</f>
        <v>0</v>
      </c>
      <c r="I163" s="169"/>
      <c r="J163" s="169"/>
      <c r="K163" s="169"/>
      <c r="L163" s="169"/>
      <c r="M163" s="169"/>
      <c r="N163" s="169"/>
      <c r="O163" s="169"/>
      <c r="P163" s="169"/>
    </row>
    <row r="164" customFormat="false" ht="15" hidden="false" customHeight="true" outlineLevel="0" collapsed="false">
      <c r="A164" s="287" t="n">
        <v>124</v>
      </c>
      <c r="B164" s="288" t="str">
        <f aca="false">IF(E164=1,"Pogreška",IF(F164=1,"Provjera","O.K."))</f>
        <v>O.K.</v>
      </c>
      <c r="C164" s="302" t="s">
        <v>3361</v>
      </c>
      <c r="D164" s="279"/>
      <c r="E164" s="169" t="n">
        <f aca="false">MAX(G164:K164)</f>
        <v>0</v>
      </c>
      <c r="F164" s="169" t="n">
        <f aca="false">MAX(L164:O164)</f>
        <v>0</v>
      </c>
      <c r="G164" s="169" t="n">
        <f aca="false">IF(ROUND('PR-RAS'!D993,2)&gt;ROUND('PR-RAS'!D618,2),1,0)</f>
        <v>0</v>
      </c>
      <c r="H164" s="169" t="n">
        <f aca="false">IF(ROUND('PR-RAS'!E993,2)&gt;ROUND('PR-RAS'!E618,2),1,0)</f>
        <v>0</v>
      </c>
      <c r="I164" s="169"/>
      <c r="J164" s="169"/>
      <c r="K164" s="169"/>
      <c r="L164" s="169"/>
      <c r="M164" s="169"/>
      <c r="N164" s="169"/>
      <c r="O164" s="169"/>
      <c r="P164" s="169"/>
    </row>
    <row r="165" customFormat="false" ht="15" hidden="false" customHeight="true" outlineLevel="0" collapsed="false">
      <c r="A165" s="287" t="n">
        <v>125</v>
      </c>
      <c r="B165" s="288" t="str">
        <f aca="false">IF(E165=1,"Pogreška",IF(F165=1,"Provjera","O.K."))</f>
        <v>O.K.</v>
      </c>
      <c r="C165" s="299" t="s">
        <v>3362</v>
      </c>
      <c r="D165" s="279"/>
      <c r="E165" s="169" t="n">
        <f aca="false">MAX(G165:K165)</f>
        <v>0</v>
      </c>
      <c r="F165" s="169" t="n">
        <f aca="false">MAX(L165:O165)</f>
        <v>0</v>
      </c>
      <c r="G165" s="169" t="n">
        <f aca="false">IF(ROUND('PR-RAS'!D994,2)&gt;ROUND('PR-RAS'!D619,2),1,0)</f>
        <v>0</v>
      </c>
      <c r="H165" s="169" t="n">
        <f aca="false">IF(ROUND('PR-RAS'!E994,2)&gt;ROUND('PR-RAS'!E619,2),1,0)</f>
        <v>0</v>
      </c>
      <c r="I165" s="303"/>
      <c r="J165" s="303"/>
      <c r="K165" s="169"/>
      <c r="L165" s="169"/>
      <c r="M165" s="169"/>
      <c r="N165" s="169"/>
      <c r="O165" s="169"/>
      <c r="P165" s="169"/>
    </row>
    <row r="166" customFormat="false" ht="15" hidden="false" customHeight="true" outlineLevel="0" collapsed="false">
      <c r="A166" s="287" t="n">
        <v>126</v>
      </c>
      <c r="B166" s="288" t="str">
        <f aca="false">IF(E166=1,"Pogreška",IF(F166=1,"Provjera","O.K."))</f>
        <v>O.K.</v>
      </c>
      <c r="C166" s="299" t="s">
        <v>3363</v>
      </c>
      <c r="D166" s="279"/>
      <c r="E166" s="169" t="n">
        <f aca="false">MAX(G166:K166)</f>
        <v>0</v>
      </c>
      <c r="F166" s="169" t="n">
        <f aca="false">MAX(L166:O166)</f>
        <v>0</v>
      </c>
      <c r="G166" s="169" t="n">
        <f aca="false">IF(ABS('PR-RAS'!D622-SUM('PR-RAS'!D995:D996))&gt;0.001,1,0)</f>
        <v>0</v>
      </c>
      <c r="H166" s="169" t="n">
        <f aca="false">IF(ABS('PR-RAS'!E622-SUM('PR-RAS'!E995:E996))&gt;0.001,1,0)</f>
        <v>0</v>
      </c>
      <c r="I166" s="303"/>
      <c r="J166" s="303"/>
      <c r="K166" s="169"/>
      <c r="L166" s="169"/>
      <c r="M166" s="169"/>
      <c r="N166" s="169"/>
      <c r="O166" s="169"/>
      <c r="P166" s="169"/>
    </row>
    <row r="167" customFormat="false" ht="15" hidden="false" customHeight="true" outlineLevel="0" collapsed="false">
      <c r="A167" s="287" t="n">
        <v>127</v>
      </c>
      <c r="B167" s="288" t="str">
        <f aca="false">IF(E167=1,"Pogreška",IF(F167=1,"Provjera","O.K."))</f>
        <v>O.K.</v>
      </c>
      <c r="C167" s="299" t="s">
        <v>3364</v>
      </c>
      <c r="D167" s="279"/>
      <c r="E167" s="169" t="n">
        <f aca="false">MAX(G167:K167)</f>
        <v>0</v>
      </c>
      <c r="F167" s="169" t="n">
        <f aca="false">MAX(L167:O167)</f>
        <v>0</v>
      </c>
      <c r="G167" s="169" t="n">
        <f aca="false">IF(ABS('PR-RAS'!D623-SUM('PR-RAS'!D997:D998))&gt;0.001,1,0)</f>
        <v>0</v>
      </c>
      <c r="H167" s="169" t="n">
        <f aca="false">IF(ABS('PR-RAS'!E623-SUM('PR-RAS'!E997:E998))&gt;0.001,1,0)</f>
        <v>0</v>
      </c>
      <c r="I167" s="169"/>
      <c r="J167" s="169"/>
      <c r="K167" s="169"/>
      <c r="L167" s="169"/>
      <c r="M167" s="169"/>
      <c r="N167" s="169"/>
      <c r="O167" s="169"/>
      <c r="P167" s="169"/>
    </row>
    <row r="168" customFormat="false" ht="15" hidden="false" customHeight="true" outlineLevel="0" collapsed="false">
      <c r="A168" s="287" t="n">
        <v>128</v>
      </c>
      <c r="B168" s="288" t="str">
        <f aca="false">IF(E168=1,"Pogreška",IF(F168=1,"Provjera","O.K."))</f>
        <v>O.K.</v>
      </c>
      <c r="C168" s="299" t="s">
        <v>3365</v>
      </c>
      <c r="D168" s="279"/>
      <c r="E168" s="169" t="n">
        <f aca="false">MAX(G168:K168)</f>
        <v>0</v>
      </c>
      <c r="F168" s="169" t="n">
        <f aca="false">MAX(L168:O168)</f>
        <v>0</v>
      </c>
      <c r="G168" s="169" t="n">
        <f aca="false">IF(ABS('PR-RAS'!D624-SUM('PR-RAS'!D999:D1000))&gt;0.001,1,0)</f>
        <v>0</v>
      </c>
      <c r="H168" s="169" t="n">
        <f aca="false">IF(ABS('PR-RAS'!E624-SUM('PR-RAS'!E999:E1000))&gt;0.001,1,0)</f>
        <v>0</v>
      </c>
      <c r="I168" s="303"/>
      <c r="J168" s="303"/>
      <c r="K168" s="169"/>
      <c r="L168" s="169"/>
      <c r="M168" s="169"/>
      <c r="N168" s="169"/>
      <c r="O168" s="169"/>
      <c r="P168" s="169"/>
    </row>
    <row r="169" customFormat="false" ht="15" hidden="false" customHeight="true" outlineLevel="0" collapsed="false">
      <c r="A169" s="287" t="n">
        <v>129</v>
      </c>
      <c r="B169" s="288" t="str">
        <f aca="false">IF(E169=1,"Pogreška",IF(F169=1,"Provjera","O.K."))</f>
        <v>O.K.</v>
      </c>
      <c r="C169" s="299" t="s">
        <v>3366</v>
      </c>
      <c r="D169" s="279"/>
      <c r="E169" s="169" t="n">
        <f aca="false">MAX(G169:K169)</f>
        <v>0</v>
      </c>
      <c r="F169" s="169" t="n">
        <f aca="false">MAX(L169:O169)</f>
        <v>0</v>
      </c>
      <c r="G169" s="169" t="n">
        <f aca="false">IF(ABS('PR-RAS'!D625-SUM('PR-RAS'!D1001:D1002))&gt;0.001,1,0)</f>
        <v>0</v>
      </c>
      <c r="H169" s="169" t="n">
        <f aca="false">IF(ABS('PR-RAS'!E625-SUM('PR-RAS'!E1001:E1002))&gt;0.001,1,0)</f>
        <v>0</v>
      </c>
      <c r="I169" s="303"/>
      <c r="J169" s="303"/>
      <c r="K169" s="169"/>
      <c r="L169" s="169"/>
      <c r="M169" s="169"/>
      <c r="N169" s="169"/>
      <c r="O169" s="169"/>
      <c r="P169" s="169"/>
    </row>
    <row r="170" customFormat="false" ht="15" hidden="false" customHeight="true" outlineLevel="0" collapsed="false">
      <c r="A170" s="287" t="n">
        <v>130</v>
      </c>
      <c r="B170" s="288" t="str">
        <f aca="false">IF(E170=1,"Pogreška",IF(F170=1,"Provjera","O.K."))</f>
        <v>O.K.</v>
      </c>
      <c r="C170" s="299" t="s">
        <v>3367</v>
      </c>
      <c r="D170" s="279"/>
      <c r="E170" s="169" t="n">
        <f aca="false">MAX(G170:K170)</f>
        <v>0</v>
      </c>
      <c r="F170" s="169" t="n">
        <f aca="false">MAX(L170:O170)</f>
        <v>0</v>
      </c>
      <c r="G170" s="169" t="n">
        <f aca="false">IF(ABS('PR-RAS'!D626-SUM('PR-RAS'!D1003:D1004))&gt;0.001,1,0)</f>
        <v>0</v>
      </c>
      <c r="H170" s="169" t="n">
        <f aca="false">IF(ABS('PR-RAS'!E626-SUM('PR-RAS'!E1003:E1004))&gt;0.001,1,0)</f>
        <v>0</v>
      </c>
      <c r="I170" s="169"/>
      <c r="J170" s="169"/>
      <c r="K170" s="169"/>
      <c r="L170" s="169"/>
      <c r="M170" s="169"/>
      <c r="N170" s="169"/>
      <c r="O170" s="169"/>
      <c r="P170" s="169"/>
    </row>
    <row r="171" customFormat="false" ht="15" hidden="false" customHeight="true" outlineLevel="0" collapsed="false">
      <c r="A171" s="287" t="n">
        <v>131</v>
      </c>
      <c r="B171" s="288" t="str">
        <f aca="false">IF(E171=1,"Pogreška",IF(F171=1,"Provjera","O.K."))</f>
        <v>O.K.</v>
      </c>
      <c r="C171" s="299" t="s">
        <v>3368</v>
      </c>
      <c r="D171" s="279"/>
      <c r="E171" s="169" t="n">
        <f aca="false">MAX(G171:K171)</f>
        <v>0</v>
      </c>
      <c r="F171" s="169" t="n">
        <f aca="false">MAX(L171:O171)</f>
        <v>0</v>
      </c>
      <c r="G171" s="169" t="n">
        <f aca="false">IF(ABS('PR-RAS'!D627-SUM('PR-RAS'!D1005:D1006))&gt;0.001,1,0)</f>
        <v>0</v>
      </c>
      <c r="H171" s="169" t="n">
        <f aca="false">IF(ABS('PR-RAS'!E627-SUM('PR-RAS'!E1005:E1006))&gt;0.001,1,0)</f>
        <v>0</v>
      </c>
      <c r="I171" s="303"/>
      <c r="J171" s="303"/>
      <c r="K171" s="169"/>
      <c r="L171" s="169"/>
      <c r="M171" s="169"/>
      <c r="N171" s="169"/>
      <c r="O171" s="169"/>
      <c r="P171" s="169"/>
    </row>
    <row r="172" customFormat="false" ht="15" hidden="false" customHeight="true" outlineLevel="0" collapsed="false">
      <c r="A172" s="287" t="n">
        <v>132</v>
      </c>
      <c r="B172" s="288" t="str">
        <f aca="false">IF(E172=1,"Pogreška",IF(F172=1,"Provjera","O.K."))</f>
        <v>O.K.</v>
      </c>
      <c r="C172" s="299" t="s">
        <v>3369</v>
      </c>
      <c r="D172" s="279"/>
      <c r="E172" s="169" t="n">
        <f aca="false">MAX(G172:K172)</f>
        <v>0</v>
      </c>
      <c r="F172" s="169" t="n">
        <f aca="false">MAX(L172:O172)</f>
        <v>0</v>
      </c>
      <c r="G172" s="169" t="n">
        <f aca="false">IF(ABS('PR-RAS'!D628-SUM('PR-RAS'!D1007:D1008))&gt;0.001,1,0)</f>
        <v>0</v>
      </c>
      <c r="H172" s="169" t="n">
        <f aca="false">IF(ABS('PR-RAS'!E628-SUM('PR-RAS'!E1007:E1008))&gt;0.001,1,0)</f>
        <v>0</v>
      </c>
      <c r="I172" s="303"/>
      <c r="J172" s="303"/>
      <c r="K172" s="169"/>
      <c r="L172" s="169"/>
      <c r="M172" s="169"/>
      <c r="N172" s="169"/>
      <c r="O172" s="169"/>
      <c r="P172" s="169"/>
    </row>
    <row r="173" customFormat="false" ht="15" hidden="false" customHeight="true" outlineLevel="0" collapsed="false">
      <c r="A173" s="287" t="n">
        <v>133</v>
      </c>
      <c r="B173" s="288" t="str">
        <f aca="false">IF(E173=1,"Pogreška",IF(F173=1,"Provjera","O.K."))</f>
        <v>O.K.</v>
      </c>
      <c r="C173" s="299" t="s">
        <v>3370</v>
      </c>
      <c r="D173" s="279"/>
      <c r="E173" s="169" t="n">
        <f aca="false">MAX(G173:K173)</f>
        <v>0</v>
      </c>
      <c r="F173" s="169" t="n">
        <f aca="false">MAX(L173:O173)</f>
        <v>0</v>
      </c>
      <c r="G173" s="169" t="n">
        <f aca="false">IF(ROUND('PR-RAS'!D1009,2)&gt;ROUND('PR-RAS'!D637,2),1,0)</f>
        <v>0</v>
      </c>
      <c r="H173" s="169" t="n">
        <f aca="false">IF(ROUND('PR-RAS'!E1009,2)&gt;ROUND('PR-RAS'!E637,2),1,0)</f>
        <v>0</v>
      </c>
      <c r="I173" s="169"/>
      <c r="J173" s="169"/>
      <c r="K173" s="169"/>
      <c r="L173" s="169"/>
      <c r="M173" s="169"/>
      <c r="N173" s="169"/>
      <c r="O173" s="169"/>
      <c r="P173" s="169"/>
    </row>
    <row r="174" customFormat="false" ht="30" hidden="false" customHeight="true" outlineLevel="0" collapsed="false">
      <c r="A174" s="287" t="n">
        <v>135</v>
      </c>
      <c r="B174" s="288" t="str">
        <f aca="false">IF(E174=1,"Pogreška",IF(F174=1,"Provjera","O.K."))</f>
        <v>O.K.</v>
      </c>
      <c r="C174" s="302" t="s">
        <v>3371</v>
      </c>
      <c r="D174" s="279"/>
      <c r="E174" s="169" t="n">
        <f aca="false">MAX(G174:K174)</f>
        <v>0</v>
      </c>
      <c r="F174" s="169" t="n">
        <f aca="false">MAX(L174:O174)</f>
        <v>0</v>
      </c>
      <c r="G174" s="169" t="n">
        <f aca="false">IF(AND(I3=11,OR(MAX('PR-RAS'!D8:E15)&gt;0,MIN('PR-RAS'!D8:E15)&lt;0)),1,0)</f>
        <v>0</v>
      </c>
      <c r="H174" s="169"/>
      <c r="I174" s="169"/>
      <c r="J174" s="169"/>
      <c r="K174" s="169"/>
      <c r="L174" s="169"/>
      <c r="M174" s="169"/>
      <c r="N174" s="169"/>
      <c r="O174" s="169"/>
      <c r="P174" s="169"/>
    </row>
    <row r="175" customFormat="false" ht="30.75" hidden="false" customHeight="true" outlineLevel="0" collapsed="false">
      <c r="A175" s="287" t="n">
        <v>136</v>
      </c>
      <c r="B175" s="288" t="str">
        <f aca="false">IF(E175=1,"Pogreška",IF(F175=1,"Provjera","O.K."))</f>
        <v>O.K.</v>
      </c>
      <c r="C175" s="302" t="s">
        <v>3372</v>
      </c>
      <c r="D175" s="279"/>
      <c r="E175" s="169" t="n">
        <f aca="false">MAX(G175:K175)</f>
        <v>0</v>
      </c>
      <c r="F175" s="169" t="n">
        <f aca="false">MAX(L175:O175)</f>
        <v>0</v>
      </c>
      <c r="G175" s="169" t="n">
        <f aca="false">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69"/>
      <c r="I175" s="169"/>
      <c r="J175" s="169"/>
      <c r="K175" s="169"/>
      <c r="L175" s="169"/>
      <c r="M175" s="169"/>
      <c r="N175" s="169"/>
      <c r="O175" s="169"/>
      <c r="P175" s="169"/>
    </row>
    <row r="176" customFormat="false" ht="30" hidden="false" customHeight="true" outlineLevel="0" collapsed="false">
      <c r="A176" s="287" t="n">
        <v>137</v>
      </c>
      <c r="B176" s="288" t="str">
        <f aca="false">IF(E176=1,"Pogreška",IF(F176=1,"Provjera","O.K."))</f>
        <v>O.K.</v>
      </c>
      <c r="C176" s="302" t="s">
        <v>3373</v>
      </c>
      <c r="D176" s="279"/>
      <c r="E176" s="169" t="n">
        <f aca="false">MAX(G176:K176)</f>
        <v>0</v>
      </c>
      <c r="F176" s="169" t="n">
        <f aca="false">MAX(L176:O176)</f>
        <v>0</v>
      </c>
      <c r="G176" s="169" t="n">
        <f aca="false">IF(AND(I3=11,MAX('PR-RAS'!D16:E28,'PR-RAS'!D30:E35,'PR-RAS'!D36:E38,'PR-RAS'!D39:E42,'PR-RAS'!D44:E48,'PR-RAS'!D64:E67,'PR-RAS'!D142:E142,'PR-RAS'!D245:E245,'PR-RAS'!D250:E253,'PR-RAS'!D264:E264)&gt;0),1,0)</f>
        <v>0</v>
      </c>
      <c r="H176" s="169"/>
      <c r="I176" s="304"/>
      <c r="J176" s="169"/>
      <c r="K176" s="169"/>
      <c r="L176" s="169"/>
      <c r="M176" s="169"/>
      <c r="N176" s="169"/>
      <c r="O176" s="169"/>
      <c r="P176" s="169"/>
      <c r="R176" s="305"/>
    </row>
    <row r="177" customFormat="false" ht="32.25" hidden="false" customHeight="true" outlineLevel="0" collapsed="false">
      <c r="A177" s="287" t="n">
        <v>245</v>
      </c>
      <c r="B177" s="288" t="str">
        <f aca="false">IF(E177=1,"Pogreška",IF(F177=1,"Provjera","O.K."))</f>
        <v>O.K.</v>
      </c>
      <c r="C177" s="302" t="s">
        <v>3374</v>
      </c>
      <c r="D177" s="279"/>
      <c r="E177" s="169" t="n">
        <f aca="false">MAX(G177:K177)</f>
        <v>0</v>
      </c>
      <c r="F177" s="169" t="n">
        <f aca="false">MAX(L177:O177)</f>
        <v>0</v>
      </c>
      <c r="G177" s="169" t="n">
        <f aca="false">IF(AND(I3=11,MAX('PR-RAS'!D209:E209)&gt;0,O3&lt;&gt;51255,O3&lt;&gt;51263,O3&lt;&gt;51343,O3&lt;&gt;51319,O3&lt;&gt;51298,O3&lt;&gt;51302,O3&lt;&gt;51327,O3&lt;&gt;51335,O3&lt;&gt;51280,O3&lt;&gt;51271),1,0)</f>
        <v>0</v>
      </c>
      <c r="H177" s="169"/>
      <c r="I177" s="304"/>
      <c r="J177" s="169"/>
      <c r="K177" s="169"/>
      <c r="L177" s="169"/>
      <c r="M177" s="169"/>
      <c r="N177" s="169"/>
      <c r="O177" s="169"/>
      <c r="P177" s="169"/>
    </row>
    <row r="178" customFormat="false" ht="32.25" hidden="false" customHeight="true" outlineLevel="0" collapsed="false">
      <c r="A178" s="287" t="n">
        <v>268</v>
      </c>
      <c r="B178" s="306" t="str">
        <f aca="false">IF(E178=1,"Pogreška",IF(F178=1,"Provjera","O.K."))</f>
        <v>O.K.</v>
      </c>
      <c r="C178" s="302" t="s">
        <v>3375</v>
      </c>
      <c r="D178" s="279"/>
      <c r="E178" s="169" t="n">
        <f aca="false">MAX(G178:K178)</f>
        <v>0</v>
      </c>
      <c r="F178" s="169" t="n">
        <f aca="false">MAX(L178:O178)</f>
        <v>0</v>
      </c>
      <c r="G178" s="169" t="n">
        <f aca="false">IF(AND(I3=11,O3&lt;&gt;1222,O3&lt;&gt;47096,O3&lt;&gt;47107,O3&lt;&gt;50985,MAX('PR-RAS'!D243:E243,'PR-RAS'!D244:E244)&gt;0),1,0)</f>
        <v>0</v>
      </c>
      <c r="H178" s="169"/>
      <c r="I178" s="304"/>
      <c r="J178" s="169"/>
      <c r="K178" s="169"/>
      <c r="L178" s="169"/>
      <c r="M178" s="169"/>
      <c r="N178" s="169"/>
      <c r="O178" s="169"/>
      <c r="P178" s="169"/>
    </row>
    <row r="179" customFormat="false" ht="30" hidden="false" customHeight="true" outlineLevel="0" collapsed="false">
      <c r="A179" s="287" t="n">
        <v>138</v>
      </c>
      <c r="B179" s="288" t="str">
        <f aca="false">IF(E179=1,"Pogreška",IF(F179=1,"Provjera","O.K."))</f>
        <v>O.K.</v>
      </c>
      <c r="C179" s="302" t="s">
        <v>3376</v>
      </c>
      <c r="D179" s="279"/>
      <c r="E179" s="169" t="n">
        <f aca="false">MAX(G179:K179)</f>
        <v>0</v>
      </c>
      <c r="F179" s="169" t="n">
        <f aca="false">MAX(L179:O179)</f>
        <v>0</v>
      </c>
      <c r="G179" s="169" t="n">
        <f aca="false">IF(AND(I3=11,O3&lt;&gt;47107,MAX('PR-RAS'!D265:E265)&gt;0),1,0)</f>
        <v>0</v>
      </c>
      <c r="H179" s="169" t="n">
        <f aca="false">IF(AND(I3=11,O3&lt;&gt;47107,MIN('PR-RAS'!D265:E265)&lt;0),1,0)</f>
        <v>0</v>
      </c>
      <c r="I179" s="304"/>
      <c r="J179" s="169"/>
      <c r="K179" s="169"/>
      <c r="L179" s="169"/>
      <c r="M179" s="169"/>
      <c r="N179" s="169"/>
      <c r="O179" s="169"/>
      <c r="P179" s="169"/>
    </row>
    <row r="180" customFormat="false" ht="29.25" hidden="false" customHeight="true" outlineLevel="0" collapsed="false">
      <c r="A180" s="287" t="n">
        <v>139</v>
      </c>
      <c r="B180" s="288" t="str">
        <f aca="false">IF(E180=1,"Pogreška",IF(F180=1,"Provjera","O.K."))</f>
        <v>O.K.</v>
      </c>
      <c r="C180" s="302" t="s">
        <v>3377</v>
      </c>
      <c r="D180" s="279"/>
      <c r="E180" s="169" t="n">
        <f aca="false">MAX(G180:K180)</f>
        <v>0</v>
      </c>
      <c r="F180" s="169" t="n">
        <f aca="false">MAX(L180:O180)</f>
        <v>0</v>
      </c>
      <c r="G180" s="169" t="n">
        <f aca="false">IF(AND(I3=11,MAX('PR-RAS'!D434:E436,'PR-RAS'!D439:E439,'PR-RAS'!D449:E451,'PR-RAS'!D455:E455,'PR-RAS'!D456:E456,'PR-RAS'!D468:E468,'PR-RAS'!D469:E469,'PR-RAS'!D472:E475,'PR-RAS'!D478:E478,'PR-RAS'!D490:E490,'PR-RAS'!D495:E496,'PR-RAS'!D507:E507,'PR-RAS'!D508:E508)&gt;0),1,0)</f>
        <v>0</v>
      </c>
      <c r="H180" s="169" t="n">
        <f aca="false">IF(AND(I3=11,MIN('PR-RAS'!D434:E436,'PR-RAS'!D439:E439,'PR-RAS'!D449:E451,'PR-RAS'!D455:E455,'PR-RAS'!D456:E456,'PR-RAS'!D468:E468,'PR-RAS'!D469:E469,'PR-RAS'!D472:E475,'PR-RAS'!D478:E478,'PR-RAS'!D490:E490,'PR-RAS'!D495:E496,'PR-RAS'!D507:E507,'PR-RAS'!D508:E508)&lt;0),1,0)</f>
        <v>0</v>
      </c>
      <c r="I180" s="169"/>
      <c r="J180" s="169"/>
      <c r="K180" s="169"/>
      <c r="L180" s="169"/>
      <c r="M180" s="169"/>
      <c r="N180" s="169"/>
      <c r="O180" s="169"/>
      <c r="P180" s="169"/>
    </row>
    <row r="181" customFormat="false" ht="18.75" hidden="false" customHeight="true" outlineLevel="0" collapsed="false">
      <c r="A181" s="287" t="n">
        <v>246</v>
      </c>
      <c r="B181" s="288" t="str">
        <f aca="false">IF(E181=1,"Pogreška",IF(F181=1,"Provjera","O.K."))</f>
        <v>O.K.</v>
      </c>
      <c r="C181" s="302" t="s">
        <v>3378</v>
      </c>
      <c r="D181" s="279"/>
      <c r="E181" s="169" t="n">
        <f aca="false">MAX(G181:K181)</f>
        <v>0</v>
      </c>
      <c r="F181" s="169" t="n">
        <f aca="false">MAX(L181:O181)</f>
        <v>0</v>
      </c>
      <c r="G181" s="169" t="n">
        <f aca="false">IF(AND(I3=11,O3&lt;&gt;174,O3&lt;&gt;713,O3&lt;&gt;999,O3&lt;&gt;1966,O3&lt;&gt;2436,O3&lt;&gt;2452,O3&lt;&gt;20157,O3&lt;&gt;22058,O3&lt;&gt;40834,O3&lt;&gt;47037,MAX('PR-RAS'!D438:E438)&gt;0),1,0)</f>
        <v>0</v>
      </c>
      <c r="H181" s="169"/>
      <c r="I181" s="169"/>
      <c r="J181" s="169"/>
      <c r="K181" s="169"/>
      <c r="L181" s="169"/>
      <c r="M181" s="169"/>
      <c r="N181" s="169"/>
      <c r="O181" s="169"/>
      <c r="P181" s="169"/>
    </row>
    <row r="182" customFormat="false" ht="18.75" hidden="false" customHeight="true" outlineLevel="0" collapsed="false">
      <c r="A182" s="287" t="n">
        <v>247</v>
      </c>
      <c r="B182" s="288" t="str">
        <f aca="false">IF(E182=1,"Pogreška",IF(F182=1,"Provjera","O.K."))</f>
        <v>O.K.</v>
      </c>
      <c r="C182" s="302" t="s">
        <v>3379</v>
      </c>
      <c r="D182" s="279"/>
      <c r="E182" s="169" t="n">
        <f aca="false">MAX(G182:K182)</f>
        <v>0</v>
      </c>
      <c r="F182" s="169" t="n">
        <f aca="false">MAX(L182:O182)</f>
        <v>0</v>
      </c>
      <c r="G182" s="169" t="n">
        <f aca="false">IF(AND(I3=11,O3&lt;&gt;1087,O3&lt;&gt;1222,O3&lt;&gt;6120,O3&lt;&gt;47061,O3&lt;&gt;47107,O3&lt;&gt;51441,O3&lt;&gt;51724,MAX('PR-RAS'!D493:E493)&gt;0),1,0)</f>
        <v>0</v>
      </c>
      <c r="H182" s="169"/>
      <c r="I182" s="169"/>
      <c r="J182" s="169"/>
      <c r="K182" s="169"/>
      <c r="L182" s="169"/>
      <c r="M182" s="169"/>
      <c r="N182" s="169"/>
      <c r="O182" s="169"/>
      <c r="P182" s="169"/>
    </row>
    <row r="183" customFormat="false" ht="18.75" hidden="false" customHeight="true" outlineLevel="0" collapsed="false">
      <c r="A183" s="287" t="n">
        <v>248</v>
      </c>
      <c r="B183" s="288" t="str">
        <f aca="false">IF(E183=1,"Pogreška",IF(F183=1,"Provjera","O.K."))</f>
        <v>O.K.</v>
      </c>
      <c r="C183" s="302" t="s">
        <v>3380</v>
      </c>
      <c r="D183" s="279"/>
      <c r="E183" s="169" t="n">
        <f aca="false">MAX(G183:K183)</f>
        <v>0</v>
      </c>
      <c r="F183" s="169" t="n">
        <f aca="false">MAX(L183:O183)</f>
        <v>0</v>
      </c>
      <c r="G183" s="169" t="n">
        <f aca="false">IF(AND(I3=11,O3&lt;&gt;1079,O3&lt;&gt;1087,O3&lt;&gt;46237,O3&lt;&gt;47053,O3&lt;&gt;47061,MAX('PR-RAS'!D494:E494)&gt;0),1,0)</f>
        <v>0</v>
      </c>
      <c r="H183" s="169"/>
      <c r="I183" s="169"/>
      <c r="J183" s="169"/>
      <c r="K183" s="169"/>
      <c r="L183" s="169"/>
      <c r="M183" s="169"/>
      <c r="N183" s="169"/>
      <c r="O183" s="169"/>
      <c r="P183" s="169"/>
    </row>
    <row r="184" customFormat="false" ht="30" hidden="false" customHeight="true" outlineLevel="0" collapsed="false">
      <c r="A184" s="287" t="n">
        <v>140</v>
      </c>
      <c r="B184" s="288" t="str">
        <f aca="false">IF(E184=1,"Pogreška",IF(F184=1,"Provjera","O.K."))</f>
        <v>O.K.</v>
      </c>
      <c r="C184" s="302" t="s">
        <v>3381</v>
      </c>
      <c r="D184" s="279"/>
      <c r="E184" s="169" t="n">
        <f aca="false">MAX(G184:K184)</f>
        <v>0</v>
      </c>
      <c r="F184" s="169" t="n">
        <f aca="false">MAX(L184:O184)</f>
        <v>0</v>
      </c>
      <c r="G184" s="169" t="n">
        <f aca="false">IF(AND(I3=11,O3&lt;&gt;721,OR(MAX('PR-RAS'!D512:E512,'PR-RAS'!D619:E619)&gt;0,MIN('PR-RAS'!D512:E512,'PR-RAS'!D619:E619)&lt;0)),1,0)</f>
        <v>0</v>
      </c>
      <c r="H184" s="169"/>
      <c r="I184" s="169"/>
      <c r="J184" s="169"/>
      <c r="K184" s="169"/>
      <c r="L184" s="169"/>
      <c r="M184" s="169"/>
      <c r="N184" s="169"/>
      <c r="O184" s="169"/>
      <c r="P184" s="169"/>
    </row>
    <row r="185" customFormat="false" ht="30" hidden="false" customHeight="true" outlineLevel="0" collapsed="false">
      <c r="A185" s="287" t="n">
        <v>141</v>
      </c>
      <c r="B185" s="288" t="str">
        <f aca="false">IF(E185=1,"Pogreška",IF(F185=1,"Provjera","O.K."))</f>
        <v>O.K.</v>
      </c>
      <c r="C185" s="302" t="s">
        <v>3382</v>
      </c>
      <c r="D185" s="279"/>
      <c r="E185" s="169" t="n">
        <f aca="false">MAX(G185:K185)</f>
        <v>0</v>
      </c>
      <c r="F185" s="169" t="n">
        <f aca="false">MAX(L185:O185)</f>
        <v>0</v>
      </c>
      <c r="G185" s="169" t="n">
        <f aca="false">IF(AND(I3=11,O3&lt;&gt;721,MAX('PR-RAS'!D513:E513,'PR-RAS'!D525:E525,'PR-RAS'!D528:E528,'PR-RAS'!D534:E534,'PR-RAS'!D537:E541,'PR-RAS'!D554:E556,'PR-RAS'!D560:E561,'PR-RAS'!D574:E574,'PR-RAS'!D577:E577,'PR-RAS'!D582:E583)&gt;0),1,0)</f>
        <v>0</v>
      </c>
      <c r="H185" s="169"/>
      <c r="I185" s="169"/>
      <c r="J185" s="169"/>
      <c r="K185" s="169"/>
      <c r="L185" s="169"/>
      <c r="M185" s="169"/>
      <c r="N185" s="169"/>
      <c r="O185" s="169"/>
      <c r="P185" s="169"/>
    </row>
    <row r="186" customFormat="false" ht="30" hidden="false" customHeight="true" outlineLevel="0" collapsed="false">
      <c r="A186" s="287" t="n">
        <v>142</v>
      </c>
      <c r="B186" s="288" t="str">
        <f aca="false">IF(E186=1,"Pogreška",IF(F186=1,"Provjera","O.K."))</f>
        <v>O.K.</v>
      </c>
      <c r="C186" s="302" t="s">
        <v>3383</v>
      </c>
      <c r="D186" s="279"/>
      <c r="E186" s="169" t="n">
        <f aca="false">MAX(G186:K186)</f>
        <v>0</v>
      </c>
      <c r="F186" s="169" t="n">
        <f aca="false">MAX(L186:O186)</f>
        <v>0</v>
      </c>
      <c r="G186" s="169" t="n">
        <f aca="false">IF(AND(I3=11,O3&lt;&gt;46237,OR(MAX('PR-RAS'!D593:E593)&gt;0,MIN('PR-RAS'!D593:E593)&lt;0)),1,0)</f>
        <v>0</v>
      </c>
      <c r="H186" s="169"/>
      <c r="I186" s="169"/>
      <c r="J186" s="169"/>
      <c r="K186" s="169"/>
      <c r="L186" s="169"/>
      <c r="M186" s="169"/>
      <c r="N186" s="169"/>
      <c r="O186" s="169"/>
      <c r="P186" s="169"/>
    </row>
    <row r="187" customFormat="false" ht="28.5" hidden="false" customHeight="true" outlineLevel="0" collapsed="false">
      <c r="A187" s="287" t="n">
        <v>143</v>
      </c>
      <c r="B187" s="288" t="str">
        <f aca="false">IF(E187=1,"Pogreška",IF(F187=1,"Provjera","O.K."))</f>
        <v>O.K.</v>
      </c>
      <c r="C187" s="302" t="s">
        <v>3384</v>
      </c>
      <c r="D187" s="279"/>
      <c r="E187" s="169" t="n">
        <f aca="false">MAX(G187:K187)</f>
        <v>0</v>
      </c>
      <c r="F187" s="169" t="n">
        <f aca="false">MAX(L187:O187)</f>
        <v>0</v>
      </c>
      <c r="G187" s="169" t="n">
        <f aca="false">IF(AND(I3=11,O3&lt;&gt;174,O3&lt;&gt;51255,O3&lt;&gt;51263,O3&lt;&gt;51271,O3&lt;&gt;51280,O3&lt;&gt;51298,O3&lt;&gt;51302,O3&lt;&gt;51319,O3&lt;&gt;51327,O3&lt;&gt;51335,O3&lt;&gt;51343,OR(MAX('PR-RAS'!D598:E602)&gt;0,MIN('PR-RAS'!D598:E602)&lt;0)),1,0)</f>
        <v>0</v>
      </c>
      <c r="H187" s="169"/>
      <c r="I187" s="169"/>
      <c r="J187" s="169"/>
      <c r="K187" s="169"/>
      <c r="L187" s="169"/>
      <c r="M187" s="169"/>
      <c r="N187" s="169"/>
      <c r="O187" s="169"/>
      <c r="P187" s="169"/>
    </row>
    <row r="188" customFormat="false" ht="30" hidden="false" customHeight="true" outlineLevel="0" collapsed="false">
      <c r="A188" s="287" t="n">
        <v>144</v>
      </c>
      <c r="B188" s="288" t="str">
        <f aca="false">IF(E188=1,"Pogreška",IF(F188=1,"Provjera","O.K."))</f>
        <v>O.K.</v>
      </c>
      <c r="C188" s="302" t="s">
        <v>3385</v>
      </c>
      <c r="D188" s="279"/>
      <c r="E188" s="169" t="n">
        <f aca="false">MAX(G188:K188)</f>
        <v>0</v>
      </c>
      <c r="F188" s="169" t="n">
        <f aca="false">MAX(L188:O188)</f>
        <v>0</v>
      </c>
      <c r="G188" s="169" t="n">
        <f aca="false">IF(AND(I3=11,MAX('PR-RAS'!D596:E596,'PR-RAS'!D614:E614,'PR-RAS'!D615:E615,'PR-RAS'!D618:E618,'PR-RAS'!D630:E630,'PR-RAS'!D632:E632,'PR-RAS'!D635:E635,'PR-RAS'!D638:E638,'PR-RAS'!D725:E725,'PR-RAS'!D746:E746,'PR-RAS'!D750:E750,'PR-RAS'!D752:E752)&lt;&gt;0),1,0)</f>
        <v>0</v>
      </c>
      <c r="H188" s="169"/>
      <c r="I188" s="169"/>
      <c r="J188" s="169"/>
      <c r="K188" s="169"/>
      <c r="L188" s="169"/>
      <c r="M188" s="169"/>
      <c r="N188" s="169"/>
      <c r="O188" s="169"/>
      <c r="P188" s="169"/>
    </row>
    <row r="189" customFormat="false" ht="21" hidden="false" customHeight="true" outlineLevel="0" collapsed="false">
      <c r="A189" s="287" t="n">
        <v>249</v>
      </c>
      <c r="B189" s="288" t="str">
        <f aca="false">IF(E189=1,"Pogreška",IF(F189=1,"Provjera","O.K."))</f>
        <v>O.K.</v>
      </c>
      <c r="C189" s="302" t="s">
        <v>3386</v>
      </c>
      <c r="D189" s="279"/>
      <c r="E189" s="169" t="n">
        <f aca="false">MAX(G189:K189)</f>
        <v>0</v>
      </c>
      <c r="F189" s="169" t="n">
        <f aca="false">MAX(L189:O189)</f>
        <v>0</v>
      </c>
      <c r="G189" s="169" t="n">
        <f aca="false">IF(AND(OR(AND(I3=11,O3&lt;&gt;46237),AND(I3=12,O3&lt;&gt;47053)),MAX('PR-RAS'!D487:E487)&gt;0),1,0)</f>
        <v>0</v>
      </c>
      <c r="H189" s="169"/>
      <c r="I189" s="169"/>
      <c r="J189" s="169"/>
      <c r="K189" s="169"/>
      <c r="L189" s="169"/>
      <c r="M189" s="169"/>
      <c r="N189" s="169"/>
      <c r="O189" s="169"/>
      <c r="P189" s="169"/>
    </row>
    <row r="190" customFormat="false" ht="30" hidden="false" customHeight="true" outlineLevel="0" collapsed="false">
      <c r="A190" s="287" t="n">
        <v>145</v>
      </c>
      <c r="B190" s="288" t="str">
        <f aca="false">IF(E190=1,"Pogreška",IF(F190=1,"Provjera","O.K."))</f>
        <v>O.K.</v>
      </c>
      <c r="C190" s="302" t="s">
        <v>3387</v>
      </c>
      <c r="D190" s="279"/>
      <c r="E190" s="169" t="n">
        <f aca="false">MAX(G190:K190)</f>
        <v>0</v>
      </c>
      <c r="F190" s="169" t="n">
        <f aca="false">MAX(L190:O190)</f>
        <v>0</v>
      </c>
      <c r="G190" s="169" t="n">
        <f aca="false">IF(AND(I3=12,O3&lt;&gt;47123,OR(MAX('PR-RAS'!D8:E15)&gt;0,MIN('PR-RAS'!D8:E15)&lt;0)),1,0)</f>
        <v>0</v>
      </c>
      <c r="H190" s="169"/>
      <c r="I190" s="169"/>
      <c r="J190" s="169"/>
      <c r="K190" s="169"/>
      <c r="L190" s="169"/>
      <c r="M190" s="169"/>
      <c r="N190" s="169"/>
      <c r="O190" s="169"/>
      <c r="P190" s="169"/>
    </row>
    <row r="191" customFormat="false" ht="40.5" hidden="false" customHeight="true" outlineLevel="0" collapsed="false">
      <c r="A191" s="287" t="n">
        <v>146</v>
      </c>
      <c r="B191" s="288" t="str">
        <f aca="false">IF(E191=1,"Pogreška",IF(F191=1,"Provjera","O.K."))</f>
        <v>O.K.</v>
      </c>
      <c r="C191" s="302" t="s">
        <v>3388</v>
      </c>
      <c r="D191" s="279"/>
      <c r="E191" s="169" t="n">
        <f aca="false">MAX(G191:K191)</f>
        <v>0</v>
      </c>
      <c r="F191" s="169" t="n">
        <f aca="false">MAX(L191:O191)</f>
        <v>0</v>
      </c>
      <c r="G191" s="169" t="n">
        <f aca="false">IF(AND(I3=12,MAX('PR-RAS'!D124:E124)&gt;0,O3&lt;&gt;54181,O3&lt;&gt;51,O3&lt;&gt;47439,O3&lt;&gt;43214,O3&lt;&gt;47037,O3&lt;&gt;721,O3&lt;&gt;47053,O3&lt;&gt;756,O3&lt;&gt;1222,O3&lt;&gt;47107,O3&lt;&gt;47096,O3&lt;&gt;51409,O3&lt;&gt;51441),1,0)</f>
        <v>0</v>
      </c>
      <c r="H191" s="169"/>
      <c r="I191" s="169"/>
      <c r="J191" s="169"/>
      <c r="K191" s="169"/>
      <c r="L191" s="169"/>
      <c r="M191" s="169"/>
      <c r="N191" s="169"/>
      <c r="O191" s="169"/>
      <c r="P191" s="169"/>
    </row>
    <row r="192" customFormat="false" ht="30" hidden="false" customHeight="true" outlineLevel="0" collapsed="false">
      <c r="A192" s="287" t="n">
        <v>147</v>
      </c>
      <c r="B192" s="288" t="str">
        <f aca="false">IF(E192=1,"Pogreška",IF(F192=1,"Provjera","O.K."))</f>
        <v>O.K.</v>
      </c>
      <c r="C192" s="302" t="s">
        <v>3389</v>
      </c>
      <c r="D192" s="279"/>
      <c r="E192" s="169" t="n">
        <f aca="false">MAX(G192:K192)</f>
        <v>0</v>
      </c>
      <c r="F192" s="169" t="n">
        <f aca="false">MAX(L192:O192)</f>
        <v>0</v>
      </c>
      <c r="G192" s="169" t="n">
        <f aca="false">IF(AND(I3=12,MAX('PR-RAS'!D16:E28,'PR-RAS'!D30:E35,'PR-RAS'!D36:E38,'PR-RAS'!D64:E67,'PR-RAS'!D142:E142,'PR-RAS'!D245:E245,'PR-RAS'!D250:E253)&gt;0),1,0)</f>
        <v>0</v>
      </c>
      <c r="H192" s="169"/>
      <c r="I192" s="307"/>
      <c r="J192" s="303"/>
      <c r="K192" s="303"/>
      <c r="L192" s="303"/>
      <c r="M192" s="308"/>
      <c r="N192" s="303"/>
      <c r="O192" s="308"/>
      <c r="P192" s="169"/>
      <c r="R192" s="305"/>
    </row>
    <row r="193" customFormat="false" ht="30" hidden="false" customHeight="true" outlineLevel="0" collapsed="false">
      <c r="A193" s="287" t="n">
        <v>269</v>
      </c>
      <c r="B193" s="306" t="str">
        <f aca="false">IF(E193=1,"Pogreška",IF(F193=1,"Provjera","O.K."))</f>
        <v>O.K.</v>
      </c>
      <c r="C193" s="302" t="s">
        <v>3390</v>
      </c>
      <c r="D193" s="279"/>
      <c r="E193" s="169" t="n">
        <f aca="false">MAX(G193:K193)</f>
        <v>0</v>
      </c>
      <c r="F193" s="169" t="n">
        <f aca="false">MAX(L193:O193)</f>
        <v>0</v>
      </c>
      <c r="G193" s="169" t="n">
        <f aca="false">IF(AND(I3=12,O3&lt;&gt;1222,O3&lt;&gt;47096,O3&lt;&gt;47107,O3&lt;&gt;50985,MAX('PR-RAS'!D243:E244)&gt;0),1,0)</f>
        <v>0</v>
      </c>
      <c r="H193" s="169"/>
      <c r="I193" s="304"/>
      <c r="J193" s="169"/>
      <c r="K193" s="169"/>
      <c r="L193" s="169"/>
      <c r="M193" s="169"/>
      <c r="N193" s="169"/>
      <c r="O193" s="169"/>
      <c r="P193" s="169"/>
    </row>
    <row r="194" customFormat="false" ht="19.5" hidden="false" customHeight="true" outlineLevel="0" collapsed="false">
      <c r="A194" s="287" t="n">
        <v>250</v>
      </c>
      <c r="B194" s="288" t="str">
        <f aca="false">IF(E194=1,"Pogreška",IF(F194=1,"Provjera","O.K."))</f>
        <v>O.K.</v>
      </c>
      <c r="C194" s="302" t="s">
        <v>3391</v>
      </c>
      <c r="D194" s="279"/>
      <c r="E194" s="169" t="n">
        <f aca="false">MAX(G194:K194)</f>
        <v>0</v>
      </c>
      <c r="F194" s="169" t="n">
        <f aca="false">MAX(L194:O194)</f>
        <v>0</v>
      </c>
      <c r="G194" s="169" t="n">
        <f aca="false">IF(AND(I3=12,O3&lt;&gt;174,O3&lt;&gt;713,O3&lt;&gt;999,O3&lt;&gt;1222,O3&lt;&gt;20157,O3&lt;&gt;40834,O3&lt;&gt;47037,O3&lt;&gt;47061,MAX('PR-RAS'!D438:E438)&gt;0),1,0)</f>
        <v>0</v>
      </c>
      <c r="H194" s="169"/>
      <c r="I194" s="307"/>
      <c r="J194" s="303"/>
      <c r="K194" s="303"/>
      <c r="L194" s="303"/>
      <c r="M194" s="308"/>
      <c r="N194" s="303"/>
      <c r="O194" s="308"/>
      <c r="P194" s="169"/>
    </row>
    <row r="195" customFormat="false" ht="36.75" hidden="false" customHeight="true" outlineLevel="0" collapsed="false">
      <c r="A195" s="287" t="n">
        <v>148</v>
      </c>
      <c r="B195" s="288" t="str">
        <f aca="false">IF(E195=1,"Pogreška",IF(F195=1,"Provjera","O.K."))</f>
        <v>O.K.</v>
      </c>
      <c r="C195" s="302" t="s">
        <v>3392</v>
      </c>
      <c r="D195" s="279"/>
      <c r="E195" s="169" t="n">
        <f aca="false">MAX(G195:K195)</f>
        <v>0</v>
      </c>
      <c r="F195" s="169" t="n">
        <f aca="false">MAX(L195:O195)</f>
        <v>0</v>
      </c>
      <c r="G195" s="169" t="n">
        <f aca="false">IF(AND(I3=12,MAX('PR-RAS'!D439:E439,'PR-RAS'!D459:E459,'PR-RAS'!D470:E472,'PR-RAS'!D475:E478,'PR-RAS'!D495:E495,'PR-RAS'!D496:E496,'PR-RAS'!D525:E525,'PR-RAS'!D528:E528,'PR-RAS'!D534:E534,'PR-RAS'!D537:E541,'PR-RAS'!D554:E556,'PR-RAS'!D560:E561)&gt;0),1,0)</f>
        <v>0</v>
      </c>
      <c r="H195" s="169"/>
      <c r="I195" s="307"/>
      <c r="J195" s="303"/>
      <c r="K195" s="303"/>
      <c r="L195" s="303"/>
      <c r="M195" s="308"/>
      <c r="N195" s="303"/>
      <c r="O195" s="308"/>
      <c r="P195" s="169"/>
    </row>
    <row r="196" customFormat="false" ht="15.75" hidden="false" customHeight="true" outlineLevel="0" collapsed="false">
      <c r="A196" s="287" t="n">
        <v>251</v>
      </c>
      <c r="B196" s="288" t="str">
        <f aca="false">IF(E196=1,"Pogreška",IF(F196=1,"Provjera","O.K."))</f>
        <v>O.K.</v>
      </c>
      <c r="C196" s="302" t="s">
        <v>3393</v>
      </c>
      <c r="D196" s="279"/>
      <c r="E196" s="169" t="n">
        <f aca="false">MAX(G196:K196)</f>
        <v>0</v>
      </c>
      <c r="F196" s="169" t="n">
        <f aca="false">MAX(L196:O196)</f>
        <v>0</v>
      </c>
      <c r="G196" s="169" t="n">
        <f aca="false">IF(AND(I3=12,O3&lt;&gt;1087,O3&lt;&gt;1222,O3&lt;&gt;47061,O3&lt;&gt;47107,O3&lt;&gt;51441,MAX('PR-RAS'!D493:E493)&gt;0),1,0)</f>
        <v>0</v>
      </c>
      <c r="H196" s="169"/>
      <c r="I196" s="307"/>
      <c r="J196" s="303"/>
      <c r="K196" s="303"/>
      <c r="L196" s="303"/>
      <c r="M196" s="308"/>
      <c r="N196" s="303"/>
      <c r="O196" s="308"/>
      <c r="P196" s="169"/>
    </row>
    <row r="197" customFormat="false" ht="15.75" hidden="false" customHeight="true" outlineLevel="0" collapsed="false">
      <c r="A197" s="287" t="n">
        <v>252</v>
      </c>
      <c r="B197" s="288" t="str">
        <f aca="false">IF(E197=1,"Pogreška",IF(F197=1,"Provjera","O.K."))</f>
        <v>O.K.</v>
      </c>
      <c r="C197" s="302" t="s">
        <v>3394</v>
      </c>
      <c r="D197" s="279"/>
      <c r="E197" s="169" t="n">
        <f aca="false">MAX(G197:K197)</f>
        <v>0</v>
      </c>
      <c r="F197" s="169" t="n">
        <f aca="false">MAX(L197:O197)</f>
        <v>0</v>
      </c>
      <c r="G197" s="169" t="n">
        <f aca="false">IF(AND(I3=12,O3&lt;&gt;1079,O3&lt;&gt;1087,O3&lt;&gt;47053,O3&lt;&gt;47061,MAX('PR-RAS'!D494:E494)&gt;0),1,0)</f>
        <v>0</v>
      </c>
      <c r="H197" s="169"/>
      <c r="I197" s="307"/>
      <c r="J197" s="303"/>
      <c r="K197" s="303"/>
      <c r="L197" s="303"/>
      <c r="M197" s="308"/>
      <c r="N197" s="303"/>
      <c r="O197" s="308"/>
      <c r="P197" s="169"/>
    </row>
    <row r="198" customFormat="false" ht="30" hidden="false" customHeight="true" outlineLevel="0" collapsed="false">
      <c r="A198" s="287" t="n">
        <v>149</v>
      </c>
      <c r="B198" s="288" t="str">
        <f aca="false">IF(E198=1,"Pogreška",IF(F198=1,"Provjera","O.K."))</f>
        <v>O.K.</v>
      </c>
      <c r="C198" s="302" t="s">
        <v>3395</v>
      </c>
      <c r="D198" s="279"/>
      <c r="E198" s="169" t="n">
        <f aca="false">MAX(G198:K198)</f>
        <v>0</v>
      </c>
      <c r="F198" s="169" t="n">
        <f aca="false">MAX(L198:O198)</f>
        <v>0</v>
      </c>
      <c r="G198" s="169" t="n">
        <f aca="false">IF(AND(I3=12,MAX('PR-RAS'!D574:E574,'PR-RAS'!D577:E577,'PR-RAS'!D581:E583,'PR-RAS'!D596:E596,'PR-RAS'!D630:E632,'PR-RAS'!D635:E635,'PR-RAS'!D638:E638,'PR-RAS'!D746:E746,'PR-RAS'!D748:E748,'PR-RAS'!D750:E750,'PR-RAS'!D752:E752)&gt;0),1,0)</f>
        <v>0</v>
      </c>
      <c r="H198" s="169"/>
      <c r="I198" s="307"/>
      <c r="J198" s="303"/>
      <c r="K198" s="303"/>
      <c r="L198" s="303"/>
      <c r="M198" s="308"/>
      <c r="N198" s="303"/>
      <c r="O198" s="308"/>
      <c r="P198" s="169"/>
    </row>
    <row r="199" customFormat="false" ht="17.25" hidden="false" customHeight="true" outlineLevel="0" collapsed="false">
      <c r="A199" s="287" t="n">
        <v>253</v>
      </c>
      <c r="B199" s="288" t="str">
        <f aca="false">IF(E199=1,"Pogreška",IF(F199=1,"Provjera","O.K."))</f>
        <v>O.K.</v>
      </c>
      <c r="C199" s="302" t="s">
        <v>3396</v>
      </c>
      <c r="D199" s="279"/>
      <c r="E199" s="169" t="n">
        <f aca="false">MAX(G199:K199)</f>
        <v>0</v>
      </c>
      <c r="F199" s="169" t="n">
        <f aca="false">MAX(L199:O199)</f>
        <v>0</v>
      </c>
      <c r="G199" s="169" t="n">
        <f aca="false">IF(AND(I3=12,O3&lt;&gt;47053,MAX('PR-RAS'!D593:E593)&gt;0),1,0)</f>
        <v>0</v>
      </c>
      <c r="H199" s="169"/>
      <c r="I199" s="307"/>
      <c r="J199" s="303"/>
      <c r="K199" s="303"/>
      <c r="L199" s="303"/>
      <c r="M199" s="308"/>
      <c r="N199" s="303"/>
      <c r="O199" s="308"/>
      <c r="P199" s="169"/>
    </row>
    <row r="200" customFormat="false" ht="17.25" hidden="false" customHeight="true" outlineLevel="0" collapsed="false">
      <c r="A200" s="287" t="n">
        <v>254</v>
      </c>
      <c r="B200" s="288" t="str">
        <f aca="false">IF(E200=1,"Pogreška",IF(F200=1,"Provjera","O.K."))</f>
        <v>O.K.</v>
      </c>
      <c r="C200" s="302" t="s">
        <v>3397</v>
      </c>
      <c r="D200" s="279"/>
      <c r="E200" s="169" t="n">
        <f aca="false">MAX(G200:K200)</f>
        <v>0</v>
      </c>
      <c r="F200" s="169" t="n">
        <f aca="false">MAX(L200:O200)</f>
        <v>0</v>
      </c>
      <c r="G200" s="169" t="n">
        <f aca="false">IF(AND(I3=12,O3&lt;&gt;174,O3&lt;&gt;1087,MAX('PR-RAS'!D600:E602)&gt;0),1,0)</f>
        <v>0</v>
      </c>
      <c r="H200" s="169"/>
      <c r="I200" s="307"/>
      <c r="J200" s="303"/>
      <c r="K200" s="303"/>
      <c r="L200" s="303"/>
      <c r="M200" s="308"/>
      <c r="N200" s="303"/>
      <c r="O200" s="308"/>
      <c r="P200" s="169"/>
    </row>
    <row r="201" customFormat="false" ht="30" hidden="false" customHeight="true" outlineLevel="0" collapsed="false">
      <c r="A201" s="287" t="n">
        <v>150</v>
      </c>
      <c r="B201" s="288" t="str">
        <f aca="false">IF(E201=1,"Pogreška",IF(F201=1,"Provjera","O.K."))</f>
        <v>O.K.</v>
      </c>
      <c r="C201" s="302" t="s">
        <v>3398</v>
      </c>
      <c r="D201" s="279"/>
      <c r="E201" s="169" t="n">
        <f aca="false">MAX(G201:K201)</f>
        <v>0</v>
      </c>
      <c r="F201" s="169" t="n">
        <f aca="false">MAX(L201:O201)</f>
        <v>0</v>
      </c>
      <c r="G201" s="169" t="n">
        <f aca="false">IF(AND(I3=13,MAX('PR-RAS'!D135:E138)&gt;0),1,0)</f>
        <v>0</v>
      </c>
      <c r="H201" s="169"/>
      <c r="I201" s="307"/>
      <c r="J201" s="303"/>
      <c r="K201" s="303"/>
      <c r="L201" s="303"/>
      <c r="M201" s="303"/>
      <c r="N201" s="169"/>
      <c r="O201" s="169"/>
      <c r="P201" s="169"/>
    </row>
    <row r="202" customFormat="false" ht="30" hidden="false" customHeight="true" outlineLevel="0" collapsed="false">
      <c r="A202" s="287" t="n">
        <v>151</v>
      </c>
      <c r="B202" s="288" t="str">
        <f aca="false">IF(E202=1,"Pogreška",IF(F202=1,"Provjera","O.K."))</f>
        <v>O.K.</v>
      </c>
      <c r="C202" s="302" t="s">
        <v>3399</v>
      </c>
      <c r="D202" s="279"/>
      <c r="E202" s="169" t="n">
        <f aca="false">MAX(G202:K202)</f>
        <v>0</v>
      </c>
      <c r="F202" s="169" t="n">
        <f aca="false">MAX(L202:O202)</f>
        <v>0</v>
      </c>
      <c r="G202" s="169" t="n">
        <f aca="false">IF(AND(I3=21,MAX('PR-RAS'!D8:E38,'PR-RAS'!D39:E42,'PR-RAS'!D44:E48,'PR-RAS'!D64:E67,'PR-RAS'!D142:E142,'PR-RAS'!D176:E176,'PR-RAS'!D209:E209,'PR-RAS'!D242:E245,'PR-RAS'!D250:E253,'PR-RAS'!D263:E268,'PR-RAS'!D359:E359,'PR-RAS'!D387:E387)&gt;0),1,0)</f>
        <v>0</v>
      </c>
      <c r="H202" s="169"/>
      <c r="I202" s="303"/>
      <c r="J202" s="307"/>
      <c r="K202" s="303"/>
      <c r="L202" s="303"/>
      <c r="M202" s="303"/>
      <c r="N202" s="169"/>
      <c r="O202" s="169"/>
      <c r="P202" s="169"/>
      <c r="R202" s="305"/>
    </row>
    <row r="203" customFormat="false" ht="30" hidden="false" customHeight="true" outlineLevel="0" collapsed="false">
      <c r="A203" s="287" t="n">
        <v>152</v>
      </c>
      <c r="B203" s="288" t="str">
        <f aca="false">IF(E203=1,"Pogreška",IF(F203=1,"Provjera","O.K."))</f>
        <v>O.K.</v>
      </c>
      <c r="C203" s="302" t="s">
        <v>3400</v>
      </c>
      <c r="D203" s="279"/>
      <c r="E203" s="169" t="n">
        <f aca="false">MAX(G203:K203)</f>
        <v>0</v>
      </c>
      <c r="F203" s="169" t="n">
        <f aca="false">MAX(L203:O203)</f>
        <v>0</v>
      </c>
      <c r="G203" s="169" t="n">
        <f aca="false">IF(AND(I3=21,MAX('PR-RAS'!D411:E411,'PR-RAS'!D432:E436,'PR-RAS'!D439:E439,'PR-RAS'!D449:E451,'PR-RAS'!D455:E456,'PR-RAS'!D467:E469,'PR-RAS'!D472:E475,'PR-RAS'!D478:E478,'PR-RAS'!D487:E487,'PR-RAS'!D490:E490,'PR-RAS'!D492:E496)&gt;0),1,0)</f>
        <v>0</v>
      </c>
      <c r="H203" s="169"/>
      <c r="I203" s="303"/>
      <c r="J203" s="307"/>
      <c r="K203" s="303"/>
      <c r="L203" s="303"/>
      <c r="M203" s="303"/>
      <c r="N203" s="169"/>
      <c r="O203" s="169"/>
      <c r="P203" s="169"/>
    </row>
    <row r="204" customFormat="false" ht="30" hidden="false" customHeight="true" outlineLevel="0" collapsed="false">
      <c r="A204" s="287" t="n">
        <v>153</v>
      </c>
      <c r="B204" s="288" t="str">
        <f aca="false">IF(E204=1,"Pogreška",IF(F204=1,"Provjera","O.K."))</f>
        <v>O.K.</v>
      </c>
      <c r="C204" s="302" t="s">
        <v>3401</v>
      </c>
      <c r="D204" s="279"/>
      <c r="E204" s="169" t="n">
        <f aca="false">MAX(G204:K204)</f>
        <v>0</v>
      </c>
      <c r="F204" s="169" t="n">
        <f aca="false">MAX(L204:O204)</f>
        <v>0</v>
      </c>
      <c r="G204" s="169" t="n">
        <f aca="false">IF(AND(I3=21,MAX('PR-RAS'!D506:E508,'PR-RAS'!D512:E513,'PR-RAS'!D525:E525,'PR-RAS'!D528:E531,'PR-RAS'!D534:E534,'PR-RAS'!D537:E541,'PR-RAS'!D544:E544,'PR-RAS'!D554:E556,'PR-RAS'!D560:E561,'PR-RAS'!D574:E574,'PR-RAS'!D577:E583,'PR-RAS'!D593:E593,'PR-RAS'!D596:E596)&gt;0),1,0)</f>
        <v>0</v>
      </c>
      <c r="H204" s="169"/>
      <c r="I204" s="303"/>
      <c r="J204" s="307"/>
      <c r="K204" s="303"/>
      <c r="L204" s="303"/>
      <c r="M204" s="303"/>
      <c r="N204" s="169"/>
      <c r="O204" s="169"/>
      <c r="P204" s="169"/>
    </row>
    <row r="205" customFormat="false" ht="30" hidden="false" customHeight="true" outlineLevel="0" collapsed="false">
      <c r="A205" s="287" t="n">
        <v>154</v>
      </c>
      <c r="B205" s="288" t="str">
        <f aca="false">IF(E205=1,"Pogreška",IF(F205=1,"Provjera","O.K."))</f>
        <v>O.K.</v>
      </c>
      <c r="C205" s="302" t="s">
        <v>3402</v>
      </c>
      <c r="D205" s="279"/>
      <c r="E205" s="169" t="n">
        <f aca="false">MAX(G205:K205)</f>
        <v>0</v>
      </c>
      <c r="F205" s="169" t="n">
        <f aca="false">MAX(L205:O205)</f>
        <v>0</v>
      </c>
      <c r="G205" s="169" t="n">
        <f aca="false">IF(AND(I3=21,MAX('PR-RAS'!D598:E602,'PR-RAS'!D613:E615,'PR-RAS'!D619:E620,'PR-RAS'!D630:E632,'PR-RAS'!D635:E635,'PR-RAS'!D638:E638,'PR-RAS'!D725:E725,'PR-RAS'!D746:E746,'PR-RAS'!D748:E748,'PR-RAS'!D750:E750,'PR-RAS'!D752:E752)&gt;0),1,0)</f>
        <v>0</v>
      </c>
      <c r="H205" s="169"/>
      <c r="I205" s="303"/>
      <c r="J205" s="307"/>
      <c r="K205" s="303"/>
      <c r="L205" s="303"/>
      <c r="M205" s="303"/>
      <c r="N205" s="169"/>
      <c r="O205" s="169"/>
      <c r="P205" s="169"/>
    </row>
    <row r="206" customFormat="false" ht="30" hidden="false" customHeight="true" outlineLevel="0" collapsed="false">
      <c r="A206" s="287" t="n">
        <v>255</v>
      </c>
      <c r="B206" s="288" t="str">
        <f aca="false">IF(E206=1,"Pogreška",IF(F206=1,"Provjera","O.K."))</f>
        <v>O.K.</v>
      </c>
      <c r="C206" s="302" t="s">
        <v>3403</v>
      </c>
      <c r="D206" s="279"/>
      <c r="E206" s="169" t="n">
        <f aca="false">MAX(G206:K206)</f>
        <v>0</v>
      </c>
      <c r="F206" s="169" t="n">
        <f aca="false">MAX(L206:O206)</f>
        <v>0</v>
      </c>
      <c r="G206" s="303" t="n">
        <f aca="false">IF(AND(OR(I3=21,I3=31,I3=41,I3=42),MAX('PR-RAS'!D657:E657,'PR-RAS'!D659:E659)&gt;0),1,0)</f>
        <v>0</v>
      </c>
      <c r="H206" s="169"/>
      <c r="I206" s="303"/>
      <c r="J206" s="307"/>
      <c r="K206" s="303"/>
      <c r="M206" s="303"/>
      <c r="N206" s="169"/>
      <c r="O206" s="169"/>
      <c r="P206" s="169"/>
    </row>
    <row r="207" customFormat="false" ht="51" hidden="false" customHeight="true" outlineLevel="0" collapsed="false">
      <c r="A207" s="287" t="n">
        <v>256</v>
      </c>
      <c r="B207" s="288" t="str">
        <f aca="false">IF(E207=1,"Pogreška",IF(F207=1,"Provjera","O.K."))</f>
        <v>O.K.</v>
      </c>
      <c r="C207" s="302" t="s">
        <v>3404</v>
      </c>
      <c r="D207" s="279"/>
      <c r="E207" s="169" t="n">
        <f aca="false">MAX(G207:K207)</f>
        <v>0</v>
      </c>
      <c r="F207" s="169" t="n">
        <f aca="false">MAX(L207:O207)</f>
        <v>0</v>
      </c>
      <c r="G207" s="169" t="n">
        <f aca="false">IF(AND(I3=22,OR('PR-RAS'!D658&gt;'PR-RAS'!D657,'PR-RAS'!E658&gt;'PR-RAS'!E657,'PR-RAS'!D660&gt;'PR-RAS'!D659,'PR-RAS'!E660&gt;'PR-RAS'!E659)),1,0)</f>
        <v>0</v>
      </c>
      <c r="H207" s="169"/>
      <c r="I207" s="303"/>
      <c r="J207" s="307"/>
      <c r="K207" s="303"/>
      <c r="L207" s="303" t="n">
        <f aca="false">IF(AND(MAX('PR-RAS'!D658:E658,'PR-RAS'!D660:E660)&gt;0,I3=22),1,0)</f>
        <v>0</v>
      </c>
      <c r="M207" s="303"/>
      <c r="N207" s="169"/>
      <c r="O207" s="169"/>
      <c r="P207" s="169"/>
    </row>
    <row r="208" customFormat="false" ht="30" hidden="false" customHeight="true" outlineLevel="0" collapsed="false">
      <c r="A208" s="287" t="n">
        <v>155</v>
      </c>
      <c r="B208" s="288" t="str">
        <f aca="false">IF(E208=1,"Pogreška",IF(F208=1,"Provjera","O.K."))</f>
        <v>O.K.</v>
      </c>
      <c r="C208" s="302" t="s">
        <v>3405</v>
      </c>
      <c r="D208" s="279"/>
      <c r="E208" s="169" t="n">
        <f aca="false">MAX(G208:K208)</f>
        <v>0</v>
      </c>
      <c r="F208" s="169" t="n">
        <f aca="false">MAX(L208:O208)</f>
        <v>0</v>
      </c>
      <c r="G208" s="169" t="n">
        <f aca="false">IF(AND(I3=22,MAX('PR-RAS'!D17:E22,'PR-RAS'!D26:E26,'PR-RAS'!D30:E30,'PR-RAS'!D32:E32,'PR-RAS'!D36:E38,'PR-RAS'!D44:E48,'PR-RAS'!D135:E139,'PR-RAS'!D142:E142,'PR-RAS'!D242:E245,'PR-RAS'!D176:E176,'PR-RAS'!D263:E268)&gt;0),1,0)</f>
        <v>0</v>
      </c>
      <c r="H208" s="169"/>
      <c r="I208" s="303"/>
      <c r="J208" s="307"/>
      <c r="K208" s="303"/>
      <c r="L208" s="303"/>
      <c r="M208" s="303"/>
      <c r="N208" s="169"/>
      <c r="O208" s="169"/>
      <c r="P208" s="169"/>
    </row>
    <row r="209" customFormat="false" ht="30" hidden="false" customHeight="true" outlineLevel="0" collapsed="false">
      <c r="A209" s="287" t="n">
        <v>156</v>
      </c>
      <c r="B209" s="288" t="str">
        <f aca="false">IF(E209=1,"Pogreška",IF(F209=1,"Provjera","O.K."))</f>
        <v>O.K.</v>
      </c>
      <c r="C209" s="302" t="s">
        <v>3406</v>
      </c>
      <c r="D209" s="279"/>
      <c r="E209" s="169" t="n">
        <f aca="false">MAX(G209:K209)</f>
        <v>0</v>
      </c>
      <c r="F209" s="169" t="n">
        <f aca="false">MAX(L209:O209)</f>
        <v>0</v>
      </c>
      <c r="G209" s="169" t="n">
        <f aca="false">IF(AND(I3=22,MAX('PR-RAS'!D359:E359,'PR-RAS'!D387:E387,'PR-RAS'!D411:E411,'PR-RAS'!D432:E436,'PR-RAS'!D439:E439,'PR-RAS'!D449:E451,'PR-RAS'!D455:E456,'PR-RAS'!D467:E469,'PR-RAS'!D472:E475,'PR-RAS'!D478:E478,'PR-RAS'!D487:E487,'PR-RAS'!D490:E490)&gt;0),1,0)</f>
        <v>0</v>
      </c>
      <c r="H209" s="169"/>
      <c r="I209" s="303"/>
      <c r="J209" s="307"/>
      <c r="K209" s="303"/>
      <c r="L209" s="303"/>
      <c r="M209" s="303"/>
      <c r="N209" s="169"/>
      <c r="O209" s="169"/>
      <c r="P209" s="169"/>
    </row>
    <row r="210" customFormat="false" ht="28.5" hidden="false" customHeight="true" outlineLevel="0" collapsed="false">
      <c r="A210" s="287" t="n">
        <v>157</v>
      </c>
      <c r="B210" s="288" t="str">
        <f aca="false">IF(E210=1,"Pogreška",IF(F210=1,"Provjera","O.K."))</f>
        <v>O.K.</v>
      </c>
      <c r="C210" s="302" t="s">
        <v>3407</v>
      </c>
      <c r="D210" s="279"/>
      <c r="E210" s="169" t="n">
        <f aca="false">MAX(G210:K210)</f>
        <v>0</v>
      </c>
      <c r="F210" s="169" t="n">
        <f aca="false">MAX(L210:O210)</f>
        <v>0</v>
      </c>
      <c r="G210" s="169" t="n">
        <f aca="false">IF(AND(I3=22,MAX('PR-RAS'!D506:E508,'PR-RAS'!D512:E513,'PR-RAS'!D525:E525,'PR-RAS'!D528:E531,'PR-RAS'!D534:E534,'PR-RAS'!D537:E541,'PR-RAS'!D544:E544,'PR-RAS'!D554:E556,'PR-RAS'!D560:E561,'PR-RAS'!D574:E574,'PR-RAS'!D577:E583,'PR-RAS'!D593:E593,'PR-RAS'!D596:E596)&gt;0),1,0)</f>
        <v>0</v>
      </c>
      <c r="H210" s="169"/>
      <c r="I210" s="303"/>
      <c r="J210" s="307"/>
      <c r="K210" s="303"/>
      <c r="L210" s="303"/>
      <c r="M210" s="303"/>
      <c r="N210" s="169"/>
      <c r="O210" s="169"/>
      <c r="P210" s="169"/>
    </row>
    <row r="211" customFormat="false" ht="30" hidden="false" customHeight="true" outlineLevel="0" collapsed="false">
      <c r="A211" s="287" t="n">
        <v>158</v>
      </c>
      <c r="B211" s="288" t="str">
        <f aca="false">IF(E211=1,"Pogreška",IF(F211=1,"Provjera","O.K."))</f>
        <v>O.K.</v>
      </c>
      <c r="C211" s="302" t="s">
        <v>3408</v>
      </c>
      <c r="D211" s="279"/>
      <c r="E211" s="169" t="n">
        <f aca="false">MAX(G211:K211)</f>
        <v>0</v>
      </c>
      <c r="F211" s="169" t="n">
        <f aca="false">MAX(L211:O211)</f>
        <v>0</v>
      </c>
      <c r="G211" s="169" t="n">
        <f aca="false">IF(AND(I3=22,MAX('PR-RAS'!D613:E615,'PR-RAS'!D619:E619,'PR-RAS'!D620:E620,'PR-RAS'!D630:E632,'PR-RAS'!D635:E635,'PR-RAS'!D638:E638,'PR-RAS'!D725:E725,'PR-RAS'!D746:E746,'PR-RAS'!D750:E750,'PR-RAS'!D752:E752)&gt;0),1,0)</f>
        <v>0</v>
      </c>
      <c r="H211" s="169"/>
      <c r="I211" s="303"/>
      <c r="J211" s="307"/>
      <c r="K211" s="303"/>
      <c r="L211" s="303"/>
      <c r="M211" s="303"/>
      <c r="N211" s="169"/>
      <c r="O211" s="169"/>
      <c r="P211" s="169"/>
    </row>
    <row r="212" customFormat="false" ht="30.75" hidden="false" customHeight="true" outlineLevel="0" collapsed="false">
      <c r="A212" s="287" t="n">
        <v>159</v>
      </c>
      <c r="B212" s="288" t="str">
        <f aca="false">IF(E212=1,"Pogreška",IF(F212=1,"Provjera","O.K."))</f>
        <v>O.K.</v>
      </c>
      <c r="C212" s="302" t="s">
        <v>3409</v>
      </c>
      <c r="D212" s="279"/>
      <c r="E212" s="169" t="n">
        <f aca="false">MAX(G212:K212)</f>
        <v>0</v>
      </c>
      <c r="F212" s="169" t="n">
        <f aca="false">MAX(L212:O212)</f>
        <v>0</v>
      </c>
      <c r="G212" s="169" t="n">
        <f aca="false">IF(AND(I3=23,MAX('PR-RAS'!D17:E22,'PR-RAS'!D26:E26,'PR-RAS'!D30:E30,'PR-RAS'!D32:E32,'PR-RAS'!D36:E38,'PR-RAS'!D44:E48,'PR-RAS'!D77:E81,'PR-RAS'!D135:E138,'PR-RAS'!D176:E176,'PR-RAS'!D242:E245,'PR-RAS'!D250:E253,'PR-RAS'!D257:E261,'PR-RAS'!D263:E268,'PR-RAS'!D359:E359,'PR-RAS'!D387:E387,'PR-RAS'!D411:E411)&gt;0),1,0)</f>
        <v>0</v>
      </c>
      <c r="H212" s="169"/>
      <c r="I212" s="303"/>
      <c r="J212" s="307"/>
      <c r="K212" s="307"/>
      <c r="L212" s="303"/>
      <c r="M212" s="303"/>
      <c r="N212" s="303"/>
      <c r="O212" s="169"/>
      <c r="P212" s="169"/>
    </row>
    <row r="213" customFormat="false" ht="30" hidden="false" customHeight="true" outlineLevel="0" collapsed="false">
      <c r="A213" s="287" t="n">
        <v>160</v>
      </c>
      <c r="B213" s="288" t="str">
        <f aca="false">IF(E213=1,"Pogreška",IF(F213=1,"Provjera","O.K."))</f>
        <v>O.K.</v>
      </c>
      <c r="C213" s="302" t="s">
        <v>3410</v>
      </c>
      <c r="D213" s="279"/>
      <c r="E213" s="169" t="n">
        <f aca="false">MAX(G213:K213)</f>
        <v>0</v>
      </c>
      <c r="F213" s="169" t="n">
        <f aca="false">MAX(L213:O213)</f>
        <v>0</v>
      </c>
      <c r="G213" s="169" t="n">
        <f aca="false">IF(AND(I3=23,MAX('PR-RAS'!D432:E436,'PR-RAS'!D439:E439,'PR-RAS'!D449:E451,'PR-RAS'!D455:E456,'PR-RAS'!D467:E469,'PR-RAS'!D472:E475,'PR-RAS'!D478:E478,'PR-RAS'!D487:E487,'PR-RAS'!D490:E490,'PR-RAS'!D506:E508,'PR-RAS'!D512:E513)&gt;0),1,0)</f>
        <v>0</v>
      </c>
      <c r="H213" s="169"/>
      <c r="I213" s="303"/>
      <c r="J213" s="307"/>
      <c r="K213" s="307"/>
      <c r="L213" s="303"/>
      <c r="M213" s="303"/>
      <c r="N213" s="303"/>
      <c r="O213" s="169"/>
      <c r="P213" s="169"/>
    </row>
    <row r="214" customFormat="false" ht="30" hidden="false" customHeight="true" outlineLevel="0" collapsed="false">
      <c r="A214" s="287" t="n">
        <v>161</v>
      </c>
      <c r="B214" s="288" t="str">
        <f aca="false">IF(E214=1,"Pogreška",IF(F214=1,"Provjera","O.K."))</f>
        <v>O.K.</v>
      </c>
      <c r="C214" s="302" t="s">
        <v>3411</v>
      </c>
      <c r="D214" s="279"/>
      <c r="E214" s="169" t="n">
        <f aca="false">MAX(G214:K214)</f>
        <v>0</v>
      </c>
      <c r="F214" s="169" t="n">
        <f aca="false">MAX(L214:O214)</f>
        <v>0</v>
      </c>
      <c r="G214" s="169" t="n">
        <f aca="false">IF(AND(I3=23,MAX('PR-RAS'!D525:E525,'PR-RAS'!D528:E531,'PR-RAS'!D534:E534,'PR-RAS'!D537:E541,'PR-RAS'!D544:E544,'PR-RAS'!D554:E556,'PR-RAS'!D560:E561,'PR-RAS'!D574:E574,'PR-RAS'!D577:E583,'PR-RAS'!D593:E593,'PR-RAS'!D596:E596)&gt;0),1,0)</f>
        <v>0</v>
      </c>
      <c r="H214" s="169"/>
      <c r="I214" s="303"/>
      <c r="J214" s="307"/>
      <c r="K214" s="307"/>
      <c r="L214" s="303"/>
      <c r="M214" s="303"/>
      <c r="N214" s="303"/>
      <c r="O214" s="169"/>
      <c r="P214" s="169"/>
    </row>
    <row r="215" customFormat="false" ht="30" hidden="false" customHeight="true" outlineLevel="0" collapsed="false">
      <c r="A215" s="287" t="n">
        <v>162</v>
      </c>
      <c r="B215" s="288" t="str">
        <f aca="false">IF(E215=1,"Pogreška",IF(F215=1,"Provjera","O.K."))</f>
        <v>O.K.</v>
      </c>
      <c r="C215" s="302" t="s">
        <v>3412</v>
      </c>
      <c r="D215" s="279"/>
      <c r="E215" s="169" t="n">
        <f aca="false">MAX(G215:K215)</f>
        <v>0</v>
      </c>
      <c r="F215" s="169" t="n">
        <f aca="false">MAX(L215:O215)</f>
        <v>0</v>
      </c>
      <c r="G215" s="169" t="n">
        <f aca="false">IF(AND(I3=23,MAX('PR-RAS'!D613:E615,'PR-RAS'!D619:E620,'PR-RAS'!D630:E632,'PR-RAS'!D635:E635,'PR-RAS'!D638:E638,'PR-RAS'!D725:E725,'PR-RAS'!D746:E746,'PR-RAS'!D748:E748,'PR-RAS'!D750:E750,'PR-RAS'!D752:E752)&gt;0),1,0)</f>
        <v>0</v>
      </c>
      <c r="H215" s="169"/>
      <c r="I215" s="303"/>
      <c r="J215" s="307"/>
      <c r="K215" s="307"/>
      <c r="L215" s="303"/>
      <c r="M215" s="303"/>
      <c r="N215" s="303"/>
      <c r="O215" s="169"/>
      <c r="P215" s="169"/>
    </row>
    <row r="216" customFormat="false" ht="30" hidden="false" customHeight="true" outlineLevel="0" collapsed="false">
      <c r="A216" s="287" t="n">
        <v>163</v>
      </c>
      <c r="B216" s="288" t="str">
        <f aca="false">IF(E216=1,"Pogreška",IF(F216=1,"Provjera","O.K."))</f>
        <v>O.K.</v>
      </c>
      <c r="C216" s="302" t="s">
        <v>3413</v>
      </c>
      <c r="D216" s="279"/>
      <c r="E216" s="169" t="n">
        <f aca="false">MAX(G216:K216)</f>
        <v>0</v>
      </c>
      <c r="F216" s="169" t="n">
        <f aca="false">MAX(L216:O216)</f>
        <v>0</v>
      </c>
      <c r="G216" s="169" t="n">
        <f aca="false">IF(AND(I3=31,MAX('PR-RAS'!D8:E38,'PR-RAS'!D39:E42,'PR-RAS'!D44:E48,'PR-RAS'!D142:E142,'PR-RAS'!D64:E67,'PR-RAS'!D176:E176,'PR-RAS'!D209:E209,'PR-RAS'!D242:E245,'PR-RAS'!D250:E253,'PR-RAS'!D263:E268,'PR-RAS'!D359:E359,'PR-RAS'!D387:E387,'PR-RAS'!D411:E411)&gt;0),1,0)</f>
        <v>0</v>
      </c>
      <c r="H216" s="169"/>
      <c r="I216" s="303"/>
      <c r="J216" s="307"/>
      <c r="K216" s="303"/>
      <c r="L216" s="303"/>
      <c r="M216" s="303"/>
      <c r="N216" s="169"/>
      <c r="O216" s="169"/>
      <c r="P216" s="169"/>
      <c r="R216" s="305"/>
    </row>
    <row r="217" customFormat="false" ht="30" hidden="false" customHeight="true" outlineLevel="0" collapsed="false">
      <c r="A217" s="287" t="n">
        <v>164</v>
      </c>
      <c r="B217" s="288" t="str">
        <f aca="false">IF(E217=1,"Pogreška",IF(F217=1,"Provjera","O.K."))</f>
        <v>O.K.</v>
      </c>
      <c r="C217" s="302" t="s">
        <v>3414</v>
      </c>
      <c r="D217" s="279"/>
      <c r="E217" s="169" t="n">
        <f aca="false">MAX(G217:K217)</f>
        <v>0</v>
      </c>
      <c r="F217" s="169" t="n">
        <f aca="false">MAX(L217:O217)</f>
        <v>0</v>
      </c>
      <c r="G217" s="169" t="n">
        <f aca="false">IF(AND(I3=31,MAX('PR-RAS'!D432:E436,'PR-RAS'!D439:E439,'PR-RAS'!D449:E451,'PR-RAS'!D455:E456,'PR-RAS'!D467:E469,'PR-RAS'!D472:E475,'PR-RAS'!D478:E478,'PR-RAS'!D490:E490,'PR-RAS'!D492:E496,'PR-RAS'!D506:E508,'PR-RAS'!D512:E513)&gt;0),1,0)</f>
        <v>0</v>
      </c>
      <c r="H217" s="169"/>
      <c r="I217" s="303"/>
      <c r="J217" s="307"/>
      <c r="K217" s="303"/>
      <c r="L217" s="303"/>
      <c r="M217" s="303"/>
      <c r="N217" s="169"/>
      <c r="O217" s="169"/>
      <c r="P217" s="169"/>
    </row>
    <row r="218" customFormat="false" ht="30" hidden="false" customHeight="true" outlineLevel="0" collapsed="false">
      <c r="A218" s="287" t="n">
        <v>165</v>
      </c>
      <c r="B218" s="288" t="str">
        <f aca="false">IF(E218=1,"Pogreška",IF(F218=1,"Provjera","O.K."))</f>
        <v>O.K.</v>
      </c>
      <c r="C218" s="302" t="s">
        <v>3415</v>
      </c>
      <c r="D218" s="279"/>
      <c r="E218" s="169" t="n">
        <f aca="false">MAX(G218:K218)</f>
        <v>0</v>
      </c>
      <c r="F218" s="169" t="n">
        <f aca="false">MAX(L218:O218)</f>
        <v>0</v>
      </c>
      <c r="G218" s="169" t="n">
        <f aca="false">IF(AND(I3=31,MAX('PR-RAS'!D525:E525,'PR-RAS'!D528:E531,'PR-RAS'!D534:E534,'PR-RAS'!D537:E541,'PR-RAS'!D544:E544,'PR-RAS'!D554:E556,'PR-RAS'!D560:E561,'PR-RAS'!D574:E574,'PR-RAS'!D577:E583,'PR-RAS'!D593:E593,'PR-RAS'!D596:E596,'PR-RAS'!D598:E602)&gt;0),1,0)</f>
        <v>0</v>
      </c>
      <c r="H218" s="169"/>
      <c r="I218" s="303"/>
      <c r="J218" s="307"/>
      <c r="K218" s="303"/>
      <c r="L218" s="303"/>
      <c r="M218" s="303"/>
      <c r="N218" s="169"/>
      <c r="O218" s="169"/>
      <c r="P218" s="169"/>
    </row>
    <row r="219" customFormat="false" ht="30" hidden="false" customHeight="true" outlineLevel="0" collapsed="false">
      <c r="A219" s="287" t="n">
        <v>166</v>
      </c>
      <c r="B219" s="288" t="str">
        <f aca="false">IF(E219=1,"Pogreška",IF(F219=1,"Provjera","O.K."))</f>
        <v>O.K.</v>
      </c>
      <c r="C219" s="302" t="s">
        <v>3416</v>
      </c>
      <c r="D219" s="279"/>
      <c r="E219" s="169" t="n">
        <f aca="false">MAX(G219:K219)</f>
        <v>0</v>
      </c>
      <c r="F219" s="169" t="n">
        <f aca="false">MAX(L219:O219)</f>
        <v>0</v>
      </c>
      <c r="G219" s="169" t="n">
        <f aca="false">IF(AND(I3=31,MAX('PR-RAS'!D619:E620,'PR-RAS'!D630:E632,'PR-RAS'!D635:E635,'PR-RAS'!D638:E638,'PR-RAS'!D657:E657,'PR-RAS'!D659:E659,'PR-RAS'!D725:E725,'PR-RAS'!D746:E746,'PR-RAS'!D748:E748,'PR-RAS'!D750:E750,'PR-RAS'!D752:E752)&gt;0),1,0)</f>
        <v>0</v>
      </c>
      <c r="H219" s="169"/>
      <c r="I219" s="303"/>
      <c r="J219" s="307"/>
      <c r="K219" s="303"/>
      <c r="L219" s="303"/>
      <c r="M219" s="303"/>
      <c r="N219" s="169"/>
      <c r="O219" s="169"/>
      <c r="P219" s="169"/>
    </row>
    <row r="220" customFormat="false" ht="30" hidden="false" customHeight="true" outlineLevel="0" collapsed="false">
      <c r="A220" s="287" t="n">
        <v>167</v>
      </c>
      <c r="B220" s="288" t="str">
        <f aca="false">IF(E220=1,"Pogreška",IF(F220=1,"Provjera","O.K."))</f>
        <v>O.K.</v>
      </c>
      <c r="C220" s="302" t="s">
        <v>3417</v>
      </c>
      <c r="D220" s="279"/>
      <c r="E220" s="169" t="n">
        <f aca="false">MAX(G220:K220)</f>
        <v>0</v>
      </c>
      <c r="F220" s="169" t="n">
        <f aca="false">MAX(L220:O220)</f>
        <v>0</v>
      </c>
      <c r="G220" s="169" t="n">
        <f aca="false">IF(AND(I3=41,O3&lt;&gt;23911,O3&lt;&gt;25843,MAX('PR-RAS'!D135:E138)&gt;0),1,0)</f>
        <v>0</v>
      </c>
      <c r="H220" s="169"/>
      <c r="I220" s="303"/>
      <c r="J220" s="307"/>
      <c r="K220" s="303"/>
      <c r="L220" s="303"/>
      <c r="M220" s="303"/>
      <c r="N220" s="169"/>
      <c r="O220" s="169"/>
      <c r="P220" s="169"/>
    </row>
    <row r="221" customFormat="false" ht="30" hidden="false" customHeight="true" outlineLevel="0" collapsed="false">
      <c r="A221" s="287" t="n">
        <v>168</v>
      </c>
      <c r="B221" s="288" t="str">
        <f aca="false">IF(E221=1,"Pogreška",IF(F221=1,"Provjera","O.K."))</f>
        <v>O.K.</v>
      </c>
      <c r="C221" s="302" t="s">
        <v>3418</v>
      </c>
      <c r="D221" s="279"/>
      <c r="E221" s="169" t="n">
        <f aca="false">MAX(G221:K221)</f>
        <v>0</v>
      </c>
      <c r="F221" s="169" t="n">
        <f aca="false">MAX(L221:O221)</f>
        <v>0</v>
      </c>
      <c r="G221" s="169" t="n">
        <f aca="false">IF(AND(I3=41,MAX('PR-RAS'!D8:E38,'PR-RAS'!D39:E42,'PR-RAS'!D64:E67,'PR-RAS'!D139:E139,'PR-RAS'!D142:E142,'PR-RAS'!D176:E176,'PR-RAS'!D242:E245,'PR-RAS'!D359:E359,'PR-RAS'!D411:E411,'PR-RAS'!D432:E436,'PR-RAS'!D439:E439,'PR-RAS'!D449:E451,'PR-RAS'!D455:E455,'PR-RAS'!D456:E456,'PR-RAS'!D467:E469,'PR-RAS'!D472:E475,'PR-RAS'!D494:E496)&gt;0),1,0)</f>
        <v>0</v>
      </c>
      <c r="H221" s="169"/>
      <c r="I221" s="303"/>
      <c r="J221" s="307"/>
      <c r="K221" s="303"/>
      <c r="L221" s="303"/>
      <c r="M221" s="303"/>
      <c r="N221" s="169"/>
      <c r="O221" s="169"/>
      <c r="P221" s="169"/>
      <c r="R221" s="305"/>
    </row>
    <row r="222" customFormat="false" ht="30" hidden="false" customHeight="true" outlineLevel="0" collapsed="false">
      <c r="A222" s="287" t="n">
        <v>169</v>
      </c>
      <c r="B222" s="288" t="str">
        <f aca="false">IF(E222=1,"Pogreška",IF(F222=1,"Provjera","O.K."))</f>
        <v>O.K.</v>
      </c>
      <c r="C222" s="302" t="s">
        <v>3419</v>
      </c>
      <c r="D222" s="279"/>
      <c r="E222" s="169" t="n">
        <f aca="false">MAX(G222:K222)</f>
        <v>0</v>
      </c>
      <c r="F222" s="169" t="n">
        <f aca="false">MAX(L222:O222)</f>
        <v>0</v>
      </c>
      <c r="G222" s="169" t="n">
        <f aca="false">IF(AND(I3=41,MAX('PR-RAS'!D525:E525,'PR-RAS'!D528:E531,'PR-RAS'!D534:E534,'PR-RAS'!D537:E541,'PR-RAS'!D544:E544,'PR-RAS'!D554:E556,'PR-RAS'!D560:E561,'PR-RAS'!D574:E574,'PR-RAS'!D577:E580,'PR-RAS'!D593:E593,'PR-RAS'!D596:E596,'PR-RAS'!D600:E602)&gt;0),1,0)</f>
        <v>0</v>
      </c>
      <c r="H222" s="169"/>
      <c r="I222" s="303"/>
      <c r="J222" s="307"/>
      <c r="K222" s="303"/>
      <c r="L222" s="303"/>
      <c r="M222" s="303"/>
      <c r="N222" s="169"/>
      <c r="O222" s="169"/>
      <c r="P222" s="169"/>
    </row>
    <row r="223" customFormat="false" ht="30" hidden="false" customHeight="true" outlineLevel="0" collapsed="false">
      <c r="A223" s="287" t="n">
        <v>170</v>
      </c>
      <c r="B223" s="288" t="str">
        <f aca="false">IF(E223=1,"Pogreška",IF(F223=1,"Provjera","O.K."))</f>
        <v>O.K.</v>
      </c>
      <c r="C223" s="302" t="s">
        <v>3420</v>
      </c>
      <c r="D223" s="279"/>
      <c r="E223" s="169" t="n">
        <f aca="false">MAX(G223:K223)</f>
        <v>0</v>
      </c>
      <c r="F223" s="169" t="n">
        <f aca="false">MAX(L223:O223)</f>
        <v>0</v>
      </c>
      <c r="G223" s="169" t="n">
        <f aca="false">IF(AND(I3=41,MAX('PR-RAS'!D630:E632,'PR-RAS'!D635:E635,'PR-RAS'!D638:E638,'PR-RAS'!D657:E657,'PR-RAS'!D659:E659,'PR-RAS'!D746:E746,'PR-RAS'!D748:E748,'PR-RAS'!D750:E750,'PR-RAS'!D752:E752)&gt;0),1,0)</f>
        <v>0</v>
      </c>
      <c r="H223" s="169"/>
      <c r="I223" s="303"/>
      <c r="J223" s="307"/>
      <c r="K223" s="303"/>
      <c r="L223" s="303"/>
      <c r="M223" s="303"/>
      <c r="N223" s="308"/>
      <c r="O223" s="169"/>
      <c r="P223" s="169"/>
    </row>
    <row r="224" customFormat="false" ht="30" hidden="false" customHeight="true" outlineLevel="0" collapsed="false">
      <c r="A224" s="287" t="n">
        <v>171</v>
      </c>
      <c r="B224" s="288" t="str">
        <f aca="false">IF(E224=1,"Pogreška",IF(F224=1,"Provjera","O.K."))</f>
        <v>O.K.</v>
      </c>
      <c r="C224" s="302" t="s">
        <v>3421</v>
      </c>
      <c r="D224" s="279"/>
      <c r="E224" s="169" t="n">
        <f aca="false">MAX(G224:K224)</f>
        <v>0</v>
      </c>
      <c r="F224" s="169" t="n">
        <f aca="false">MAX(L224:O224)</f>
        <v>0</v>
      </c>
      <c r="G224" s="169" t="n">
        <f aca="false">IF(AND(I3=42,MAX('PR-RAS'!D8:E38,'PR-RAS'!D39:E42,'PR-RAS'!D44:E48,'PR-RAS'!D64:E67,'PR-RAS'!D135:E139,'PR-RAS'!D142:E142,'PR-RAS'!D176:E176,'PR-RAS'!D231:E236,'PR-RAS'!D242:E245,'PR-RAS'!D263:E268,'PR-RAS'!D359:E359,'PR-RAS'!D411:E411)&gt;0),1,0)</f>
        <v>0</v>
      </c>
      <c r="H224" s="169"/>
      <c r="I224" s="307"/>
      <c r="J224" s="303"/>
      <c r="K224" s="303"/>
      <c r="L224" s="303"/>
      <c r="M224" s="303"/>
      <c r="N224" s="169"/>
      <c r="O224" s="169"/>
      <c r="P224" s="169"/>
      <c r="R224" s="305"/>
    </row>
    <row r="225" customFormat="false" ht="30" hidden="false" customHeight="true" outlineLevel="0" collapsed="false">
      <c r="A225" s="287" t="n">
        <v>172</v>
      </c>
      <c r="B225" s="288" t="str">
        <f aca="false">IF(E225=1,"Pogreška",IF(F225=1,"Provjera","O.K."))</f>
        <v>O.K.</v>
      </c>
      <c r="C225" s="302" t="s">
        <v>3422</v>
      </c>
      <c r="D225" s="279"/>
      <c r="E225" s="169" t="n">
        <f aca="false">MAX(G225:K225)</f>
        <v>0</v>
      </c>
      <c r="F225" s="169" t="n">
        <f aca="false">MAX(L225:O225)</f>
        <v>0</v>
      </c>
      <c r="G225" s="169" t="n">
        <f aca="false">IF(AND(I3=42,MAX('PR-RAS'!D432:E436,'PR-RAS'!D439:E439,'PR-RAS'!D449:E451,'PR-RAS'!D455:E456,'PR-RAS'!D467:E469,'PR-RAS'!D472:E475,'PR-RAS'!D478:E478,'PR-RAS'!D487:E487,'PR-RAS'!D490:E490,'PR-RAS'!D492:E496,'PR-RAS'!D525:E525,'PR-RAS'!D528:E531)&gt;0),1,0)</f>
        <v>0</v>
      </c>
      <c r="H225" s="169"/>
      <c r="I225" s="307"/>
      <c r="J225" s="303"/>
      <c r="K225" s="303"/>
      <c r="L225" s="303"/>
      <c r="M225" s="303"/>
      <c r="N225" s="169"/>
      <c r="O225" s="169"/>
      <c r="P225" s="169"/>
    </row>
    <row r="226" customFormat="false" ht="30" hidden="false" customHeight="true" outlineLevel="0" collapsed="false">
      <c r="A226" s="287" t="n">
        <v>173</v>
      </c>
      <c r="B226" s="288" t="str">
        <f aca="false">IF(E226=1,"Pogreška",IF(F226=1,"Provjera","O.K."))</f>
        <v>O.K.</v>
      </c>
      <c r="C226" s="302" t="s">
        <v>3423</v>
      </c>
      <c r="D226" s="279"/>
      <c r="E226" s="169" t="n">
        <f aca="false">MAX(G226:K226)</f>
        <v>0</v>
      </c>
      <c r="F226" s="169" t="n">
        <f aca="false">MAX(L226:O226)</f>
        <v>0</v>
      </c>
      <c r="G226" s="169" t="n">
        <f aca="false">IF(AND(I3=42,MAX('PR-RAS'!D534:E534,'PR-RAS'!D537:E541,'PR-RAS'!D544:E544,'PR-RAS'!D554:E556,'PR-RAS'!D560:E561,'PR-RAS'!D574:E574,'PR-RAS'!D577:E583,'PR-RAS'!D593:E593,'PR-RAS'!D596:E596,'PR-RAS'!D600:E602)&gt;0),1,0)</f>
        <v>0</v>
      </c>
      <c r="H226" s="169"/>
      <c r="I226" s="307"/>
      <c r="J226" s="303"/>
      <c r="K226" s="303"/>
      <c r="L226" s="303"/>
      <c r="M226" s="303"/>
      <c r="N226" s="169"/>
      <c r="O226" s="169"/>
      <c r="P226" s="169"/>
    </row>
    <row r="227" customFormat="false" ht="30" hidden="false" customHeight="true" outlineLevel="0" collapsed="false">
      <c r="A227" s="287" t="n">
        <v>174</v>
      </c>
      <c r="B227" s="288" t="str">
        <f aca="false">IF(E227=1,"Pogreška",IF(F227=1,"Provjera","O.K."))</f>
        <v>O.K.</v>
      </c>
      <c r="C227" s="302" t="s">
        <v>3424</v>
      </c>
      <c r="D227" s="279"/>
      <c r="E227" s="169" t="n">
        <f aca="false">MAX(G227:K227)</f>
        <v>0</v>
      </c>
      <c r="F227" s="169" t="n">
        <f aca="false">MAX(L227:O227)</f>
        <v>0</v>
      </c>
      <c r="G227" s="169" t="n">
        <f aca="false">IF(AND(I3=42,MAX('PR-RAS'!D630:E632,'PR-RAS'!D635:E635,'PR-RAS'!D638:E638,'PR-RAS'!D657:E657,'PR-RAS'!D659:E659,'PR-RAS'!D725:E725,'PR-RAS'!D746:E746,'PR-RAS'!D748:E748,'PR-RAS'!D750:E750,'PR-RAS'!D752:E752)&gt;0),1,0)</f>
        <v>0</v>
      </c>
      <c r="H227" s="169"/>
      <c r="I227" s="307"/>
      <c r="J227" s="303"/>
      <c r="K227" s="303"/>
      <c r="L227" s="303"/>
      <c r="M227" s="303"/>
      <c r="N227" s="169"/>
      <c r="O227" s="169"/>
      <c r="P227" s="169"/>
    </row>
    <row r="228" customFormat="false" ht="51" hidden="false" customHeight="true" outlineLevel="0" collapsed="false">
      <c r="A228" s="287" t="n">
        <v>175</v>
      </c>
      <c r="B228" s="288" t="str">
        <f aca="false">IF(E228=1,"Pogreška",IF(F228=1,"Provjera","O.K."))</f>
        <v>O.K.</v>
      </c>
      <c r="C228" s="302" t="s">
        <v>3425</v>
      </c>
      <c r="D228" s="279"/>
      <c r="E228" s="169" t="n">
        <f aca="false">MAX(G228:K228)</f>
        <v>0</v>
      </c>
      <c r="F228" s="169" t="n">
        <f aca="false">MAX(L228:O228)</f>
        <v>0</v>
      </c>
      <c r="G228" s="169"/>
      <c r="H228" s="169"/>
      <c r="I228" s="169"/>
      <c r="J228" s="169"/>
      <c r="K228" s="169"/>
      <c r="L228" s="169" t="n">
        <f aca="false">IF(AND(I3=11,OR(AND('PR-RAS'!D657&lt;&gt;0,'PR-RAS'!D658&lt;&gt;0),AND('PR-RAS'!D659&lt;&gt;0,'PR-RAS'!D660&lt;&gt;0))),1,0)</f>
        <v>0</v>
      </c>
      <c r="M228" s="169" t="n">
        <f aca="false">IF(AND(I3=11,OR(AND('PR-RAS'!E657&lt;&gt;0,'PR-RAS'!E658&lt;&gt;0),AND('PR-RAS'!E659&lt;&gt;0,'PR-RAS'!E660&lt;&gt;0))),1,0)</f>
        <v>0</v>
      </c>
      <c r="N228" s="169"/>
      <c r="O228" s="169"/>
      <c r="P228" s="169"/>
    </row>
    <row r="229" customFormat="false" ht="30" hidden="false" customHeight="true" outlineLevel="0" collapsed="false">
      <c r="A229" s="287" t="n">
        <v>176</v>
      </c>
      <c r="B229" s="288" t="str">
        <f aca="false">IF(E229=1,"Pogreška",IF(F229=1,"Provjera","O.K."))</f>
        <v>O.K.</v>
      </c>
      <c r="C229" s="302" t="s">
        <v>3426</v>
      </c>
      <c r="D229" s="279"/>
      <c r="E229" s="169" t="n">
        <f aca="false">MAX(G229:K229)</f>
        <v>0</v>
      </c>
      <c r="F229" s="169" t="n">
        <f aca="false">MAX(L229:O229)</f>
        <v>0</v>
      </c>
      <c r="G229" s="169"/>
      <c r="H229" s="169"/>
      <c r="I229" s="169"/>
      <c r="J229" s="169"/>
      <c r="K229" s="169"/>
      <c r="L229" s="169" t="n">
        <f aca="false">IF(AND('PR-RAS'!D24&gt;0,'PR-RAS'!D662=0,'PR-RAS'!D663=0),1,0)</f>
        <v>0</v>
      </c>
      <c r="M229" s="169" t="n">
        <f aca="false">IF(AND('PR-RAS'!E24&gt;0,'PR-RAS'!E662=0,'PR-RAS'!E663=0),1,0)</f>
        <v>0</v>
      </c>
      <c r="N229" s="169"/>
      <c r="O229" s="169"/>
      <c r="P229" s="169"/>
    </row>
    <row r="230" customFormat="false" ht="30" hidden="false" customHeight="true" outlineLevel="0" collapsed="false">
      <c r="A230" s="287" t="n">
        <v>270</v>
      </c>
      <c r="B230" s="288" t="str">
        <f aca="false">IF(E230=1,"Pogreška",IF(F230=1,"Provjera","O.K."))</f>
        <v>O.K.</v>
      </c>
      <c r="C230" s="302" t="s">
        <v>3427</v>
      </c>
      <c r="D230" s="279"/>
      <c r="E230" s="169" t="n">
        <f aca="false">MAX(G230:K230)</f>
        <v>0</v>
      </c>
      <c r="F230" s="169" t="n">
        <f aca="false">MAX(L230:O230)</f>
        <v>0</v>
      </c>
      <c r="G230" s="169"/>
      <c r="H230" s="169"/>
      <c r="I230" s="169"/>
      <c r="J230" s="169"/>
      <c r="K230" s="169"/>
      <c r="L230" s="169" t="n">
        <f aca="false">IF(AND('PR-RAS'!D27&gt;0,'PR-RAS'!D664=0),1,0)</f>
        <v>0</v>
      </c>
      <c r="M230" s="169" t="n">
        <f aca="false">IF(AND('PR-RAS'!E27&gt;0,'PR-RAS'!E664=0),1,0)</f>
        <v>0</v>
      </c>
      <c r="N230" s="169"/>
      <c r="O230" s="169"/>
      <c r="P230" s="169"/>
    </row>
    <row r="231" customFormat="false" ht="30" hidden="false" customHeight="true" outlineLevel="0" collapsed="false">
      <c r="A231" s="287" t="n">
        <v>178</v>
      </c>
      <c r="B231" s="288" t="str">
        <f aca="false">IF(E231=1,"Pogreška",IF(F231=1,"Provjera","O.K."))</f>
        <v>O.K.</v>
      </c>
      <c r="C231" s="302" t="s">
        <v>3428</v>
      </c>
      <c r="D231" s="279"/>
      <c r="E231" s="169" t="n">
        <f aca="false">MAX(G231:K231)</f>
        <v>0</v>
      </c>
      <c r="F231" s="169" t="n">
        <f aca="false">MAX(L231:O231)</f>
        <v>0</v>
      </c>
      <c r="G231" s="169"/>
      <c r="H231" s="169"/>
      <c r="I231" s="169"/>
      <c r="J231" s="169"/>
      <c r="K231" s="169"/>
      <c r="L231" s="169" t="n">
        <f aca="false">IF(AND('PR-RAS'!D90&gt;0,'PR-RAS'!D710=0),1,0)</f>
        <v>0</v>
      </c>
      <c r="M231" s="169" t="n">
        <f aca="false">IF(AND('PR-RAS'!E90&gt;0,'PR-RAS'!E710=0),1,0)</f>
        <v>0</v>
      </c>
      <c r="N231" s="169"/>
      <c r="O231" s="169"/>
      <c r="P231" s="169"/>
    </row>
    <row r="232" customFormat="false" ht="30" hidden="false" customHeight="true" outlineLevel="0" collapsed="false">
      <c r="A232" s="287" t="n">
        <v>271</v>
      </c>
      <c r="B232" s="288" t="str">
        <f aca="false">IF(E232=1,"Pogreška",IF(F232=1,"Provjera","O.K."))</f>
        <v>O.K.</v>
      </c>
      <c r="C232" s="302" t="s">
        <v>3429</v>
      </c>
      <c r="D232" s="300"/>
      <c r="E232" s="301" t="n">
        <f aca="false">MAX(G232:K232)</f>
        <v>0</v>
      </c>
      <c r="F232" s="301" t="n">
        <f aca="false">MAX(L232:O232)</f>
        <v>0</v>
      </c>
      <c r="G232" s="301"/>
      <c r="H232" s="301"/>
      <c r="I232" s="301"/>
      <c r="J232" s="301"/>
      <c r="K232" s="301"/>
      <c r="L232" s="301" t="n">
        <f aca="false">IF(AND('PR-RAS'!D93&gt;0,'PR-RAS'!D711=0),1,0)</f>
        <v>0</v>
      </c>
      <c r="M232" s="301" t="n">
        <f aca="false">IF(AND('PR-RAS'!E93&gt;0,'PR-RAS'!E711=0),1,0)</f>
        <v>0</v>
      </c>
      <c r="N232" s="301"/>
      <c r="O232" s="301"/>
      <c r="P232" s="301"/>
    </row>
    <row r="233" customFormat="false" ht="30" hidden="false" customHeight="true" outlineLevel="0" collapsed="false">
      <c r="A233" s="287" t="n">
        <v>272</v>
      </c>
      <c r="B233" s="288" t="str">
        <f aca="false">IF(E233=1,"Pogreška",IF(F233=1,"Provjera","O.K."))</f>
        <v>O.K.</v>
      </c>
      <c r="C233" s="302" t="s">
        <v>3430</v>
      </c>
      <c r="D233" s="279"/>
      <c r="E233" s="169" t="n">
        <f aca="false">MAX(G233:K233)</f>
        <v>0</v>
      </c>
      <c r="F233" s="169" t="n">
        <f aca="false">MAX(L233:O233)</f>
        <v>0</v>
      </c>
      <c r="G233" s="169"/>
      <c r="H233" s="169"/>
      <c r="I233" s="169"/>
      <c r="J233" s="169"/>
      <c r="K233" s="169"/>
      <c r="L233" s="169" t="n">
        <f aca="false">IF(AND('PR-RAS'!D94&gt;0,'PR-RAS'!D712=0),1,0)</f>
        <v>0</v>
      </c>
      <c r="M233" s="169" t="n">
        <f aca="false">IF(AND('PR-RAS'!E94&gt;0,'PR-RAS'!E712=0),1,0)</f>
        <v>0</v>
      </c>
      <c r="N233" s="169"/>
      <c r="O233" s="169"/>
      <c r="P233" s="169"/>
    </row>
    <row r="234" customFormat="false" ht="36" hidden="false" customHeight="true" outlineLevel="0" collapsed="false">
      <c r="A234" s="287" t="n">
        <v>273</v>
      </c>
      <c r="B234" s="288" t="str">
        <f aca="false">IF(E234=1,"Pogreška",IF(F234=1,"Provjera","O.K."))</f>
        <v>O.K.</v>
      </c>
      <c r="C234" s="302" t="s">
        <v>3431</v>
      </c>
      <c r="D234" s="279"/>
      <c r="E234" s="169" t="n">
        <f aca="false">MAX(G234:K234)</f>
        <v>0</v>
      </c>
      <c r="F234" s="169" t="n">
        <f aca="false">MAX(L234:O234)</f>
        <v>0</v>
      </c>
      <c r="G234" s="169"/>
      <c r="H234" s="169"/>
      <c r="I234" s="169"/>
      <c r="J234" s="169"/>
      <c r="K234" s="169"/>
      <c r="L234" s="169" t="n">
        <f aca="false">IF(AND('PR-RAS'!D95&gt;0,'PR-RAS'!D713=0,'PR-RAS'!D714=0),1,0)</f>
        <v>0</v>
      </c>
      <c r="M234" s="169" t="n">
        <f aca="false">IF(AND('PR-RAS'!E95&gt;0,'PR-RAS'!E713=0,'PR-RAS'!E714=0),1,0)</f>
        <v>0</v>
      </c>
      <c r="N234" s="169"/>
      <c r="O234" s="169"/>
      <c r="P234" s="169"/>
    </row>
    <row r="235" customFormat="false" ht="30" hidden="false" customHeight="true" outlineLevel="0" collapsed="false">
      <c r="A235" s="287" t="n">
        <v>274</v>
      </c>
      <c r="B235" s="288" t="str">
        <f aca="false">IF(E235=1,"Pogreška",IF(F235=1,"Provjera","O.K."))</f>
        <v>O.K.</v>
      </c>
      <c r="C235" s="302" t="s">
        <v>3432</v>
      </c>
      <c r="D235" s="279"/>
      <c r="E235" s="169" t="n">
        <f aca="false">MAX(G235:K235)</f>
        <v>0</v>
      </c>
      <c r="F235" s="169" t="n">
        <f aca="false">MAX(L235:O235)</f>
        <v>0</v>
      </c>
      <c r="G235" s="169"/>
      <c r="H235" s="169"/>
      <c r="I235" s="169"/>
      <c r="J235" s="169"/>
      <c r="K235" s="169"/>
      <c r="L235" s="169" t="n">
        <f aca="false">IF(AND('PR-RAS'!D111&gt;0,'PR-RAS'!D722=0),1,0)</f>
        <v>0</v>
      </c>
      <c r="M235" s="169" t="n">
        <f aca="false">IF(AND('PR-RAS'!E111&gt;0,'PR-RAS'!E722=0),1,0)</f>
        <v>0</v>
      </c>
      <c r="N235" s="169"/>
      <c r="O235" s="169"/>
      <c r="P235" s="169"/>
    </row>
    <row r="236" customFormat="false" ht="60.6" hidden="false" customHeight="true" outlineLevel="0" collapsed="false">
      <c r="A236" s="287" t="n">
        <v>179</v>
      </c>
      <c r="B236" s="288" t="str">
        <f aca="false">IF(E236=1,"Pogreška",IF(F236=1,"Provjera","O.K."))</f>
        <v>O.K.</v>
      </c>
      <c r="C236" s="302" t="s">
        <v>3433</v>
      </c>
      <c r="D236" s="279"/>
      <c r="E236" s="169" t="n">
        <f aca="false">MAX(G236:K236)</f>
        <v>0</v>
      </c>
      <c r="F236" s="169" t="n">
        <f aca="false">MAX(L236:O236)</f>
        <v>0</v>
      </c>
      <c r="G236" s="169"/>
      <c r="H236" s="169"/>
      <c r="I236" s="169"/>
      <c r="J236" s="169"/>
      <c r="K236" s="169"/>
      <c r="L236" s="169" t="n">
        <f aca="false">IF(AND('PR-RAS'!D117&gt;0,SUM('PR-RAS'!D723:D726)=0),1,0)</f>
        <v>0</v>
      </c>
      <c r="M236" s="169" t="n">
        <f aca="false">IF(AND('PR-RAS'!E117&gt;0,SUM('PR-RAS'!E723:E726)=0),1,0)</f>
        <v>0</v>
      </c>
      <c r="N236" s="169"/>
      <c r="O236" s="169"/>
      <c r="P236" s="169"/>
    </row>
    <row r="237" customFormat="false" ht="30" hidden="false" customHeight="true" outlineLevel="0" collapsed="false">
      <c r="A237" s="287" t="n">
        <v>180</v>
      </c>
      <c r="B237" s="288" t="str">
        <f aca="false">IF(E237=1,"Pogreška",IF(F237=1,"Provjera","O.K."))</f>
        <v>Provjera</v>
      </c>
      <c r="C237" s="302" t="s">
        <v>3434</v>
      </c>
      <c r="D237" s="279"/>
      <c r="E237" s="169" t="n">
        <f aca="false">MAX(G237:K237)</f>
        <v>0</v>
      </c>
      <c r="F237" s="169" t="n">
        <f aca="false">MAX(L237:O237)</f>
        <v>1</v>
      </c>
      <c r="G237" s="169"/>
      <c r="H237" s="169"/>
      <c r="I237" s="169"/>
      <c r="J237" s="169"/>
      <c r="K237" s="169"/>
      <c r="L237" s="169" t="n">
        <f aca="false">IF(AND('PR-RAS'!D159&gt;0,SUM('PR-RAS'!D732:D733)=0),1,0)</f>
        <v>0</v>
      </c>
      <c r="M237" s="169" t="n">
        <f aca="false">IF(AND('PR-RAS'!E159&gt;0,SUM('PR-RAS'!E732:E733)=0),1,0)</f>
        <v>1</v>
      </c>
      <c r="N237" s="169"/>
      <c r="O237" s="169"/>
      <c r="P237" s="169"/>
    </row>
    <row r="238" customFormat="false" ht="30" hidden="false" customHeight="true" outlineLevel="0" collapsed="false">
      <c r="A238" s="287" t="n">
        <v>181</v>
      </c>
      <c r="B238" s="288" t="str">
        <f aca="false">IF(E238=1,"Pogreška",IF(F238=1,"Provjera","O.K."))</f>
        <v>O.K.</v>
      </c>
      <c r="C238" s="302" t="s">
        <v>3435</v>
      </c>
      <c r="D238" s="279"/>
      <c r="E238" s="169" t="n">
        <f aca="false">MAX(G238:K238)</f>
        <v>0</v>
      </c>
      <c r="F238" s="169" t="n">
        <f aca="false">MAX(L238:O238)</f>
        <v>0</v>
      </c>
      <c r="G238" s="169"/>
      <c r="H238" s="169"/>
      <c r="I238" s="169"/>
      <c r="J238" s="169"/>
      <c r="K238" s="169"/>
      <c r="L238" s="169" t="n">
        <f aca="false">IF(AND('PR-RAS'!D184&gt;0,'PR-RAS'!D736=0),1,0)</f>
        <v>0</v>
      </c>
      <c r="M238" s="169" t="n">
        <f aca="false">IF(AND('PR-RAS'!E184&gt;0,'PR-RAS'!E736=0),1,0)</f>
        <v>0</v>
      </c>
      <c r="N238" s="169"/>
      <c r="O238" s="169"/>
      <c r="P238" s="169"/>
    </row>
    <row r="239" customFormat="false" ht="32.25" hidden="false" customHeight="true" outlineLevel="0" collapsed="false">
      <c r="A239" s="287" t="n">
        <v>182</v>
      </c>
      <c r="B239" s="288" t="str">
        <f aca="false">IF(E239=1,"Pogreška",IF(F239=1,"Provjera","O.K."))</f>
        <v>O.K.</v>
      </c>
      <c r="C239" s="302" t="s">
        <v>3436</v>
      </c>
      <c r="D239" s="279"/>
      <c r="E239" s="169" t="n">
        <f aca="false">MAX(G239:K239)</f>
        <v>0</v>
      </c>
      <c r="F239" s="169" t="n">
        <f aca="false">MAX(L239:O239)</f>
        <v>0</v>
      </c>
      <c r="G239" s="169"/>
      <c r="H239" s="169"/>
      <c r="I239" s="169"/>
      <c r="J239" s="169"/>
      <c r="K239" s="169"/>
      <c r="L239" s="169" t="n">
        <f aca="false">IF(AND('PR-RAS'!D185&gt;0,SUM('PR-RAS'!D737:D739)=0),1,0)</f>
        <v>0</v>
      </c>
      <c r="M239" s="169" t="n">
        <f aca="false">IF(AND('PR-RAS'!E185&gt;0,SUM('PR-RAS'!E737:E739)=0),1,0)</f>
        <v>0</v>
      </c>
      <c r="N239" s="169"/>
      <c r="O239" s="169"/>
      <c r="P239" s="169"/>
    </row>
    <row r="240" customFormat="false" ht="30" hidden="false" customHeight="true" outlineLevel="0" collapsed="false">
      <c r="A240" s="287" t="n">
        <v>183</v>
      </c>
      <c r="B240" s="288" t="str">
        <f aca="false">IF(E240=1,"Pogreška",IF(F240=1,"Provjera","O.K."))</f>
        <v>Provjera</v>
      </c>
      <c r="C240" s="302" t="s">
        <v>3437</v>
      </c>
      <c r="D240" s="279"/>
      <c r="E240" s="169" t="n">
        <f aca="false">MAX(G240:K240)</f>
        <v>0</v>
      </c>
      <c r="F240" s="169" t="n">
        <f aca="false">MAX(L240:O240)</f>
        <v>1</v>
      </c>
      <c r="G240" s="169"/>
      <c r="H240" s="169"/>
      <c r="I240" s="169"/>
      <c r="J240" s="169"/>
      <c r="K240" s="169"/>
      <c r="L240" s="169" t="n">
        <f aca="false">IF(AND('PR-RAS'!D187&gt;0,'PR-RAS'!D740=0),1,0)</f>
        <v>1</v>
      </c>
      <c r="M240" s="169" t="n">
        <f aca="false">IF(AND('PR-RAS'!E187&gt;0,'PR-RAS'!E740=0),1,0)</f>
        <v>1</v>
      </c>
      <c r="N240" s="169"/>
      <c r="O240" s="169"/>
      <c r="P240" s="169"/>
    </row>
    <row r="241" customFormat="false" ht="30" hidden="false" customHeight="true" outlineLevel="0" collapsed="false">
      <c r="A241" s="287" t="n">
        <v>184</v>
      </c>
      <c r="B241" s="288" t="str">
        <f aca="false">IF(E241=1,"Pogreška",IF(F241=1,"Provjera","O.K."))</f>
        <v>O.K.</v>
      </c>
      <c r="C241" s="302" t="s">
        <v>3438</v>
      </c>
      <c r="D241" s="279"/>
      <c r="E241" s="169" t="n">
        <f aca="false">MAX(G241:K241)</f>
        <v>0</v>
      </c>
      <c r="F241" s="169" t="n">
        <f aca="false">MAX(L241:O241)</f>
        <v>0</v>
      </c>
      <c r="G241" s="169"/>
      <c r="H241" s="169"/>
      <c r="I241" s="169"/>
      <c r="J241" s="169"/>
      <c r="K241" s="169"/>
      <c r="L241" s="169" t="n">
        <f aca="false">IF(AND('PR-RAS'!D195&gt;0,'PR-RAS'!D741=0),1,0)</f>
        <v>0</v>
      </c>
      <c r="M241" s="169" t="n">
        <f aca="false">IF(AND('PR-RAS'!E195&gt;0,'PR-RAS'!E741=0),1,0)</f>
        <v>0</v>
      </c>
      <c r="N241" s="169"/>
      <c r="O241" s="169"/>
      <c r="P241" s="169"/>
    </row>
    <row r="242" customFormat="false" ht="30" hidden="false" customHeight="true" outlineLevel="0" collapsed="false">
      <c r="A242" s="287" t="n">
        <v>185</v>
      </c>
      <c r="B242" s="288" t="str">
        <f aca="false">IF(E242=1,"Pogreška",IF(F242=1,"Provjera","O.K."))</f>
        <v>Provjera</v>
      </c>
      <c r="C242" s="302" t="s">
        <v>3439</v>
      </c>
      <c r="D242" s="279"/>
      <c r="E242" s="169" t="n">
        <f aca="false">MAX(G242:K242)</f>
        <v>0</v>
      </c>
      <c r="F242" s="169" t="n">
        <f aca="false">MAX(L242:O242)</f>
        <v>1</v>
      </c>
      <c r="G242" s="169"/>
      <c r="H242" s="169"/>
      <c r="I242" s="169"/>
      <c r="J242" s="169"/>
      <c r="K242" s="169"/>
      <c r="L242" s="169" t="n">
        <f aca="false">IF(AND('PR-RAS'!D196&gt;0,'PR-RAS'!D742=0),1,0)</f>
        <v>1</v>
      </c>
      <c r="M242" s="169" t="n">
        <f aca="false">IF(AND('PR-RAS'!E196&gt;0,'PR-RAS'!E742=0),1,0)</f>
        <v>1</v>
      </c>
      <c r="N242" s="169"/>
      <c r="O242" s="169"/>
      <c r="P242" s="169"/>
    </row>
    <row r="243" customFormat="false" ht="30" hidden="false" customHeight="true" outlineLevel="0" collapsed="false">
      <c r="A243" s="287" t="n">
        <v>275</v>
      </c>
      <c r="B243" s="288" t="str">
        <f aca="false">IF(E243=1,"Pogreška",IF(F243=1,"Provjera","O.K."))</f>
        <v>O.K.</v>
      </c>
      <c r="C243" s="302" t="s">
        <v>3440</v>
      </c>
      <c r="D243" s="279"/>
      <c r="E243" s="169" t="n">
        <f aca="false">MAX(G243:K243)</f>
        <v>0</v>
      </c>
      <c r="F243" s="169" t="n">
        <f aca="false">MAX(L243:O243)</f>
        <v>0</v>
      </c>
      <c r="G243" s="169"/>
      <c r="H243" s="169"/>
      <c r="I243" s="169"/>
      <c r="J243" s="169"/>
      <c r="K243" s="169"/>
      <c r="L243" s="169" t="n">
        <f aca="false">IF(AND('PR-RAS'!D198&gt;0,'PR-RAS'!D743=0),1,0)</f>
        <v>0</v>
      </c>
      <c r="M243" s="169" t="n">
        <f aca="false">IF(AND('PR-RAS'!E198&gt;0,'PR-RAS'!E743=0),1,0)</f>
        <v>0</v>
      </c>
      <c r="N243" s="169"/>
      <c r="O243" s="169"/>
      <c r="P243" s="169"/>
    </row>
    <row r="244" customFormat="false" ht="30" hidden="false" customHeight="true" outlineLevel="0" collapsed="false">
      <c r="A244" s="287" t="n">
        <v>276</v>
      </c>
      <c r="B244" s="288" t="str">
        <f aca="false">IF(E244=1,"Pogreška",IF(F244=1,"Provjera","O.K."))</f>
        <v>O.K.</v>
      </c>
      <c r="C244" s="302" t="s">
        <v>3441</v>
      </c>
      <c r="D244" s="279"/>
      <c r="E244" s="169" t="n">
        <f aca="false">MAX(G244:K244)</f>
        <v>0</v>
      </c>
      <c r="F244" s="169" t="n">
        <f aca="false">MAX(L244:O244)</f>
        <v>0</v>
      </c>
      <c r="G244" s="169"/>
      <c r="H244" s="169"/>
      <c r="I244" s="169"/>
      <c r="J244" s="169"/>
      <c r="K244" s="169"/>
      <c r="L244" s="169" t="n">
        <f aca="false">IF(AND('PR-RAS'!D199&gt;0,'PR-RAS'!D744=0),1,0)</f>
        <v>0</v>
      </c>
      <c r="M244" s="169" t="n">
        <f aca="false">IF(AND('PR-RAS'!E199&gt;0,'PR-RAS'!E744=0),1,0)</f>
        <v>0</v>
      </c>
      <c r="N244" s="169"/>
      <c r="O244" s="169"/>
      <c r="P244" s="169"/>
    </row>
    <row r="245" customFormat="false" ht="43.5" hidden="false" customHeight="true" outlineLevel="0" collapsed="false">
      <c r="A245" s="287" t="n">
        <v>186</v>
      </c>
      <c r="B245" s="288" t="str">
        <f aca="false">IF(E245=1,"Pogreška",IF(F245=1,"Provjera","O.K."))</f>
        <v>O.K.</v>
      </c>
      <c r="C245" s="302" t="s">
        <v>3442</v>
      </c>
      <c r="D245" s="279"/>
      <c r="E245" s="169" t="n">
        <f aca="false">MAX(G245:K245)</f>
        <v>0</v>
      </c>
      <c r="F245" s="169" t="n">
        <f aca="false">MAX(L245:O245)</f>
        <v>0</v>
      </c>
      <c r="G245" s="169"/>
      <c r="H245" s="169"/>
      <c r="I245" s="169"/>
      <c r="J245" s="169"/>
      <c r="K245" s="169"/>
      <c r="L245" s="169" t="n">
        <f aca="false">IF(AND('PR-RAS'!D214&gt;0,SUM('PR-RAS'!D766:D768)=0),1,0)</f>
        <v>0</v>
      </c>
      <c r="M245" s="169" t="n">
        <f aca="false">IF(AND('PR-RAS'!E214&gt;0,SUM('PR-RAS'!E766:E768)=0),1,0)</f>
        <v>0</v>
      </c>
      <c r="N245" s="169"/>
      <c r="O245" s="169"/>
      <c r="P245" s="169"/>
    </row>
    <row r="246" customFormat="false" ht="30" hidden="false" customHeight="true" outlineLevel="0" collapsed="false">
      <c r="A246" s="287" t="n">
        <v>187</v>
      </c>
      <c r="B246" s="288" t="str">
        <f aca="false">IF(E246=1,"Pogreška",IF(F246=1,"Provjera","O.K."))</f>
        <v>O.K.</v>
      </c>
      <c r="C246" s="302" t="s">
        <v>3443</v>
      </c>
      <c r="D246" s="279"/>
      <c r="E246" s="169" t="n">
        <f aca="false">MAX(G246:K246)</f>
        <v>0</v>
      </c>
      <c r="F246" s="169" t="n">
        <f aca="false">MAX(L246:O246)</f>
        <v>0</v>
      </c>
      <c r="G246" s="169"/>
      <c r="H246" s="169"/>
      <c r="I246" s="169"/>
      <c r="J246" s="169"/>
      <c r="K246" s="169"/>
      <c r="L246" s="169" t="n">
        <f aca="false">IF(AND('PR-RAS'!D220&gt;0,'PR-RAS'!D776=0),1,0)</f>
        <v>0</v>
      </c>
      <c r="M246" s="169" t="n">
        <f aca="false">IF(AND('PR-RAS'!E220&gt;0,'PR-RAS'!E776=0),1,0)</f>
        <v>0</v>
      </c>
      <c r="N246" s="169"/>
      <c r="O246" s="169"/>
      <c r="P246" s="169"/>
    </row>
    <row r="247" customFormat="false" ht="30" hidden="false" customHeight="true" outlineLevel="0" collapsed="false">
      <c r="A247" s="287" t="n">
        <v>189</v>
      </c>
      <c r="B247" s="288" t="str">
        <f aca="false">IF(E247=1,"Pogreška",IF(F247=1,"Provjera","O.K."))</f>
        <v>O.K.</v>
      </c>
      <c r="C247" s="302" t="s">
        <v>3444</v>
      </c>
      <c r="D247" s="279"/>
      <c r="E247" s="169" t="n">
        <f aca="false">MAX(G247:K247)</f>
        <v>0</v>
      </c>
      <c r="F247" s="169" t="n">
        <f aca="false">MAX(L247:O247)</f>
        <v>0</v>
      </c>
      <c r="G247" s="169"/>
      <c r="H247" s="169"/>
      <c r="I247" s="169"/>
      <c r="J247" s="169"/>
      <c r="K247" s="169"/>
      <c r="L247" s="169" t="n">
        <f aca="false">IF(AND('PR-RAS'!D275&gt;0,'PR-RAS'!D856=0),1,0)</f>
        <v>0</v>
      </c>
      <c r="M247" s="169" t="n">
        <f aca="false">IF(AND('PR-RAS'!E275&gt;0,'PR-RAS'!E856=0),1,0)</f>
        <v>0</v>
      </c>
      <c r="N247" s="169"/>
      <c r="O247" s="169"/>
      <c r="P247" s="169"/>
    </row>
    <row r="248" customFormat="false" ht="33" hidden="false" customHeight="true" outlineLevel="0" collapsed="false">
      <c r="A248" s="287" t="n">
        <v>190</v>
      </c>
      <c r="B248" s="288" t="str">
        <f aca="false">IF(E248=1,"Pogreška",IF(F248=1,"Provjera","O.K."))</f>
        <v>O.K.</v>
      </c>
      <c r="C248" s="302" t="s">
        <v>3445</v>
      </c>
      <c r="D248" s="279"/>
      <c r="E248" s="169" t="n">
        <f aca="false">MAX(G248:K248)</f>
        <v>0</v>
      </c>
      <c r="F248" s="169" t="n">
        <f aca="false">MAX(L248:O248)</f>
        <v>0</v>
      </c>
      <c r="G248" s="169"/>
      <c r="H248" s="169"/>
      <c r="I248" s="169"/>
      <c r="J248" s="169"/>
      <c r="K248" s="169"/>
      <c r="L248" s="169" t="n">
        <f aca="false">IF(AND('PR-RAS'!D438&gt;0,SUM('PR-RAS'!D873:D873)=0),1,0)</f>
        <v>0</v>
      </c>
      <c r="M248" s="169" t="n">
        <f aca="false">IF(AND('PR-RAS'!E438&gt;0,SUM('PR-RAS'!E873:E873)=0),1,0)</f>
        <v>0</v>
      </c>
      <c r="N248" s="169"/>
      <c r="O248" s="169"/>
      <c r="P248" s="169"/>
    </row>
    <row r="249" customFormat="false" ht="30" hidden="false" customHeight="true" outlineLevel="0" collapsed="false">
      <c r="A249" s="287" t="n">
        <v>191</v>
      </c>
      <c r="B249" s="288" t="str">
        <f aca="false">IF(E249=1,"Pogreška",IF(F249=1,"Provjera","O.K."))</f>
        <v>O.K.</v>
      </c>
      <c r="C249" s="302" t="s">
        <v>3446</v>
      </c>
      <c r="D249" s="279"/>
      <c r="E249" s="169" t="n">
        <f aca="false">MAX(G249:K249)</f>
        <v>0</v>
      </c>
      <c r="F249" s="169" t="n">
        <f aca="false">MAX(L249:O249)</f>
        <v>0</v>
      </c>
      <c r="G249" s="169"/>
      <c r="H249" s="169"/>
      <c r="I249" s="169"/>
      <c r="J249" s="169"/>
      <c r="K249" s="169"/>
      <c r="L249" s="169" t="n">
        <f aca="false">IF(AND('PR-RAS'!D441&gt;0,SUM('PR-RAS'!D874:D874)=0),1,0)</f>
        <v>0</v>
      </c>
      <c r="M249" s="169" t="n">
        <f aca="false">IF(AND('PR-RAS'!E441&gt;0,SUM('PR-RAS'!E874:E874)=0),1,0)</f>
        <v>0</v>
      </c>
      <c r="N249" s="169"/>
      <c r="O249" s="169"/>
      <c r="P249" s="169"/>
    </row>
    <row r="250" customFormat="false" ht="30" hidden="false" customHeight="true" outlineLevel="0" collapsed="false">
      <c r="A250" s="287" t="n">
        <v>192</v>
      </c>
      <c r="B250" s="288" t="str">
        <f aca="false">IF(E250=1,"Pogreška",IF(F250=1,"Provjera","O.K."))</f>
        <v>O.K.</v>
      </c>
      <c r="C250" s="302" t="s">
        <v>3447</v>
      </c>
      <c r="D250" s="279"/>
      <c r="E250" s="169" t="n">
        <f aca="false">MAX(G250:K250)</f>
        <v>0</v>
      </c>
      <c r="F250" s="169" t="n">
        <f aca="false">MAX(L250:O250)</f>
        <v>0</v>
      </c>
      <c r="G250" s="169"/>
      <c r="H250" s="169"/>
      <c r="I250" s="169"/>
      <c r="J250" s="169"/>
      <c r="K250" s="169"/>
      <c r="L250" s="169" t="n">
        <f aca="false">IF(AND('PR-RAS'!D442&gt;0,SUM('PR-RAS'!D875:D875)=0),1,0)</f>
        <v>0</v>
      </c>
      <c r="M250" s="169" t="n">
        <f aca="false">IF(AND('PR-RAS'!E442&gt;0,SUM('PR-RAS'!E875:E875)=0),1,0)</f>
        <v>0</v>
      </c>
      <c r="N250" s="169"/>
      <c r="O250" s="169"/>
      <c r="P250" s="169"/>
    </row>
    <row r="251" customFormat="false" ht="30" hidden="false" customHeight="true" outlineLevel="0" collapsed="false">
      <c r="A251" s="287" t="n">
        <v>193</v>
      </c>
      <c r="B251" s="288" t="str">
        <f aca="false">IF(E251=1,"Pogreška",IF(F251=1,"Provjera","O.K."))</f>
        <v>O.K.</v>
      </c>
      <c r="C251" s="302" t="s">
        <v>3448</v>
      </c>
      <c r="D251" s="279"/>
      <c r="E251" s="169" t="n">
        <f aca="false">MAX(G251:K251)</f>
        <v>0</v>
      </c>
      <c r="F251" s="169" t="n">
        <f aca="false">MAX(L251:O251)</f>
        <v>0</v>
      </c>
      <c r="G251" s="169"/>
      <c r="H251" s="169"/>
      <c r="I251" s="169"/>
      <c r="J251" s="169"/>
      <c r="K251" s="169"/>
      <c r="L251" s="169" t="n">
        <f aca="false">IF(AND('PR-RAS'!D443&gt;0,SUM('PR-RAS'!D876:D876)=0),1,0)</f>
        <v>0</v>
      </c>
      <c r="M251" s="169" t="n">
        <f aca="false">IF(AND('PR-RAS'!E443&gt;0,SUM('PR-RAS'!E876:E876)=0),1,0)</f>
        <v>0</v>
      </c>
      <c r="N251" s="169"/>
      <c r="O251" s="169"/>
      <c r="P251" s="169"/>
    </row>
    <row r="252" customFormat="false" ht="30" hidden="false" customHeight="true" outlineLevel="0" collapsed="false">
      <c r="A252" s="287" t="n">
        <v>194</v>
      </c>
      <c r="B252" s="288" t="str">
        <f aca="false">IF(E252=1,"Pogreška",IF(F252=1,"Provjera","O.K."))</f>
        <v>O.K.</v>
      </c>
      <c r="C252" s="302" t="s">
        <v>3449</v>
      </c>
      <c r="D252" s="279"/>
      <c r="E252" s="169" t="n">
        <f aca="false">MAX(G252:K252)</f>
        <v>0</v>
      </c>
      <c r="F252" s="169" t="n">
        <f aca="false">MAX(L252:O252)</f>
        <v>0</v>
      </c>
      <c r="G252" s="169"/>
      <c r="H252" s="169"/>
      <c r="I252" s="169"/>
      <c r="J252" s="169"/>
      <c r="K252" s="169"/>
      <c r="L252" s="169" t="n">
        <f aca="false">IF(AND('PR-RAS'!D446&gt;0,SUM('PR-RAS'!D879:D879)=0),1,0)</f>
        <v>0</v>
      </c>
      <c r="M252" s="169" t="n">
        <f aca="false">IF(AND('PR-RAS'!E446&gt;0,SUM('PR-RAS'!E879:E879)=0),1,0)</f>
        <v>0</v>
      </c>
      <c r="N252" s="169"/>
      <c r="O252" s="169"/>
      <c r="P252" s="169"/>
    </row>
    <row r="253" customFormat="false" ht="30" hidden="false" customHeight="true" outlineLevel="0" collapsed="false">
      <c r="A253" s="287" t="n">
        <v>195</v>
      </c>
      <c r="B253" s="288" t="str">
        <f aca="false">IF(E253=1,"Pogreška",IF(F253=1,"Provjera","O.K."))</f>
        <v>O.K.</v>
      </c>
      <c r="C253" s="302" t="s">
        <v>3450</v>
      </c>
      <c r="D253" s="279"/>
      <c r="E253" s="169" t="n">
        <f aca="false">MAX(G253:K253)</f>
        <v>0</v>
      </c>
      <c r="F253" s="169" t="n">
        <f aca="false">MAX(L253:O253)</f>
        <v>0</v>
      </c>
      <c r="G253" s="169"/>
      <c r="H253" s="169"/>
      <c r="I253" s="169"/>
      <c r="J253" s="169"/>
      <c r="K253" s="169"/>
      <c r="L253" s="169" t="n">
        <f aca="false">IF(AND('PR-RAS'!D447&gt;0,SUM('PR-RAS'!D880:D880)=0),1,0)</f>
        <v>0</v>
      </c>
      <c r="M253" s="169" t="n">
        <f aca="false">IF(AND('PR-RAS'!E447&gt;0,SUM('PR-RAS'!E880:E880)=0),1,0)</f>
        <v>0</v>
      </c>
      <c r="N253" s="169"/>
      <c r="O253" s="169"/>
      <c r="P253" s="169"/>
    </row>
    <row r="254" customFormat="false" ht="30" hidden="false" customHeight="true" outlineLevel="0" collapsed="false">
      <c r="A254" s="287" t="n">
        <v>196</v>
      </c>
      <c r="B254" s="288" t="str">
        <f aca="false">IF(E254=1,"Pogreška",IF(F254=1,"Provjera","O.K."))</f>
        <v>O.K.</v>
      </c>
      <c r="C254" s="302" t="s">
        <v>3451</v>
      </c>
      <c r="D254" s="279"/>
      <c r="E254" s="169" t="n">
        <f aca="false">MAX(G254:K254)</f>
        <v>0</v>
      </c>
      <c r="F254" s="169" t="n">
        <f aca="false">MAX(L254:O254)</f>
        <v>0</v>
      </c>
      <c r="G254" s="169"/>
      <c r="H254" s="169"/>
      <c r="I254" s="169"/>
      <c r="J254" s="169"/>
      <c r="K254" s="169"/>
      <c r="L254" s="169" t="n">
        <f aca="false">IF(AND('PR-RAS'!D448&gt;0,SUM('PR-RAS'!D881:D881)=0),1,0)</f>
        <v>0</v>
      </c>
      <c r="M254" s="169" t="n">
        <f aca="false">IF(AND('PR-RAS'!E448&gt;0,SUM('PR-RAS'!E881:E881)=0),1,0)</f>
        <v>0</v>
      </c>
      <c r="N254" s="169"/>
      <c r="O254" s="169"/>
      <c r="P254" s="169"/>
    </row>
    <row r="255" customFormat="false" ht="30" hidden="false" customHeight="true" outlineLevel="0" collapsed="false">
      <c r="A255" s="287" t="n">
        <v>197</v>
      </c>
      <c r="B255" s="288" t="str">
        <f aca="false">IF(E255=1,"Pogreška",IF(F255=1,"Provjera","O.K."))</f>
        <v>O.K.</v>
      </c>
      <c r="C255" s="302" t="s">
        <v>3452</v>
      </c>
      <c r="D255" s="279"/>
      <c r="E255" s="169" t="n">
        <f aca="false">MAX(G255:K255)</f>
        <v>0</v>
      </c>
      <c r="F255" s="169" t="n">
        <f aca="false">MAX(L255:O255)</f>
        <v>0</v>
      </c>
      <c r="G255" s="169"/>
      <c r="H255" s="169"/>
      <c r="I255" s="169"/>
      <c r="J255" s="169"/>
      <c r="K255" s="169"/>
      <c r="L255" s="169" t="n">
        <f aca="false">IF(AND('PR-RAS'!D477&gt;0,'PR-RAS'!D900=0),1,0)</f>
        <v>0</v>
      </c>
      <c r="M255" s="169" t="n">
        <f aca="false">IF(AND('PR-RAS'!E477&gt;0,'PR-RAS'!E900=0),1,0)</f>
        <v>0</v>
      </c>
      <c r="N255" s="169"/>
      <c r="O255" s="169"/>
      <c r="P255" s="169"/>
    </row>
    <row r="256" customFormat="false" ht="30" hidden="false" customHeight="true" outlineLevel="0" collapsed="false">
      <c r="A256" s="287" t="n">
        <v>198</v>
      </c>
      <c r="B256" s="288" t="str">
        <f aca="false">IF(E256=1,"Pogreška",IF(F256=1,"Provjera","O.K."))</f>
        <v>O.K.</v>
      </c>
      <c r="C256" s="302" t="s">
        <v>3453</v>
      </c>
      <c r="D256" s="279"/>
      <c r="E256" s="169" t="n">
        <f aca="false">MAX(G256:K256)</f>
        <v>0</v>
      </c>
      <c r="F256" s="169" t="n">
        <f aca="false">MAX(L256:O256)</f>
        <v>0</v>
      </c>
      <c r="G256" s="169"/>
      <c r="H256" s="169"/>
      <c r="I256" s="169"/>
      <c r="J256" s="169"/>
      <c r="K256" s="169"/>
      <c r="L256" s="169" t="n">
        <f aca="false">IF(AND('PR-RAS'!D493&gt;0,'PR-RAS'!D901=0),1,0)</f>
        <v>0</v>
      </c>
      <c r="M256" s="169" t="n">
        <f aca="false">IF(AND('PR-RAS'!E493&gt;0,'PR-RAS'!E901=0),1,0)</f>
        <v>0</v>
      </c>
      <c r="N256" s="169"/>
      <c r="O256" s="169"/>
      <c r="P256" s="169"/>
    </row>
    <row r="257" customFormat="false" ht="30" hidden="false" customHeight="true" outlineLevel="0" collapsed="false">
      <c r="A257" s="287" t="n">
        <v>199</v>
      </c>
      <c r="B257" s="288" t="str">
        <f aca="false">IF(E257=1,"Pogreška",IF(F257=1,"Provjera","O.K."))</f>
        <v>O.K.</v>
      </c>
      <c r="C257" s="302" t="s">
        <v>3454</v>
      </c>
      <c r="D257" s="279"/>
      <c r="E257" s="169" t="n">
        <f aca="false">MAX(G257:K257)</f>
        <v>0</v>
      </c>
      <c r="F257" s="169" t="n">
        <f aca="false">MAX(L257:O257)</f>
        <v>0</v>
      </c>
      <c r="G257" s="169"/>
      <c r="H257" s="169"/>
      <c r="I257" s="169"/>
      <c r="J257" s="169"/>
      <c r="K257" s="169"/>
      <c r="L257" s="169" t="n">
        <f aca="false">IF(AND('PR-RAS'!D494&gt;0,'PR-RAS'!D902=0),1,0)</f>
        <v>0</v>
      </c>
      <c r="M257" s="169" t="n">
        <f aca="false">IF(AND('PR-RAS'!E494&gt;0,'PR-RAS'!E902=0),1,0)</f>
        <v>0</v>
      </c>
      <c r="N257" s="169"/>
      <c r="O257" s="169"/>
      <c r="P257" s="169"/>
    </row>
    <row r="258" customFormat="false" ht="30" hidden="false" customHeight="true" outlineLevel="0" collapsed="false">
      <c r="A258" s="287" t="n">
        <v>200</v>
      </c>
      <c r="B258" s="288" t="str">
        <f aca="false">IF(E258=1,"Pogreška",IF(F258=1,"Provjera","O.K."))</f>
        <v>O.K.</v>
      </c>
      <c r="C258" s="302" t="s">
        <v>3455</v>
      </c>
      <c r="D258" s="279"/>
      <c r="E258" s="169" t="n">
        <f aca="false">MAX(G258:K258)</f>
        <v>0</v>
      </c>
      <c r="F258" s="169" t="n">
        <f aca="false">MAX(L258:O258)</f>
        <v>0</v>
      </c>
      <c r="G258" s="169"/>
      <c r="H258" s="169"/>
      <c r="I258" s="169"/>
      <c r="J258" s="169"/>
      <c r="K258" s="169"/>
      <c r="L258" s="169" t="n">
        <f aca="false">IF(AND('PR-RAS'!D495&gt;0,'PR-RAS'!D903=0),1,0)</f>
        <v>0</v>
      </c>
      <c r="M258" s="169" t="n">
        <f aca="false">IF(AND('PR-RAS'!E495&gt;0,'PR-RAS'!E903=0),1,0)</f>
        <v>0</v>
      </c>
      <c r="N258" s="169"/>
      <c r="O258" s="169"/>
      <c r="P258" s="169"/>
    </row>
    <row r="259" customFormat="false" ht="30" hidden="false" customHeight="true" outlineLevel="0" collapsed="false">
      <c r="A259" s="287" t="n">
        <v>201</v>
      </c>
      <c r="B259" s="288" t="str">
        <f aca="false">IF(E259=1,"Pogreška",IF(F259=1,"Provjera","O.K."))</f>
        <v>O.K.</v>
      </c>
      <c r="C259" s="302" t="s">
        <v>3456</v>
      </c>
      <c r="D259" s="279"/>
      <c r="E259" s="169" t="n">
        <f aca="false">MAX(G259:K259)</f>
        <v>0</v>
      </c>
      <c r="F259" s="169" t="n">
        <f aca="false">MAX(L259:O259)</f>
        <v>0</v>
      </c>
      <c r="G259" s="169"/>
      <c r="H259" s="169"/>
      <c r="I259" s="169"/>
      <c r="J259" s="169"/>
      <c r="K259" s="169"/>
      <c r="L259" s="169" t="n">
        <f aca="false">IF(AND('PR-RAS'!D496&gt;0,'PR-RAS'!D904=0),1,0)</f>
        <v>0</v>
      </c>
      <c r="M259" s="169" t="n">
        <f aca="false">IF(AND('PR-RAS'!E496&gt;0,'PR-RAS'!E904=0),1,0)</f>
        <v>0</v>
      </c>
      <c r="N259" s="169"/>
      <c r="O259" s="169"/>
      <c r="P259" s="169"/>
    </row>
    <row r="260" customFormat="false" ht="30" hidden="false" customHeight="true" outlineLevel="0" collapsed="false">
      <c r="A260" s="287" t="n">
        <v>202</v>
      </c>
      <c r="B260" s="288" t="str">
        <f aca="false">IF(E260=1,"Pogreška",IF(F260=1,"Provjera","O.K."))</f>
        <v>O.K.</v>
      </c>
      <c r="C260" s="302" t="s">
        <v>3457</v>
      </c>
      <c r="D260" s="279"/>
      <c r="E260" s="169" t="n">
        <f aca="false">MAX(G260:K260)</f>
        <v>0</v>
      </c>
      <c r="F260" s="169" t="n">
        <f aca="false">MAX(L260:O260)</f>
        <v>0</v>
      </c>
      <c r="G260" s="169"/>
      <c r="H260" s="169"/>
      <c r="I260" s="169"/>
      <c r="J260" s="169"/>
      <c r="K260" s="169"/>
      <c r="L260" s="169" t="n">
        <f aca="false">IF(AND('PR-RAS'!D499&gt;0,'PR-RAS'!D908=0),1,0)</f>
        <v>0</v>
      </c>
      <c r="M260" s="169" t="n">
        <f aca="false">IF(AND('PR-RAS'!E499&gt;0,'PR-RAS'!E908=0),1,0)</f>
        <v>0</v>
      </c>
      <c r="N260" s="169"/>
      <c r="O260" s="169"/>
      <c r="P260" s="169"/>
    </row>
    <row r="261" customFormat="false" ht="30" hidden="false" customHeight="true" outlineLevel="0" collapsed="false">
      <c r="A261" s="287" t="n">
        <v>203</v>
      </c>
      <c r="B261" s="288" t="str">
        <f aca="false">IF(E261=1,"Pogreška",IF(F261=1,"Provjera","O.K."))</f>
        <v>O.K.</v>
      </c>
      <c r="C261" s="302" t="s">
        <v>3458</v>
      </c>
      <c r="D261" s="279"/>
      <c r="E261" s="169" t="n">
        <f aca="false">MAX(G261:K261)</f>
        <v>0</v>
      </c>
      <c r="F261" s="169" t="n">
        <f aca="false">MAX(L261:O261)</f>
        <v>0</v>
      </c>
      <c r="G261" s="169"/>
      <c r="H261" s="169"/>
      <c r="I261" s="169"/>
      <c r="J261" s="169"/>
      <c r="K261" s="169"/>
      <c r="L261" s="169" t="n">
        <f aca="false">IF(AND('PR-RAS'!D500&gt;0,SUM('PR-RAS'!D909:D910)=0),1,0)</f>
        <v>0</v>
      </c>
      <c r="M261" s="169" t="n">
        <f aca="false">IF(AND('PR-RAS'!E500&gt;0,SUM('PR-RAS'!E909:E910)=0),1,0)</f>
        <v>0</v>
      </c>
      <c r="N261" s="169"/>
      <c r="O261" s="169"/>
      <c r="P261" s="169"/>
    </row>
    <row r="262" customFormat="false" ht="30" hidden="false" customHeight="true" outlineLevel="0" collapsed="false">
      <c r="A262" s="287" t="n">
        <v>204</v>
      </c>
      <c r="B262" s="288" t="str">
        <f aca="false">IF(E262=1,"Pogreška",IF(F262=1,"Provjera","O.K."))</f>
        <v>O.K.</v>
      </c>
      <c r="C262" s="302" t="s">
        <v>3459</v>
      </c>
      <c r="D262" s="279"/>
      <c r="E262" s="169" t="n">
        <f aca="false">MAX(G262:K262)</f>
        <v>0</v>
      </c>
      <c r="F262" s="169" t="n">
        <f aca="false">MAX(L262:O262)</f>
        <v>0</v>
      </c>
      <c r="G262" s="169"/>
      <c r="H262" s="169"/>
      <c r="I262" s="169"/>
      <c r="J262" s="169"/>
      <c r="K262" s="169"/>
      <c r="L262" s="169" t="n">
        <f aca="false">IF(AND('PR-RAS'!D501&gt;0,'PR-RAS'!D911=0),1,0)</f>
        <v>0</v>
      </c>
      <c r="M262" s="169" t="n">
        <f aca="false">IF(AND('PR-RAS'!E501&gt;0,'PR-RAS'!E911=0),1,0)</f>
        <v>0</v>
      </c>
      <c r="N262" s="169"/>
      <c r="O262" s="169"/>
      <c r="P262" s="169"/>
    </row>
    <row r="263" customFormat="false" ht="30" hidden="false" customHeight="true" outlineLevel="0" collapsed="false">
      <c r="A263" s="287" t="n">
        <v>205</v>
      </c>
      <c r="B263" s="288" t="str">
        <f aca="false">IF(E263=1,"Pogreška",IF(F263=1,"Provjera","O.K."))</f>
        <v>O.K.</v>
      </c>
      <c r="C263" s="302" t="s">
        <v>3460</v>
      </c>
      <c r="D263" s="279"/>
      <c r="E263" s="169" t="n">
        <f aca="false">MAX(G263:K263)</f>
        <v>0</v>
      </c>
      <c r="F263" s="169" t="n">
        <f aca="false">MAX(L263:O263)</f>
        <v>0</v>
      </c>
      <c r="G263" s="169"/>
      <c r="H263" s="169"/>
      <c r="I263" s="169"/>
      <c r="J263" s="169"/>
      <c r="K263" s="169"/>
      <c r="L263" s="169" t="n">
        <f aca="false">IF(AND('PR-RAS'!D504&gt;0,'PR-RAS'!D915=0),1,0)</f>
        <v>0</v>
      </c>
      <c r="M263" s="169" t="n">
        <f aca="false">IF(AND('PR-RAS'!E504&gt;0,'PR-RAS'!E915=0),1,0)</f>
        <v>0</v>
      </c>
      <c r="N263" s="169"/>
      <c r="O263" s="169"/>
      <c r="P263" s="169"/>
    </row>
    <row r="264" customFormat="false" ht="30" hidden="false" customHeight="true" outlineLevel="0" collapsed="false">
      <c r="A264" s="287" t="n">
        <v>206</v>
      </c>
      <c r="B264" s="288" t="str">
        <f aca="false">IF(E264=1,"Pogreška",IF(F264=1,"Provjera","O.K."))</f>
        <v>O.K.</v>
      </c>
      <c r="C264" s="302" t="s">
        <v>3461</v>
      </c>
      <c r="D264" s="279"/>
      <c r="E264" s="169" t="n">
        <f aca="false">MAX(G264:K264)</f>
        <v>0</v>
      </c>
      <c r="F264" s="169" t="n">
        <f aca="false">MAX(L264:O264)</f>
        <v>0</v>
      </c>
      <c r="G264" s="169"/>
      <c r="H264" s="169"/>
      <c r="I264" s="169"/>
      <c r="J264" s="169"/>
      <c r="K264" s="169"/>
      <c r="L264" s="169" t="n">
        <f aca="false">IF(AND('PR-RAS'!D505&gt;0,SUM('PR-RAS'!D916:D917)=0),1,0)</f>
        <v>0</v>
      </c>
      <c r="M264" s="169" t="n">
        <f aca="false">IF(AND('PR-RAS'!E505&gt;0,SUM('PR-RAS'!E916:E917)=0),1,0)</f>
        <v>0</v>
      </c>
      <c r="N264" s="169"/>
      <c r="O264" s="169"/>
      <c r="P264" s="169"/>
    </row>
    <row r="265" customFormat="false" ht="30" hidden="false" customHeight="true" outlineLevel="0" collapsed="false">
      <c r="A265" s="287" t="n">
        <v>207</v>
      </c>
      <c r="B265" s="288" t="str">
        <f aca="false">IF(E265=1,"Pogreška",IF(F265=1,"Provjera","O.K."))</f>
        <v>O.K.</v>
      </c>
      <c r="C265" s="302" t="s">
        <v>3462</v>
      </c>
      <c r="D265" s="279"/>
      <c r="E265" s="169" t="n">
        <f aca="false">MAX(G265:K265)</f>
        <v>0</v>
      </c>
      <c r="F265" s="169" t="n">
        <f aca="false">MAX(L265:O265)</f>
        <v>0</v>
      </c>
      <c r="G265" s="169"/>
      <c r="H265" s="169"/>
      <c r="I265" s="169"/>
      <c r="J265" s="169"/>
      <c r="K265" s="169"/>
      <c r="L265" s="169" t="n">
        <f aca="false">IF(AND('PR-RAS'!D507&gt;0,'PR-RAS'!D921=0),1,0)</f>
        <v>0</v>
      </c>
      <c r="M265" s="169" t="n">
        <f aca="false">IF(AND('PR-RAS'!E507&gt;0,'PR-RAS'!E921=0),1,0)</f>
        <v>0</v>
      </c>
      <c r="N265" s="169"/>
      <c r="O265" s="169"/>
      <c r="P265" s="169"/>
    </row>
    <row r="266" customFormat="false" ht="30" hidden="false" customHeight="true" outlineLevel="0" collapsed="false">
      <c r="A266" s="287" t="n">
        <v>208</v>
      </c>
      <c r="B266" s="288" t="str">
        <f aca="false">IF(E266=1,"Pogreška",IF(F266=1,"Provjera","O.K."))</f>
        <v>O.K.</v>
      </c>
      <c r="C266" s="302" t="s">
        <v>3463</v>
      </c>
      <c r="D266" s="279"/>
      <c r="E266" s="169" t="n">
        <f aca="false">MAX(G266:K266)</f>
        <v>0</v>
      </c>
      <c r="F266" s="169" t="n">
        <f aca="false">MAX(L266:O266)</f>
        <v>0</v>
      </c>
      <c r="G266" s="169"/>
      <c r="H266" s="169"/>
      <c r="I266" s="169"/>
      <c r="J266" s="169"/>
      <c r="K266" s="169"/>
      <c r="L266" s="169" t="n">
        <f aca="false">IF(AND('PR-RAS'!D508&gt;0,SUM('PR-RAS'!D922:D923)=0),1,0)</f>
        <v>0</v>
      </c>
      <c r="M266" s="169" t="n">
        <f aca="false">IF(AND('PR-RAS'!E508&gt;0,SUM('PR-RAS'!E922:E923)=0),1,0)</f>
        <v>0</v>
      </c>
      <c r="N266" s="169"/>
      <c r="O266" s="169"/>
      <c r="P266" s="169"/>
    </row>
    <row r="267" customFormat="false" ht="30" hidden="false" customHeight="true" outlineLevel="0" collapsed="false">
      <c r="A267" s="287" t="n">
        <v>209</v>
      </c>
      <c r="B267" s="288" t="str">
        <f aca="false">IF(E267=1,"Pogreška",IF(F267=1,"Provjera","O.K."))</f>
        <v>O.K.</v>
      </c>
      <c r="C267" s="302" t="s">
        <v>3464</v>
      </c>
      <c r="D267" s="279"/>
      <c r="E267" s="169" t="n">
        <f aca="false">MAX(G267:K267)</f>
        <v>0</v>
      </c>
      <c r="F267" s="169" t="n">
        <f aca="false">MAX(L267:O267)</f>
        <v>0</v>
      </c>
      <c r="G267" s="169"/>
      <c r="H267" s="169"/>
      <c r="I267" s="169"/>
      <c r="J267" s="169"/>
      <c r="K267" s="169"/>
      <c r="L267" s="169" t="n">
        <f aca="false">IF(AND('PR-RAS'!D510&gt;0,'PR-RAS'!D924=0),1,0)</f>
        <v>0</v>
      </c>
      <c r="M267" s="169" t="n">
        <f aca="false">IF(AND('PR-RAS'!E510&gt;0,'PR-RAS'!E924=0),1,0)</f>
        <v>0</v>
      </c>
      <c r="N267" s="169"/>
      <c r="O267" s="169"/>
      <c r="P267" s="169"/>
    </row>
    <row r="268" customFormat="false" ht="30" hidden="false" customHeight="true" outlineLevel="0" collapsed="false">
      <c r="A268" s="287" t="n">
        <v>210</v>
      </c>
      <c r="B268" s="288" t="str">
        <f aca="false">IF(E268=1,"Pogreška",IF(F268=1,"Provjera","O.K."))</f>
        <v>O.K.</v>
      </c>
      <c r="C268" s="302" t="s">
        <v>3465</v>
      </c>
      <c r="D268" s="279"/>
      <c r="E268" s="169" t="n">
        <f aca="false">MAX(G268:K268)</f>
        <v>0</v>
      </c>
      <c r="F268" s="169" t="n">
        <f aca="false">MAX(L268:O268)</f>
        <v>0</v>
      </c>
      <c r="G268" s="169"/>
      <c r="H268" s="169"/>
      <c r="I268" s="169"/>
      <c r="J268" s="169"/>
      <c r="K268" s="169"/>
      <c r="L268" s="169" t="n">
        <f aca="false">IF(AND('PR-RAS'!D511&gt;0,'PR-RAS'!D925=0),1,0)</f>
        <v>0</v>
      </c>
      <c r="M268" s="169" t="n">
        <f aca="false">IF(AND('PR-RAS'!E511&gt;0,'PR-RAS'!E925=0),1,0)</f>
        <v>0</v>
      </c>
      <c r="N268" s="169"/>
      <c r="O268" s="169"/>
      <c r="P268" s="169"/>
    </row>
    <row r="269" customFormat="false" ht="30" hidden="false" customHeight="true" outlineLevel="0" collapsed="false">
      <c r="A269" s="287" t="n">
        <v>211</v>
      </c>
      <c r="B269" s="288" t="str">
        <f aca="false">IF(E269=1,"Pogreška",IF(F269=1,"Provjera","O.K."))</f>
        <v>O.K.</v>
      </c>
      <c r="C269" s="302" t="s">
        <v>3466</v>
      </c>
      <c r="D269" s="279"/>
      <c r="E269" s="169" t="n">
        <f aca="false">MAX(G269:K269)</f>
        <v>0</v>
      </c>
      <c r="F269" s="169" t="n">
        <f aca="false">MAX(L269:O269)</f>
        <v>0</v>
      </c>
      <c r="G269" s="169"/>
      <c r="H269" s="169"/>
      <c r="I269" s="169"/>
      <c r="J269" s="169"/>
      <c r="K269" s="169"/>
      <c r="L269" s="169" t="n">
        <f aca="false">IF(AND('PR-RAS'!D512&gt;0,'PR-RAS'!D926=0),1,0)</f>
        <v>0</v>
      </c>
      <c r="M269" s="169" t="n">
        <f aca="false">IF(AND('PR-RAS'!E512&gt;0,'PR-RAS'!E926=0),1,0)</f>
        <v>0</v>
      </c>
      <c r="N269" s="169"/>
      <c r="O269" s="169"/>
      <c r="P269" s="169"/>
    </row>
    <row r="270" customFormat="false" ht="30" hidden="false" customHeight="true" outlineLevel="0" collapsed="false">
      <c r="A270" s="287" t="n">
        <v>212</v>
      </c>
      <c r="B270" s="288" t="str">
        <f aca="false">IF(E270=1,"Pogreška",IF(F270=1,"Provjera","O.K."))</f>
        <v>O.K.</v>
      </c>
      <c r="C270" s="302" t="s">
        <v>3467</v>
      </c>
      <c r="D270" s="279"/>
      <c r="E270" s="169" t="n">
        <f aca="false">MAX(G270:K270)</f>
        <v>0</v>
      </c>
      <c r="F270" s="169" t="n">
        <f aca="false">MAX(L270:O270)</f>
        <v>0</v>
      </c>
      <c r="G270" s="169"/>
      <c r="H270" s="169"/>
      <c r="I270" s="169"/>
      <c r="J270" s="169"/>
      <c r="K270" s="169"/>
      <c r="L270" s="169" t="n">
        <f aca="false">IF(AND('PR-RAS'!D533&gt;0,'PR-RAS'!D941=0),1,0)</f>
        <v>0</v>
      </c>
      <c r="M270" s="169" t="n">
        <f aca="false">IF(AND('PR-RAS'!E533&gt;0,'PR-RAS'!E941=0),1,0)</f>
        <v>0</v>
      </c>
      <c r="N270" s="169"/>
      <c r="O270" s="169"/>
      <c r="P270" s="169"/>
    </row>
    <row r="271" customFormat="false" ht="30" hidden="false" customHeight="true" outlineLevel="0" collapsed="false">
      <c r="A271" s="287" t="n">
        <v>213</v>
      </c>
      <c r="B271" s="288" t="str">
        <f aca="false">IF(E271=1,"Pogreška",IF(F271=1,"Provjera","O.K."))</f>
        <v>O.K.</v>
      </c>
      <c r="C271" s="302" t="s">
        <v>3468</v>
      </c>
      <c r="D271" s="279"/>
      <c r="E271" s="169" t="n">
        <f aca="false">MAX(G271:K271)</f>
        <v>0</v>
      </c>
      <c r="F271" s="169" t="n">
        <f aca="false">MAX(L271:O271)</f>
        <v>0</v>
      </c>
      <c r="G271" s="169"/>
      <c r="H271" s="169"/>
      <c r="I271" s="169"/>
      <c r="J271" s="169"/>
      <c r="K271" s="169"/>
      <c r="L271" s="169" t="n">
        <f aca="false">IF(AND('PR-RAS'!D543&gt;0,SUM('PR-RAS'!D942:D942)=0),1,0)</f>
        <v>0</v>
      </c>
      <c r="M271" s="169" t="n">
        <f aca="false">IF(AND('PR-RAS'!E543&gt;0,SUM('PR-RAS'!E942:E942)=0),1,0)</f>
        <v>0</v>
      </c>
      <c r="N271" s="169"/>
      <c r="O271" s="169"/>
      <c r="P271" s="169"/>
    </row>
    <row r="272" customFormat="false" ht="30" hidden="false" customHeight="true" outlineLevel="0" collapsed="false">
      <c r="A272" s="287" t="n">
        <v>214</v>
      </c>
      <c r="B272" s="288" t="str">
        <f aca="false">IF(E272=1,"Pogreška",IF(F272=1,"Provjera","O.K."))</f>
        <v>O.K.</v>
      </c>
      <c r="C272" s="302" t="s">
        <v>3469</v>
      </c>
      <c r="D272" s="279"/>
      <c r="E272" s="169" t="n">
        <f aca="false">MAX(G272:K272)</f>
        <v>0</v>
      </c>
      <c r="F272" s="169" t="n">
        <f aca="false">MAX(L272:O272)</f>
        <v>0</v>
      </c>
      <c r="G272" s="169"/>
      <c r="H272" s="169"/>
      <c r="I272" s="169"/>
      <c r="J272" s="169"/>
      <c r="K272" s="169"/>
      <c r="L272" s="169" t="n">
        <f aca="false">IF(AND('PR-RAS'!D546&gt;0,SUM('PR-RAS'!D943:D943)=0),1,0)</f>
        <v>0</v>
      </c>
      <c r="M272" s="169" t="n">
        <f aca="false">IF(AND('PR-RAS'!E546&gt;0,SUM('PR-RAS'!E943:E943)=0),1,0)</f>
        <v>0</v>
      </c>
      <c r="N272" s="169"/>
      <c r="O272" s="169"/>
      <c r="P272" s="169"/>
    </row>
    <row r="273" customFormat="false" ht="30" hidden="false" customHeight="true" outlineLevel="0" collapsed="false">
      <c r="A273" s="287" t="n">
        <v>215</v>
      </c>
      <c r="B273" s="288" t="str">
        <f aca="false">IF(E273=1,"Pogreška",IF(F273=1,"Provjera","O.K."))</f>
        <v>O.K.</v>
      </c>
      <c r="C273" s="302" t="s">
        <v>3470</v>
      </c>
      <c r="D273" s="279"/>
      <c r="E273" s="169" t="n">
        <f aca="false">MAX(G273:K273)</f>
        <v>0</v>
      </c>
      <c r="F273" s="169" t="n">
        <f aca="false">MAX(L273:O273)</f>
        <v>0</v>
      </c>
      <c r="G273" s="169"/>
      <c r="H273" s="169"/>
      <c r="I273" s="169"/>
      <c r="J273" s="169"/>
      <c r="K273" s="169"/>
      <c r="L273" s="169" t="n">
        <f aca="false">IF(AND('PR-RAS'!D547&gt;0,SUM('PR-RAS'!D944:D944)=0),1,0)</f>
        <v>0</v>
      </c>
      <c r="M273" s="169" t="n">
        <f aca="false">IF(AND('PR-RAS'!E547&gt;0,SUM('PR-RAS'!E944:E944)=0),1,0)</f>
        <v>0</v>
      </c>
      <c r="N273" s="169"/>
      <c r="O273" s="169"/>
      <c r="P273" s="169"/>
    </row>
    <row r="274" customFormat="false" ht="30" hidden="false" customHeight="true" outlineLevel="0" collapsed="false">
      <c r="A274" s="287" t="n">
        <v>216</v>
      </c>
      <c r="B274" s="288" t="str">
        <f aca="false">IF(E274=1,"Pogreška",IF(F274=1,"Provjera","O.K."))</f>
        <v>O.K.</v>
      </c>
      <c r="C274" s="302" t="s">
        <v>3471</v>
      </c>
      <c r="D274" s="279"/>
      <c r="E274" s="169" t="n">
        <f aca="false">MAX(G274:K274)</f>
        <v>0</v>
      </c>
      <c r="F274" s="169" t="n">
        <f aca="false">MAX(L274:O274)</f>
        <v>0</v>
      </c>
      <c r="G274" s="169"/>
      <c r="H274" s="169"/>
      <c r="I274" s="169"/>
      <c r="J274" s="169"/>
      <c r="K274" s="169"/>
      <c r="L274" s="169" t="n">
        <f aca="false">IF(AND('PR-RAS'!D548&gt;0,SUM('PR-RAS'!D945:D945)=0),1,0)</f>
        <v>0</v>
      </c>
      <c r="M274" s="169" t="n">
        <f aca="false">IF(AND('PR-RAS'!E548&gt;0,SUM('PR-RAS'!E945:E945)=0),1,0)</f>
        <v>0</v>
      </c>
      <c r="N274" s="169"/>
      <c r="O274" s="169"/>
      <c r="P274" s="169"/>
    </row>
    <row r="275" customFormat="false" ht="30" hidden="false" customHeight="true" outlineLevel="0" collapsed="false">
      <c r="A275" s="287" t="n">
        <v>217</v>
      </c>
      <c r="B275" s="288" t="str">
        <f aca="false">IF(E275=1,"Pogreška",IF(F275=1,"Provjera","O.K."))</f>
        <v>O.K.</v>
      </c>
      <c r="C275" s="302" t="s">
        <v>3472</v>
      </c>
      <c r="D275" s="279"/>
      <c r="E275" s="169" t="n">
        <f aca="false">MAX(G275:K275)</f>
        <v>0</v>
      </c>
      <c r="F275" s="169" t="n">
        <f aca="false">MAX(L275:O275)</f>
        <v>0</v>
      </c>
      <c r="G275" s="169"/>
      <c r="H275" s="169"/>
      <c r="I275" s="169"/>
      <c r="J275" s="169"/>
      <c r="K275" s="169"/>
      <c r="L275" s="169" t="n">
        <f aca="false">IF(AND('PR-RAS'!D551&gt;0,SUM('PR-RAS'!D948:D948)=0),1,0)</f>
        <v>0</v>
      </c>
      <c r="M275" s="169" t="n">
        <f aca="false">IF(AND('PR-RAS'!E551&gt;0,SUM('PR-RAS'!E948:E948)=0),1,0)</f>
        <v>0</v>
      </c>
      <c r="N275" s="169"/>
      <c r="O275" s="169"/>
      <c r="P275" s="169"/>
    </row>
    <row r="276" customFormat="false" ht="30" hidden="false" customHeight="true" outlineLevel="0" collapsed="false">
      <c r="A276" s="287" t="n">
        <v>218</v>
      </c>
      <c r="B276" s="288" t="str">
        <f aca="false">IF(E276=1,"Pogreška",IF(F276=1,"Provjera","O.K."))</f>
        <v>O.K.</v>
      </c>
      <c r="C276" s="302" t="s">
        <v>3473</v>
      </c>
      <c r="D276" s="279"/>
      <c r="E276" s="169" t="n">
        <f aca="false">MAX(G276:K276)</f>
        <v>0</v>
      </c>
      <c r="F276" s="169" t="n">
        <f aca="false">MAX(L276:O276)</f>
        <v>0</v>
      </c>
      <c r="G276" s="169"/>
      <c r="H276" s="169"/>
      <c r="I276" s="169"/>
      <c r="J276" s="169"/>
      <c r="K276" s="169"/>
      <c r="L276" s="169" t="n">
        <f aca="false">IF(AND('PR-RAS'!D552&gt;0,SUM('PR-RAS'!D949:D949)=0),1,0)</f>
        <v>0</v>
      </c>
      <c r="M276" s="169" t="n">
        <f aca="false">IF(AND('PR-RAS'!E552&gt;0,SUM('PR-RAS'!E949:E949)=0),1,0)</f>
        <v>0</v>
      </c>
      <c r="N276" s="169"/>
      <c r="O276" s="169"/>
      <c r="P276" s="169"/>
    </row>
    <row r="277" customFormat="false" ht="30" hidden="false" customHeight="true" outlineLevel="0" collapsed="false">
      <c r="A277" s="287" t="n">
        <v>219</v>
      </c>
      <c r="B277" s="288" t="str">
        <f aca="false">IF(E277=1,"Pogreška",IF(F277=1,"Provjera","O.K."))</f>
        <v>O.K.</v>
      </c>
      <c r="C277" s="302" t="s">
        <v>3474</v>
      </c>
      <c r="D277" s="279"/>
      <c r="E277" s="169" t="n">
        <f aca="false">MAX(G277:K277)</f>
        <v>0</v>
      </c>
      <c r="F277" s="169" t="n">
        <f aca="false">MAX(L277:O277)</f>
        <v>0</v>
      </c>
      <c r="G277" s="169"/>
      <c r="H277" s="169"/>
      <c r="I277" s="169"/>
      <c r="J277" s="169"/>
      <c r="K277" s="169"/>
      <c r="L277" s="169" t="n">
        <f aca="false">IF(AND('PR-RAS'!D553&gt;0,SUM('PR-RAS'!D950:D950)=0),1,0)</f>
        <v>0</v>
      </c>
      <c r="M277" s="169" t="n">
        <f aca="false">IF(AND('PR-RAS'!E553&gt;0,SUM('PR-RAS'!E950:E950)=0),1,0)</f>
        <v>0</v>
      </c>
      <c r="N277" s="169"/>
      <c r="O277" s="169"/>
      <c r="P277" s="169"/>
    </row>
    <row r="278" customFormat="false" ht="30" hidden="false" customHeight="true" outlineLevel="0" collapsed="false">
      <c r="A278" s="287" t="n">
        <v>220</v>
      </c>
      <c r="B278" s="288" t="str">
        <f aca="false">IF(E278=1,"Pogreška",IF(F278=1,"Provjera","O.K."))</f>
        <v>O.K.</v>
      </c>
      <c r="C278" s="302" t="s">
        <v>3475</v>
      </c>
      <c r="D278" s="279"/>
      <c r="E278" s="169" t="n">
        <f aca="false">MAX(G278:K278)</f>
        <v>0</v>
      </c>
      <c r="F278" s="169" t="n">
        <f aca="false">MAX(L278:O278)</f>
        <v>0</v>
      </c>
      <c r="G278" s="169"/>
      <c r="H278" s="169"/>
      <c r="I278" s="169"/>
      <c r="J278" s="169"/>
      <c r="K278" s="169"/>
      <c r="L278" s="169" t="n">
        <f aca="false">IF(AND('PR-RAS'!D599&gt;0,'PR-RAS'!D969=0),1,0)</f>
        <v>0</v>
      </c>
      <c r="M278" s="169" t="n">
        <f aca="false">IF(AND('PR-RAS'!E599&gt;0,'PR-RAS'!E969=0),1,0)</f>
        <v>0</v>
      </c>
      <c r="N278" s="169"/>
      <c r="O278" s="169"/>
      <c r="P278" s="169"/>
    </row>
    <row r="279" customFormat="false" ht="30" hidden="false" customHeight="true" outlineLevel="0" collapsed="false">
      <c r="A279" s="287" t="n">
        <v>221</v>
      </c>
      <c r="B279" s="288" t="str">
        <f aca="false">IF(E279=1,"Pogreška",IF(F279=1,"Provjera","O.K."))</f>
        <v>O.K.</v>
      </c>
      <c r="C279" s="302" t="s">
        <v>3476</v>
      </c>
      <c r="D279" s="279"/>
      <c r="E279" s="169" t="n">
        <f aca="false">MAX(G279:K279)</f>
        <v>0</v>
      </c>
      <c r="F279" s="169" t="n">
        <f aca="false">MAX(L279:O279)</f>
        <v>0</v>
      </c>
      <c r="G279" s="169"/>
      <c r="H279" s="169"/>
      <c r="I279" s="169"/>
      <c r="J279" s="169"/>
      <c r="K279" s="169"/>
      <c r="L279" s="169" t="n">
        <f aca="false">IF(AND('PR-RAS'!D600&gt;0,'PR-RAS'!D970=0),1,0)</f>
        <v>0</v>
      </c>
      <c r="M279" s="169" t="n">
        <f aca="false">IF(AND('PR-RAS'!E600&gt;0,'PR-RAS'!E970=0),1,0)</f>
        <v>0</v>
      </c>
      <c r="N279" s="169"/>
      <c r="O279" s="169"/>
      <c r="P279" s="169"/>
    </row>
    <row r="280" customFormat="false" ht="30" hidden="false" customHeight="true" outlineLevel="0" collapsed="false">
      <c r="A280" s="287" t="n">
        <v>222</v>
      </c>
      <c r="B280" s="288" t="str">
        <f aca="false">IF(E280=1,"Pogreška",IF(F280=1,"Provjera","O.K."))</f>
        <v>O.K.</v>
      </c>
      <c r="C280" s="302" t="s">
        <v>3477</v>
      </c>
      <c r="D280" s="279"/>
      <c r="E280" s="169" t="n">
        <f aca="false">MAX(G280:K280)</f>
        <v>0</v>
      </c>
      <c r="F280" s="169" t="n">
        <f aca="false">MAX(L280:O280)</f>
        <v>0</v>
      </c>
      <c r="G280" s="169"/>
      <c r="H280" s="169"/>
      <c r="I280" s="169"/>
      <c r="J280" s="169"/>
      <c r="K280" s="169"/>
      <c r="L280" s="169" t="n">
        <f aca="false">IF(AND('PR-RAS'!D601&gt;0,'PR-RAS'!D971=0),1,0)</f>
        <v>0</v>
      </c>
      <c r="M280" s="169" t="n">
        <f aca="false">IF(AND('PR-RAS'!E601&gt;0,'PR-RAS'!E971=0),1,0)</f>
        <v>0</v>
      </c>
      <c r="N280" s="169"/>
      <c r="O280" s="169"/>
      <c r="P280" s="169"/>
    </row>
    <row r="281" customFormat="false" ht="33" hidden="false" customHeight="true" outlineLevel="0" collapsed="false">
      <c r="A281" s="287" t="n">
        <v>223</v>
      </c>
      <c r="B281" s="288" t="str">
        <f aca="false">IF(E281=1,"Pogreška",IF(F281=1,"Provjera","O.K."))</f>
        <v>O.K.</v>
      </c>
      <c r="C281" s="302" t="s">
        <v>3478</v>
      </c>
      <c r="D281" s="279"/>
      <c r="E281" s="169" t="n">
        <f aca="false">MAX(G281:K281)</f>
        <v>0</v>
      </c>
      <c r="F281" s="169" t="n">
        <f aca="false">MAX(L281:O281)</f>
        <v>0</v>
      </c>
      <c r="G281" s="169"/>
      <c r="H281" s="169"/>
      <c r="I281" s="169"/>
      <c r="J281" s="169"/>
      <c r="K281" s="169"/>
      <c r="L281" s="169" t="n">
        <f aca="false">IF(AND('PR-RAS'!D602&gt;0,'PR-RAS'!D972=0),1,0)</f>
        <v>0</v>
      </c>
      <c r="M281" s="169" t="n">
        <f aca="false">IF(AND('PR-RAS'!E602&gt;0,'PR-RAS'!E972=0),1,0)</f>
        <v>0</v>
      </c>
      <c r="N281" s="169"/>
      <c r="O281" s="169"/>
      <c r="P281" s="169"/>
    </row>
    <row r="282" customFormat="false" ht="30" hidden="false" customHeight="true" outlineLevel="0" collapsed="false">
      <c r="A282" s="287" t="n">
        <v>224</v>
      </c>
      <c r="B282" s="288" t="str">
        <f aca="false">IF(E282=1,"Pogreška",IF(F282=1,"Provjera","O.K."))</f>
        <v>O.K.</v>
      </c>
      <c r="C282" s="302" t="s">
        <v>3479</v>
      </c>
      <c r="D282" s="279"/>
      <c r="E282" s="169" t="n">
        <f aca="false">MAX(G282:K282)</f>
        <v>0</v>
      </c>
      <c r="F282" s="169" t="n">
        <f aca="false">MAX(L282:O282)</f>
        <v>0</v>
      </c>
      <c r="G282" s="169"/>
      <c r="H282" s="169"/>
      <c r="I282" s="169"/>
      <c r="J282" s="169"/>
      <c r="K282" s="169"/>
      <c r="L282" s="169" t="n">
        <f aca="false">IF(AND('PR-RAS'!D605&gt;0,'PR-RAS'!D976=0),1,0)</f>
        <v>0</v>
      </c>
      <c r="M282" s="169" t="n">
        <f aca="false">IF(AND('PR-RAS'!E605&gt;0,'PR-RAS'!E976=0),1,0)</f>
        <v>0</v>
      </c>
      <c r="N282" s="169"/>
      <c r="O282" s="169"/>
      <c r="P282" s="169"/>
    </row>
    <row r="283" customFormat="false" ht="30" hidden="false" customHeight="true" outlineLevel="0" collapsed="false">
      <c r="A283" s="287" t="n">
        <v>225</v>
      </c>
      <c r="B283" s="288" t="str">
        <f aca="false">IF(E283=1,"Pogreška",IF(F283=1,"Provjera","O.K."))</f>
        <v>O.K.</v>
      </c>
      <c r="C283" s="302" t="s">
        <v>3480</v>
      </c>
      <c r="D283" s="279"/>
      <c r="E283" s="169" t="n">
        <f aca="false">MAX(G283:K283)</f>
        <v>0</v>
      </c>
      <c r="F283" s="169" t="n">
        <f aca="false">MAX(L283:O283)</f>
        <v>0</v>
      </c>
      <c r="G283" s="169"/>
      <c r="H283" s="169"/>
      <c r="I283" s="169"/>
      <c r="J283" s="169"/>
      <c r="K283" s="169"/>
      <c r="L283" s="169" t="n">
        <f aca="false">IF(AND('PR-RAS'!D606&gt;0,SUM('PR-RAS'!D977:D978)=0),1,0)</f>
        <v>0</v>
      </c>
      <c r="M283" s="169" t="n">
        <f aca="false">IF(AND('PR-RAS'!E606&gt;0,SUM('PR-RAS'!E977:E978)=0),1,0)</f>
        <v>0</v>
      </c>
      <c r="N283" s="169"/>
      <c r="O283" s="169"/>
      <c r="P283" s="169"/>
    </row>
    <row r="284" customFormat="false" ht="30" hidden="false" customHeight="true" outlineLevel="0" collapsed="false">
      <c r="A284" s="287" t="n">
        <v>226</v>
      </c>
      <c r="B284" s="288" t="str">
        <f aca="false">IF(E284=1,"Pogreška",IF(F284=1,"Provjera","O.K."))</f>
        <v>O.K.</v>
      </c>
      <c r="C284" s="302" t="s">
        <v>3481</v>
      </c>
      <c r="D284" s="279"/>
      <c r="E284" s="169" t="n">
        <f aca="false">MAX(G284:K284)</f>
        <v>0</v>
      </c>
      <c r="F284" s="169" t="n">
        <f aca="false">MAX(L284:O284)</f>
        <v>0</v>
      </c>
      <c r="G284" s="169"/>
      <c r="H284" s="169"/>
      <c r="I284" s="169"/>
      <c r="J284" s="169"/>
      <c r="K284" s="169"/>
      <c r="L284" s="169" t="n">
        <f aca="false">IF(AND('PR-RAS'!D608&gt;0,'PR-RAS'!D979=0),1,0)</f>
        <v>0</v>
      </c>
      <c r="M284" s="169" t="n">
        <f aca="false">IF(AND('PR-RAS'!E608&gt;0,'PR-RAS'!E979=0),1,0)</f>
        <v>0</v>
      </c>
      <c r="N284" s="169"/>
      <c r="O284" s="169"/>
      <c r="P284" s="169"/>
    </row>
    <row r="285" customFormat="false" ht="30" hidden="false" customHeight="true" outlineLevel="0" collapsed="false">
      <c r="A285" s="287" t="n">
        <v>227</v>
      </c>
      <c r="B285" s="288" t="str">
        <f aca="false">IF(E285=1,"Pogreška",IF(F285=1,"Provjera","O.K."))</f>
        <v>O.K.</v>
      </c>
      <c r="C285" s="302" t="s">
        <v>3482</v>
      </c>
      <c r="D285" s="279"/>
      <c r="E285" s="169" t="n">
        <f aca="false">MAX(G285:K285)</f>
        <v>0</v>
      </c>
      <c r="F285" s="169" t="n">
        <f aca="false">MAX(L285:O285)</f>
        <v>0</v>
      </c>
      <c r="G285" s="169"/>
      <c r="H285" s="169"/>
      <c r="I285" s="169"/>
      <c r="J285" s="169"/>
      <c r="K285" s="169"/>
      <c r="L285" s="169" t="n">
        <f aca="false">IF(AND('PR-RAS'!D611&gt;0,'PR-RAS'!D983=0),1,0)</f>
        <v>0</v>
      </c>
      <c r="M285" s="169" t="n">
        <f aca="false">IF(AND('PR-RAS'!E611&gt;0,'PR-RAS'!E983=0),1,0)</f>
        <v>0</v>
      </c>
      <c r="N285" s="169"/>
      <c r="O285" s="169"/>
      <c r="P285" s="169"/>
    </row>
    <row r="286" customFormat="false" ht="30" hidden="false" customHeight="true" outlineLevel="0" collapsed="false">
      <c r="A286" s="287" t="n">
        <v>228</v>
      </c>
      <c r="B286" s="288" t="str">
        <f aca="false">IF(E286=1,"Pogreška",IF(F286=1,"Provjera","O.K."))</f>
        <v>O.K.</v>
      </c>
      <c r="C286" s="302" t="s">
        <v>3483</v>
      </c>
      <c r="D286" s="279"/>
      <c r="E286" s="169" t="n">
        <f aca="false">MAX(G286:K286)</f>
        <v>0</v>
      </c>
      <c r="F286" s="169" t="n">
        <f aca="false">MAX(L286:O286)</f>
        <v>0</v>
      </c>
      <c r="G286" s="169"/>
      <c r="H286" s="169"/>
      <c r="I286" s="169"/>
      <c r="J286" s="169"/>
      <c r="K286" s="169"/>
      <c r="L286" s="169" t="n">
        <f aca="false">IF(AND('PR-RAS'!D612&gt;0,SUM('PR-RAS'!D984:D985)=0),1,0)</f>
        <v>0</v>
      </c>
      <c r="M286" s="169" t="n">
        <f aca="false">IF(AND('PR-RAS'!E612&gt;0,SUM('PR-RAS'!E984:E985)=0),1,0)</f>
        <v>0</v>
      </c>
      <c r="N286" s="169"/>
      <c r="O286" s="169"/>
      <c r="P286" s="169"/>
    </row>
    <row r="287" customFormat="false" ht="30" hidden="false" customHeight="true" outlineLevel="0" collapsed="false">
      <c r="A287" s="287" t="n">
        <v>229</v>
      </c>
      <c r="B287" s="288" t="str">
        <f aca="false">IF(E287=1,"Pogreška",IF(F287=1,"Provjera","O.K."))</f>
        <v>O.K.</v>
      </c>
      <c r="C287" s="302" t="s">
        <v>3484</v>
      </c>
      <c r="D287" s="279"/>
      <c r="E287" s="169" t="n">
        <f aca="false">MAX(G287:K287)</f>
        <v>0</v>
      </c>
      <c r="F287" s="169" t="n">
        <f aca="false">MAX(L287:O287)</f>
        <v>0</v>
      </c>
      <c r="G287" s="169"/>
      <c r="H287" s="169"/>
      <c r="I287" s="169"/>
      <c r="J287" s="169"/>
      <c r="K287" s="169"/>
      <c r="L287" s="169" t="n">
        <f aca="false">IF(AND('PR-RAS'!D614&gt;0,'PR-RAS'!D989=0),1,0)</f>
        <v>0</v>
      </c>
      <c r="M287" s="169" t="n">
        <f aca="false">IF(AND('PR-RAS'!E614&gt;0,'PR-RAS'!E989=0),1,0)</f>
        <v>0</v>
      </c>
      <c r="N287" s="169"/>
      <c r="O287" s="169"/>
      <c r="P287" s="169"/>
    </row>
    <row r="288" customFormat="false" ht="30" hidden="false" customHeight="true" outlineLevel="0" collapsed="false">
      <c r="A288" s="287" t="n">
        <v>230</v>
      </c>
      <c r="B288" s="288" t="str">
        <f aca="false">IF(E288=1,"Pogreška",IF(F288=1,"Provjera","O.K."))</f>
        <v>O.K.</v>
      </c>
      <c r="C288" s="302" t="s">
        <v>3485</v>
      </c>
      <c r="D288" s="279"/>
      <c r="E288" s="169" t="n">
        <f aca="false">MAX(G288:K288)</f>
        <v>0</v>
      </c>
      <c r="F288" s="169" t="n">
        <f aca="false">MAX(L288:O288)</f>
        <v>0</v>
      </c>
      <c r="G288" s="169"/>
      <c r="H288" s="169"/>
      <c r="I288" s="169"/>
      <c r="J288" s="169"/>
      <c r="K288" s="169"/>
      <c r="L288" s="169" t="n">
        <f aca="false">IF(AND('PR-RAS'!D615&gt;0,SUM('PR-RAS'!D990:D991)=0),1,0)</f>
        <v>0</v>
      </c>
      <c r="M288" s="169" t="n">
        <f aca="false">IF(AND('PR-RAS'!E615&gt;0,SUM('PR-RAS'!E990:E991)=0),1,0)</f>
        <v>0</v>
      </c>
      <c r="N288" s="169"/>
      <c r="O288" s="169"/>
      <c r="P288" s="169"/>
    </row>
    <row r="289" customFormat="false" ht="30" hidden="false" customHeight="true" outlineLevel="0" collapsed="false">
      <c r="A289" s="287" t="n">
        <v>231</v>
      </c>
      <c r="B289" s="288" t="str">
        <f aca="false">IF(E289=1,"Pogreška",IF(F289=1,"Provjera","O.K."))</f>
        <v>O.K.</v>
      </c>
      <c r="C289" s="302" t="s">
        <v>3486</v>
      </c>
      <c r="D289" s="279"/>
      <c r="E289" s="169" t="n">
        <f aca="false">MAX(G289:K289)</f>
        <v>0</v>
      </c>
      <c r="F289" s="169" t="n">
        <f aca="false">MAX(L289:O289)</f>
        <v>0</v>
      </c>
      <c r="G289" s="169"/>
      <c r="H289" s="169"/>
      <c r="I289" s="169"/>
      <c r="J289" s="169"/>
      <c r="K289" s="169"/>
      <c r="L289" s="169" t="n">
        <f aca="false">IF(AND('PR-RAS'!D617&gt;0,'PR-RAS'!D992=0),1,0)</f>
        <v>0</v>
      </c>
      <c r="M289" s="169" t="n">
        <f aca="false">IF(AND('PR-RAS'!E617&gt;0,'PR-RAS'!E992=0),1,0)</f>
        <v>0</v>
      </c>
      <c r="N289" s="169"/>
      <c r="O289" s="169"/>
      <c r="P289" s="169"/>
    </row>
    <row r="290" customFormat="false" ht="30" hidden="false" customHeight="true" outlineLevel="0" collapsed="false">
      <c r="A290" s="287" t="n">
        <v>232</v>
      </c>
      <c r="B290" s="288" t="str">
        <f aca="false">IF(E290=1,"Pogreška",IF(F290=1,"Provjera","O.K."))</f>
        <v>O.K.</v>
      </c>
      <c r="C290" s="302" t="s">
        <v>3487</v>
      </c>
      <c r="D290" s="279"/>
      <c r="E290" s="169" t="n">
        <f aca="false">MAX(G290:K290)</f>
        <v>0</v>
      </c>
      <c r="F290" s="169" t="n">
        <f aca="false">MAX(L290:O290)</f>
        <v>0</v>
      </c>
      <c r="G290" s="169"/>
      <c r="H290" s="169"/>
      <c r="I290" s="169"/>
      <c r="J290" s="169"/>
      <c r="K290" s="169"/>
      <c r="L290" s="169" t="n">
        <f aca="false">IF(AND('PR-RAS'!D618&gt;0,'PR-RAS'!D993=0),1,0)</f>
        <v>0</v>
      </c>
      <c r="M290" s="169" t="n">
        <f aca="false">IF(AND('PR-RAS'!E618&gt;0,'PR-RAS'!E993=0),1,0)</f>
        <v>0</v>
      </c>
      <c r="N290" s="169"/>
      <c r="O290" s="169"/>
      <c r="P290" s="169"/>
    </row>
    <row r="291" customFormat="false" ht="30" hidden="false" customHeight="true" outlineLevel="0" collapsed="false">
      <c r="A291" s="287" t="n">
        <v>233</v>
      </c>
      <c r="B291" s="288" t="str">
        <f aca="false">IF(E291=1,"Pogreška",IF(F291=1,"Provjera","O.K."))</f>
        <v>O.K.</v>
      </c>
      <c r="C291" s="302" t="s">
        <v>3488</v>
      </c>
      <c r="D291" s="279"/>
      <c r="E291" s="169" t="n">
        <f aca="false">MAX(G291:K291)</f>
        <v>0</v>
      </c>
      <c r="F291" s="169" t="n">
        <f aca="false">MAX(L291:O291)</f>
        <v>0</v>
      </c>
      <c r="G291" s="169"/>
      <c r="H291" s="169"/>
      <c r="I291" s="169"/>
      <c r="J291" s="169"/>
      <c r="K291" s="169"/>
      <c r="L291" s="169" t="n">
        <f aca="false">IF(AND('PR-RAS'!D619&gt;0,'PR-RAS'!D994=0),1,0)</f>
        <v>0</v>
      </c>
      <c r="M291" s="169" t="n">
        <f aca="false">IF(AND('PR-RAS'!E619&gt;0,'PR-RAS'!E994=0),1,0)</f>
        <v>0</v>
      </c>
      <c r="N291" s="169"/>
      <c r="O291" s="169"/>
      <c r="P291" s="169"/>
    </row>
    <row r="292" customFormat="false" ht="30" hidden="false" customHeight="true" outlineLevel="0" collapsed="false">
      <c r="A292" s="287" t="n">
        <v>234</v>
      </c>
      <c r="B292" s="288" t="str">
        <f aca="false">IF(E292=1,"Pogreška",IF(F292=1,"Provjera","O.K."))</f>
        <v>O.K.</v>
      </c>
      <c r="C292" s="302" t="s">
        <v>3489</v>
      </c>
      <c r="D292" s="279"/>
      <c r="E292" s="169" t="n">
        <f aca="false">MAX(G292:K292)</f>
        <v>0</v>
      </c>
      <c r="F292" s="169" t="n">
        <f aca="false">MAX(L292:O292)</f>
        <v>0</v>
      </c>
      <c r="G292" s="169"/>
      <c r="H292" s="169"/>
      <c r="I292" s="169"/>
      <c r="J292" s="169"/>
      <c r="K292" s="169"/>
      <c r="L292" s="169" t="n">
        <f aca="false">IF(AND('PR-RAS'!D637&gt;0,'PR-RAS'!D1009=0),1,0)</f>
        <v>0</v>
      </c>
      <c r="M292" s="169" t="n">
        <f aca="false">IF(AND('PR-RAS'!E637&gt;0,'PR-RAS'!E1009=0),1,0)</f>
        <v>0</v>
      </c>
      <c r="N292" s="169"/>
      <c r="O292" s="169"/>
      <c r="P292" s="169"/>
    </row>
    <row r="293" customFormat="false" ht="40.9" hidden="false" customHeight="true" outlineLevel="0" collapsed="false">
      <c r="A293" s="287" t="n">
        <v>235</v>
      </c>
      <c r="B293" s="288" t="str">
        <f aca="false">IF(E293=1,"Pogreška",IF(F293=1,"Provjera","O.K."))</f>
        <v>O.K.</v>
      </c>
      <c r="C293" s="302" t="s">
        <v>3490</v>
      </c>
      <c r="D293" s="279"/>
      <c r="E293" s="169" t="n">
        <f aca="false">MAX(G293:K293)</f>
        <v>0</v>
      </c>
      <c r="F293" s="169" t="n">
        <f aca="false">MAX(L293:O293)</f>
        <v>0</v>
      </c>
      <c r="G293" s="169"/>
      <c r="H293" s="169"/>
      <c r="I293" s="169"/>
      <c r="J293" s="169"/>
      <c r="K293" s="169"/>
      <c r="L293" s="169" t="n">
        <f aca="false">IF(AND(J3="DA",MAX('PR-RAS'!D653:D655)=0,MIN('PR-RAS'!D653:D655)=0),1,0)</f>
        <v>0</v>
      </c>
      <c r="M293" s="169" t="s">
        <v>631</v>
      </c>
      <c r="N293" s="169"/>
      <c r="O293" s="169"/>
      <c r="P293" s="169"/>
      <c r="R293" s="309"/>
    </row>
    <row r="294" customFormat="false" ht="42" hidden="false" customHeight="true" outlineLevel="0" collapsed="false">
      <c r="A294" s="287" t="n">
        <v>236</v>
      </c>
      <c r="B294" s="288" t="str">
        <f aca="false">IF(E294=1,"Pogreška",IF(F294=1,"Provjera","O.K."))</f>
        <v>O.K.</v>
      </c>
      <c r="C294" s="302" t="s">
        <v>3491</v>
      </c>
      <c r="D294" s="279"/>
      <c r="E294" s="169" t="n">
        <f aca="false">MAX(G294:K294)</f>
        <v>0</v>
      </c>
      <c r="F294" s="169" t="n">
        <f aca="false">MAX(L294:O294)</f>
        <v>0</v>
      </c>
      <c r="G294" s="169"/>
      <c r="H294" s="169" t="n">
        <f aca="false">IF(OR('PR-RAS'!D302*'PR-RAS'!D303&gt;0,'PR-RAS'!D419*'PR-RAS'!D420&gt;0,'PR-RAS'!D641*'PR-RAS'!D642&gt;0),1,0)</f>
        <v>0</v>
      </c>
      <c r="I294" s="169" t="n">
        <f aca="false">IF(OR('PR-RAS'!E302*'PR-RAS'!E303&gt;0,'PR-RAS'!E419*'PR-RAS'!E420&gt;0,'PR-RAS'!E641*'PR-RAS'!E642&gt;0),1,0)</f>
        <v>0</v>
      </c>
      <c r="J294" s="169"/>
      <c r="K294" s="169"/>
      <c r="L294" s="169"/>
      <c r="M294" s="169"/>
      <c r="N294" s="169"/>
      <c r="O294" s="169"/>
      <c r="P294" s="169"/>
    </row>
    <row r="295" customFormat="false" ht="36" hidden="false" customHeight="true" outlineLevel="0" collapsed="false">
      <c r="A295" s="310" t="n">
        <v>258</v>
      </c>
      <c r="B295" s="288" t="str">
        <f aca="false">IF(E295=1,"Pogreška",IF(F295=1,"Provjera","O.K."))</f>
        <v>O.K.</v>
      </c>
      <c r="C295" s="293" t="s">
        <v>3492</v>
      </c>
      <c r="D295" s="279"/>
      <c r="E295" s="169" t="n">
        <f aca="false">MAX(G295:K295)</f>
        <v>0</v>
      </c>
      <c r="F295" s="169" t="n">
        <f aca="false">MAX(L295:O295)</f>
        <v>0</v>
      </c>
      <c r="G295" s="169" t="n">
        <f aca="false">IF(AND(J3="DA",OR(ISBLANK('PR-RAS'!D302),ISBLANK('PR-RAS'!D419),ISBLANK('PR-RAS'!D641),ISBLANK('PR-RAS'!D303),ISBLANK('PR-RAS'!D420),ISBLANK('PR-RAS'!D642))),1,0)</f>
        <v>0</v>
      </c>
      <c r="H295" s="169" t="n">
        <f aca="false">IF(AND(J3="DA",OR(ISBLANK('PR-RAS'!E302),ISBLANK('PR-RAS'!E419),ISBLANK('PR-RAS'!E641),ISBLANK('PR-RAS'!E303),ISBLANK('PR-RAS'!E420),ISBLANK('PR-RAS'!E642))),1,0)</f>
        <v>0</v>
      </c>
      <c r="I295" s="169"/>
      <c r="J295" s="169"/>
      <c r="K295" s="169"/>
      <c r="L295" s="169"/>
      <c r="M295" s="169"/>
      <c r="N295" s="169"/>
      <c r="O295" s="169"/>
    </row>
    <row r="296" customFormat="false" ht="71.45" hidden="false" customHeight="true" outlineLevel="0" collapsed="false">
      <c r="A296" s="287" t="n">
        <v>237</v>
      </c>
      <c r="B296" s="288" t="str">
        <f aca="false">IF(E296=1,"Pogreška",IF(F296=1,"Provjera","O.K."))</f>
        <v>O.K.</v>
      </c>
      <c r="C296" s="302" t="s">
        <v>3493</v>
      </c>
      <c r="D296" s="279"/>
      <c r="E296" s="169" t="n">
        <f aca="false">MAX(G296:K296)</f>
        <v>0</v>
      </c>
      <c r="F296" s="169" t="n">
        <f aca="false">MAX(L296:O296)</f>
        <v>0</v>
      </c>
      <c r="G296" s="169" t="n">
        <f aca="false">IF(AND(OR(MAX('PR-RAS'!D657:E657,'PR-RAS'!D659:E659)&gt;10000,MAX('PR-RAS'!D658:E658,'PR-RAS'!D660:E660)&gt;35000),O3&lt;&gt;174,O3&lt;&gt;713,O3&lt;&gt;1222,O3&lt;&gt;47107),1,0)</f>
        <v>0</v>
      </c>
      <c r="H296" s="169" t="n">
        <f aca="false">IF(MAX('PR-RAS'!D657:E660)&gt;100000,1,0)</f>
        <v>0</v>
      </c>
      <c r="I296" s="169"/>
      <c r="J296" s="169"/>
      <c r="K296" s="169"/>
      <c r="L296" s="169" t="n">
        <f aca="false">IF(MAX('PR-RAS'!D657:E660)&gt;1000,1,0)</f>
        <v>0</v>
      </c>
      <c r="M296" s="169"/>
      <c r="N296" s="169"/>
      <c r="O296" s="169"/>
      <c r="P296" s="169"/>
    </row>
    <row r="297" customFormat="false" ht="36" hidden="false" customHeight="true" outlineLevel="0" collapsed="false">
      <c r="A297" s="310" t="n">
        <v>257</v>
      </c>
      <c r="B297" s="288" t="str">
        <f aca="false">IF(E297=1,"Pogreška",IF(F297=1,"Provjera","O.K."))</f>
        <v>O.K.</v>
      </c>
      <c r="C297" s="293" t="s">
        <v>3494</v>
      </c>
      <c r="D297" s="279"/>
      <c r="E297" s="169" t="n">
        <f aca="false">MAX(G297:K297)</f>
        <v>0</v>
      </c>
      <c r="F297" s="169" t="n">
        <f aca="false">MAX(L297:O297)</f>
        <v>0</v>
      </c>
      <c r="G297" s="169" t="n">
        <f aca="false">IF(MIN('PR-RAS'!D6:E1019)&lt;-0.001,1,0)</f>
        <v>0</v>
      </c>
      <c r="H297" s="169"/>
      <c r="I297" s="169"/>
      <c r="J297" s="169"/>
      <c r="K297" s="169"/>
      <c r="L297" s="169"/>
      <c r="M297" s="169"/>
      <c r="N297" s="169"/>
      <c r="O297" s="169"/>
      <c r="P297" s="169"/>
    </row>
    <row r="298" customFormat="false" ht="19.5" hidden="false" customHeight="true" outlineLevel="0" collapsed="false">
      <c r="A298" s="292" t="s">
        <v>32</v>
      </c>
      <c r="B298" s="292"/>
      <c r="C298" s="292"/>
      <c r="D298" s="279"/>
      <c r="E298" s="169" t="n">
        <f aca="false">SUM(E299:E339)</f>
        <v>0</v>
      </c>
      <c r="F298" s="169" t="n">
        <f aca="false">SUM(F299:F339)</f>
        <v>0</v>
      </c>
      <c r="G298" s="169"/>
      <c r="H298" s="169"/>
      <c r="I298" s="169"/>
      <c r="J298" s="169"/>
      <c r="K298" s="169"/>
      <c r="L298" s="169"/>
      <c r="M298" s="169"/>
      <c r="N298" s="169"/>
      <c r="O298" s="169"/>
      <c r="P298" s="169"/>
    </row>
    <row r="299" customFormat="false" ht="20.25" hidden="false" customHeight="true" outlineLevel="0" collapsed="false">
      <c r="A299" s="287" t="n">
        <v>1</v>
      </c>
      <c r="B299" s="288" t="str">
        <f aca="false">IF(E299=1,"Pogreška",IF(F299=1,"Provjera","O.K."))</f>
        <v>O.K.</v>
      </c>
      <c r="C299" s="311" t="s">
        <v>3495</v>
      </c>
      <c r="D299" s="279"/>
      <c r="E299" s="169" t="n">
        <f aca="false">MAX(G299:K299)</f>
        <v>0</v>
      </c>
      <c r="F299" s="169" t="n">
        <f aca="false">MAX(L299:O299)</f>
        <v>0</v>
      </c>
      <c r="G299" s="169" t="n">
        <f aca="false">IF(ABS(BILANCA!D6-BILANCA!D175)&gt;0.001,1,0)</f>
        <v>0</v>
      </c>
      <c r="H299" s="169" t="n">
        <f aca="false">IF(ABS(BILANCA!E6-BILANCA!E175)&gt;0.001,1,0)</f>
        <v>0</v>
      </c>
      <c r="I299" s="169"/>
      <c r="J299" s="169"/>
      <c r="K299" s="169"/>
      <c r="L299" s="169"/>
      <c r="M299" s="169"/>
      <c r="N299" s="169"/>
      <c r="O299" s="169"/>
      <c r="P299" s="169"/>
    </row>
    <row r="300" customFormat="false" ht="18" hidden="false" customHeight="true" outlineLevel="0" collapsed="false">
      <c r="A300" s="287" t="n">
        <v>26</v>
      </c>
      <c r="B300" s="288" t="str">
        <f aca="false">IF(E300=1,"Pogreška",IF(F300=1,"Provjera","O.K."))</f>
        <v>O.K.</v>
      </c>
      <c r="C300" s="293" t="s">
        <v>3496</v>
      </c>
      <c r="D300" s="279"/>
      <c r="E300" s="169" t="n">
        <f aca="false">MAX(G300:K300)</f>
        <v>0</v>
      </c>
      <c r="F300" s="169" t="n">
        <f aca="false">MAX(L300:O300)</f>
        <v>0</v>
      </c>
      <c r="G300" s="169" t="n">
        <f aca="false">IF(AND(OR(I3=41,I3=42),O3&lt;&gt;23911,O3&lt;&gt;25843,MAX(BILANCA!D162:E162,BILANCA!D334:E334)&gt;0),1,0)</f>
        <v>0</v>
      </c>
      <c r="H300" s="169"/>
      <c r="I300" s="169"/>
      <c r="J300" s="169"/>
      <c r="K300" s="169"/>
      <c r="L300" s="169"/>
      <c r="M300" s="169"/>
      <c r="N300" s="169"/>
      <c r="O300" s="169"/>
      <c r="P300" s="169"/>
    </row>
    <row r="301" customFormat="false" ht="18" hidden="false" customHeight="true" outlineLevel="0" collapsed="false">
      <c r="A301" s="287" t="n">
        <v>27</v>
      </c>
      <c r="B301" s="288" t="str">
        <f aca="false">IF(E301=1,"Pogreška",IF(F301=1,"Provjera","O.K."))</f>
        <v>O.K.</v>
      </c>
      <c r="C301" s="293" t="s">
        <v>3497</v>
      </c>
      <c r="D301" s="279"/>
      <c r="E301" s="169" t="n">
        <f aca="false">MAX(G301:K301)</f>
        <v>0</v>
      </c>
      <c r="F301" s="169" t="n">
        <f aca="false">MAX(L301:O301)</f>
        <v>0</v>
      </c>
      <c r="G301" s="169" t="n">
        <f aca="false">IF(AND(I3=23,MAX(BILANCA!D334:E334)&gt;0),1,0)</f>
        <v>0</v>
      </c>
      <c r="H301" s="169"/>
      <c r="I301" s="169"/>
      <c r="J301" s="169"/>
      <c r="K301" s="169"/>
      <c r="L301" s="169"/>
      <c r="M301" s="169"/>
      <c r="N301" s="169"/>
      <c r="O301" s="169"/>
      <c r="P301" s="169"/>
    </row>
    <row r="302" customFormat="false" ht="18" hidden="false" customHeight="true" outlineLevel="0" collapsed="false">
      <c r="A302" s="287" t="n">
        <v>46</v>
      </c>
      <c r="B302" s="288" t="str">
        <f aca="false">IF(E302=1,"Pogreška",IF(F302=1,"Provjera","O.K."))</f>
        <v>O.K.</v>
      </c>
      <c r="C302" s="293" t="s">
        <v>3498</v>
      </c>
      <c r="D302" s="279"/>
      <c r="E302" s="169" t="n">
        <f aca="false">MAX(G302:K302)</f>
        <v>0</v>
      </c>
      <c r="F302" s="169" t="n">
        <f aca="false">MAX(L302:O302)</f>
        <v>0</v>
      </c>
      <c r="G302" s="169" t="n">
        <f aca="false">IF(AND(OR(I3=11,I3=12,I3=21,I3=31,I3=23,I3=41,I3=42),MAX(BILANCA!D368)&gt;0),1,0)</f>
        <v>0</v>
      </c>
      <c r="H302" s="169"/>
      <c r="I302" s="169"/>
      <c r="J302" s="169"/>
      <c r="K302" s="169"/>
      <c r="L302" s="169"/>
      <c r="M302" s="169"/>
      <c r="N302" s="169"/>
      <c r="O302" s="169"/>
      <c r="P302" s="169"/>
    </row>
    <row r="303" customFormat="false" ht="19.5" hidden="false" customHeight="true" outlineLevel="0" collapsed="false">
      <c r="A303" s="287" t="n">
        <v>2</v>
      </c>
      <c r="B303" s="288" t="str">
        <f aca="false">IF(E303=1,"Pogreška",IF(F303=1,"Provjera","O.K."))</f>
        <v>O.K.</v>
      </c>
      <c r="C303" s="293" t="s">
        <v>3499</v>
      </c>
      <c r="D303" s="279"/>
      <c r="E303" s="169" t="n">
        <f aca="false">MAX(G303:K303)</f>
        <v>0</v>
      </c>
      <c r="F303" s="169" t="n">
        <f aca="false">MAX(L303:O303)</f>
        <v>0</v>
      </c>
      <c r="G303" s="169" t="n">
        <f aca="false">IF(AND(BILANCA!D256&lt;&gt;0,BILANCA!D260&lt;&gt;0),1,0)</f>
        <v>0</v>
      </c>
      <c r="H303" s="169" t="n">
        <f aca="false">IF(AND(BILANCA!E256&lt;&gt;0,BILANCA!E260&lt;&gt;0),1,0)</f>
        <v>0</v>
      </c>
      <c r="I303" s="169"/>
      <c r="J303" s="169"/>
      <c r="K303" s="169"/>
      <c r="L303" s="169"/>
      <c r="M303" s="169"/>
      <c r="N303" s="169"/>
      <c r="O303" s="169"/>
      <c r="P303" s="169"/>
    </row>
    <row r="304" customFormat="false" ht="19.5" hidden="false" customHeight="true" outlineLevel="0" collapsed="false">
      <c r="A304" s="287" t="n">
        <v>3</v>
      </c>
      <c r="B304" s="288" t="str">
        <f aca="false">IF(E304=1,"Pogreška",IF(F304=1,"Provjera","O.K."))</f>
        <v>O.K.</v>
      </c>
      <c r="C304" s="293" t="s">
        <v>3500</v>
      </c>
      <c r="D304" s="279"/>
      <c r="E304" s="169" t="n">
        <f aca="false">MAX(G304:K304)</f>
        <v>0</v>
      </c>
      <c r="F304" s="169" t="n">
        <f aca="false">MAX(L304:O304)</f>
        <v>0</v>
      </c>
      <c r="G304" s="169" t="n">
        <f aca="false">IF(AND(BILANCA!D257&lt;&gt;0,BILANCA!D261&lt;&gt;0),1,0)</f>
        <v>0</v>
      </c>
      <c r="H304" s="169" t="n">
        <f aca="false">IF(AND(BILANCA!E257&lt;&gt;0,BILANCA!E261&lt;&gt;0),1,0)</f>
        <v>0</v>
      </c>
      <c r="I304" s="169"/>
      <c r="J304" s="169"/>
      <c r="K304" s="169"/>
      <c r="L304" s="169"/>
      <c r="M304" s="169"/>
      <c r="N304" s="169"/>
      <c r="O304" s="169"/>
      <c r="P304" s="169"/>
    </row>
    <row r="305" customFormat="false" ht="19.5" hidden="false" customHeight="true" outlineLevel="0" collapsed="false">
      <c r="A305" s="287" t="n">
        <v>4</v>
      </c>
      <c r="B305" s="288" t="str">
        <f aca="false">IF(E305=1,"Pogreška",IF(F305=1,"Provjera","O.K."))</f>
        <v>O.K.</v>
      </c>
      <c r="C305" s="293" t="s">
        <v>3501</v>
      </c>
      <c r="D305" s="279"/>
      <c r="E305" s="169" t="n">
        <f aca="false">MAX(G305:K305)</f>
        <v>0</v>
      </c>
      <c r="F305" s="169" t="n">
        <f aca="false">MAX(L305:O305)</f>
        <v>0</v>
      </c>
      <c r="G305" s="169" t="n">
        <f aca="false">IF(AND(BILANCA!D258&lt;&gt;0,BILANCA!D262&lt;&gt;0),1,0)</f>
        <v>0</v>
      </c>
      <c r="H305" s="169" t="n">
        <f aca="false">IF(AND(BILANCA!E258&lt;&gt;0,BILANCA!E262&lt;&gt;0),1,0)</f>
        <v>0</v>
      </c>
      <c r="I305" s="169"/>
      <c r="J305" s="169"/>
      <c r="K305" s="169"/>
      <c r="L305" s="169"/>
      <c r="M305" s="169"/>
      <c r="N305" s="169"/>
      <c r="O305" s="169"/>
      <c r="P305" s="169"/>
    </row>
    <row r="306" customFormat="false" ht="19.5" hidden="false" customHeight="true" outlineLevel="0" collapsed="false">
      <c r="A306" s="287" t="n">
        <v>5</v>
      </c>
      <c r="B306" s="288" t="str">
        <f aca="false">IF(E306=1,"Pogreška",IF(F306=1,"Provjera","O.K."))</f>
        <v>O.K.</v>
      </c>
      <c r="C306" s="293" t="s">
        <v>3502</v>
      </c>
      <c r="D306" s="279"/>
      <c r="E306" s="169" t="n">
        <f aca="false">MAX(G306:K306)</f>
        <v>0</v>
      </c>
      <c r="F306" s="169" t="n">
        <f aca="false">MAX(L306:O306)</f>
        <v>0</v>
      </c>
      <c r="G306" s="169" t="n">
        <f aca="false">IF(MIN(BILANCA!D6:E249,BILANCA!D252:E253,BILANCA!D255:E363)&lt;0,1,0)</f>
        <v>0</v>
      </c>
      <c r="H306" s="169"/>
      <c r="I306" s="169"/>
      <c r="J306" s="169"/>
      <c r="K306" s="169"/>
      <c r="L306" s="169"/>
      <c r="M306" s="169"/>
      <c r="N306" s="169"/>
      <c r="O306" s="169"/>
      <c r="P306" s="169"/>
    </row>
    <row r="307" customFormat="false" ht="19.5" hidden="false" customHeight="true" outlineLevel="0" collapsed="false">
      <c r="A307" s="287" t="n">
        <v>30</v>
      </c>
      <c r="B307" s="288" t="str">
        <f aca="false">IF(E307=1,"Pogreška",IF(F307=1,"Provjera","O.K."))</f>
        <v>O.K.</v>
      </c>
      <c r="C307" s="293" t="s">
        <v>3503</v>
      </c>
      <c r="D307" s="279"/>
      <c r="E307" s="169" t="n">
        <f aca="false">MAX(G307:K307)</f>
        <v>0</v>
      </c>
      <c r="F307" s="169" t="n">
        <f aca="false">MAX(L307:O307)</f>
        <v>0</v>
      </c>
      <c r="G307" s="169" t="n">
        <f aca="false">IF(ABS(BILANCA!D87-SUM(BILANCA!D307:D321))&gt;0.001,1,0)</f>
        <v>0</v>
      </c>
      <c r="H307" s="169" t="n">
        <f aca="false">IF(ABS(BILANCA!E87-SUM(BILANCA!E307:E321))&gt;0.001,1,0)</f>
        <v>0</v>
      </c>
      <c r="I307" s="169"/>
      <c r="J307" s="169"/>
      <c r="K307" s="169"/>
      <c r="L307" s="169"/>
      <c r="M307" s="169"/>
      <c r="N307" s="169"/>
      <c r="O307" s="169"/>
      <c r="P307" s="169"/>
    </row>
    <row r="308" customFormat="false" ht="19.5" hidden="false" customHeight="true" outlineLevel="0" collapsed="false">
      <c r="A308" s="287" t="n">
        <v>48</v>
      </c>
      <c r="B308" s="288" t="str">
        <f aca="false">IF(E308=1,"Pogreška",IF(F308=1,"Provjera","O.K."))</f>
        <v>O.K.</v>
      </c>
      <c r="C308" s="293" t="s">
        <v>3504</v>
      </c>
      <c r="D308" s="279"/>
      <c r="E308" s="169" t="n">
        <f aca="false">MAX(G308:K308)</f>
        <v>0</v>
      </c>
      <c r="F308" s="169" t="n">
        <f aca="false">MAX(L308:O308)</f>
        <v>0</v>
      </c>
      <c r="G308" s="169" t="n">
        <f aca="false">IF(AND(OR(I3=11,I3=12,I3=21,I3=31,I3=23,I3=41,I3=42),MAX(BILANCA!D312)&gt;0),1,0)</f>
        <v>0</v>
      </c>
      <c r="H308" s="169" t="n">
        <f aca="false">IF(AND(OR(I3=11,I3=12,I3=21,I3=31,I3=23,I3=41,I3=42),MAX(BILANCA!E312)&gt;0),1,0)</f>
        <v>0</v>
      </c>
      <c r="I308" s="169"/>
      <c r="J308" s="169"/>
      <c r="K308" s="169"/>
      <c r="L308" s="169"/>
      <c r="M308" s="169"/>
      <c r="N308" s="169"/>
      <c r="O308" s="169"/>
      <c r="P308" s="169"/>
    </row>
    <row r="309" customFormat="false" ht="19.5" hidden="false" customHeight="true" outlineLevel="0" collapsed="false">
      <c r="A309" s="287" t="n">
        <v>49</v>
      </c>
      <c r="B309" s="288" t="str">
        <f aca="false">IF(E309=1,"Pogreška",IF(F309=1,"Provjera","O.K."))</f>
        <v>O.K.</v>
      </c>
      <c r="C309" s="293" t="s">
        <v>3505</v>
      </c>
      <c r="D309" s="279"/>
      <c r="E309" s="169" t="n">
        <f aca="false">MAX(G309:K309)</f>
        <v>0</v>
      </c>
      <c r="F309" s="169" t="n">
        <f aca="false">MAX(L309:O309)</f>
        <v>0</v>
      </c>
      <c r="G309" s="169" t="n">
        <f aca="false">IF(AND(OR(I3=21,I3=31,I3=41,I3=42),MAX(BILANCA!D313)&gt;0),1,0)</f>
        <v>0</v>
      </c>
      <c r="H309" s="169" t="n">
        <f aca="false">IF(AND(OR(I3=21,I3=31,I3=41,I3=42),MAX(BILANCA!E313)&gt;0),1,0)</f>
        <v>0</v>
      </c>
      <c r="I309" s="169"/>
      <c r="J309" s="169"/>
      <c r="K309" s="169"/>
      <c r="L309" s="169"/>
      <c r="M309" s="169"/>
      <c r="N309" s="169"/>
      <c r="O309" s="169"/>
      <c r="P309" s="169"/>
    </row>
    <row r="310" customFormat="false" ht="19.5" hidden="false" customHeight="true" outlineLevel="0" collapsed="false">
      <c r="A310" s="287" t="n">
        <v>28</v>
      </c>
      <c r="B310" s="288" t="str">
        <f aca="false">IF(E310=1,"Pogreška",IF(F310=1,"Provjera","O.K."))</f>
        <v>O.K.</v>
      </c>
      <c r="C310" s="293" t="s">
        <v>3506</v>
      </c>
      <c r="D310" s="279"/>
      <c r="E310" s="169" t="n">
        <f aca="false">MAX(G310:K310)</f>
        <v>0</v>
      </c>
      <c r="F310" s="169" t="n">
        <f aca="false">MAX(L310:O310)</f>
        <v>0</v>
      </c>
      <c r="G310" s="169" t="n">
        <f aca="false">IF(ABS(BILANCA!D157-SUM(BILANCA!D322:D329))&gt;0.001,1,0)</f>
        <v>0</v>
      </c>
      <c r="H310" s="169" t="n">
        <f aca="false">IF(ABS(BILANCA!E157-SUM(BILANCA!E322:E329))&gt;0.001,1,0)</f>
        <v>0</v>
      </c>
      <c r="I310" s="169"/>
      <c r="J310" s="169"/>
      <c r="K310" s="169"/>
      <c r="L310" s="169"/>
      <c r="M310" s="169"/>
      <c r="N310" s="169"/>
      <c r="O310" s="169"/>
      <c r="P310" s="169"/>
    </row>
    <row r="311" customFormat="false" ht="19.5" hidden="false" customHeight="true" outlineLevel="0" collapsed="false">
      <c r="A311" s="287" t="n">
        <v>29</v>
      </c>
      <c r="B311" s="288" t="str">
        <f aca="false">IF(E311=1,"Pogreška",IF(F311=1,"Provjera","O.K."))</f>
        <v>O.K.</v>
      </c>
      <c r="C311" s="293" t="s">
        <v>3507</v>
      </c>
      <c r="D311" s="279"/>
      <c r="E311" s="169" t="n">
        <f aca="false">MAX(G311:K311)</f>
        <v>0</v>
      </c>
      <c r="F311" s="169" t="n">
        <f aca="false">MAX(L311:O311)</f>
        <v>0</v>
      </c>
      <c r="G311" s="169" t="n">
        <f aca="false">IF(ROUND(BILANCA!D161,2)&lt;ROUND(SUM(BILANCA!D330:D333),2),1,0)</f>
        <v>0</v>
      </c>
      <c r="H311" s="169" t="n">
        <f aca="false">IF(ROUND(BILANCA!E161,2)&lt;ROUND(SUM(BILANCA!E330:E333),2),1,0)</f>
        <v>0</v>
      </c>
      <c r="I311" s="169"/>
      <c r="J311" s="169"/>
      <c r="K311" s="169"/>
      <c r="L311" s="169"/>
      <c r="M311" s="169"/>
      <c r="N311" s="169"/>
      <c r="O311" s="169"/>
      <c r="P311" s="169"/>
    </row>
    <row r="312" customFormat="false" ht="19.5" hidden="false" customHeight="true" outlineLevel="0" collapsed="false">
      <c r="A312" s="287" t="n">
        <v>18</v>
      </c>
      <c r="B312" s="288" t="str">
        <f aca="false">IF(E312=1,"Pogreška",IF(F312=1,"Provjera","O.K."))</f>
        <v>O.K.</v>
      </c>
      <c r="C312" s="293" t="s">
        <v>3508</v>
      </c>
      <c r="D312" s="279"/>
      <c r="E312" s="169" t="n">
        <f aca="false">MAX(G312:K312)</f>
        <v>0</v>
      </c>
      <c r="F312" s="169" t="n">
        <f aca="false">MAX(L312:O312)</f>
        <v>0</v>
      </c>
      <c r="G312" s="169" t="n">
        <f aca="false">IF(ROUND(BILANCA!D334,2)&gt;ROUND(BILANCA!D162,2),1,0)</f>
        <v>0</v>
      </c>
      <c r="H312" s="169" t="n">
        <f aca="false">IF(ROUND(BILANCA!E334,2)&gt;ROUND(BILANCA!E162,2),1,0)</f>
        <v>0</v>
      </c>
      <c r="I312" s="169"/>
      <c r="J312" s="169"/>
      <c r="K312" s="169"/>
      <c r="L312" s="169"/>
      <c r="M312" s="169"/>
      <c r="N312" s="169"/>
      <c r="O312" s="169"/>
      <c r="P312" s="169"/>
    </row>
    <row r="313" customFormat="false" ht="19.5" hidden="false" customHeight="true" outlineLevel="0" collapsed="false">
      <c r="A313" s="287" t="n">
        <v>19</v>
      </c>
      <c r="B313" s="288" t="str">
        <f aca="false">IF(E313=1,"Pogreška",IF(F313=1,"Provjera","O.K."))</f>
        <v>O.K.</v>
      </c>
      <c r="C313" s="293" t="s">
        <v>3509</v>
      </c>
      <c r="D313" s="279"/>
      <c r="E313" s="169" t="n">
        <f aca="false">MAX(G313:K313)</f>
        <v>0</v>
      </c>
      <c r="F313" s="169" t="n">
        <f aca="false">MAX(L313:O313)</f>
        <v>0</v>
      </c>
      <c r="G313" s="169" t="n">
        <f aca="false">IF(ABS(BILANCA!D89+BILANCA!D107-BILANCA!D299-BILANCA!D300)&gt;0.001,1,0)</f>
        <v>0</v>
      </c>
      <c r="H313" s="169" t="n">
        <f aca="false">IF(ABS(BILANCA!E89+BILANCA!E107-BILANCA!E299-BILANCA!E300)&gt;0.001,1,0)</f>
        <v>0</v>
      </c>
      <c r="I313" s="169"/>
      <c r="J313" s="169"/>
      <c r="K313" s="169"/>
      <c r="L313" s="169"/>
      <c r="M313" s="169"/>
      <c r="N313" s="169"/>
      <c r="O313" s="169"/>
      <c r="P313" s="169"/>
    </row>
    <row r="314" customFormat="false" ht="19.5" hidden="false" customHeight="true" outlineLevel="0" collapsed="false">
      <c r="A314" s="287" t="n">
        <v>20</v>
      </c>
      <c r="B314" s="288" t="str">
        <f aca="false">IF(E314=1,"Pogreška",IF(F314=1,"Provjera","O.K."))</f>
        <v>O.K.</v>
      </c>
      <c r="C314" s="293" t="s">
        <v>3510</v>
      </c>
      <c r="D314" s="279"/>
      <c r="E314" s="169" t="n">
        <f aca="false">MAX(G314:K314)</f>
        <v>0</v>
      </c>
      <c r="F314" s="169" t="n">
        <f aca="false">MAX(L314:O314)</f>
        <v>0</v>
      </c>
      <c r="G314" s="169" t="n">
        <f aca="false">IF(ABS(SUM(BILANCA!D148:D150,BILANCA!D159:D163)-BILANCA!D301-BILANCA!D302)&gt;0.001,1,0)</f>
        <v>0</v>
      </c>
      <c r="H314" s="169" t="n">
        <f aca="false">IF(ABS(SUM(BILANCA!E148:E150,BILANCA!E159:E163)-BILANCA!E301-BILANCA!E302)&gt;0.001,1,0)</f>
        <v>0</v>
      </c>
      <c r="I314" s="169"/>
      <c r="J314" s="169"/>
      <c r="K314" s="169"/>
      <c r="L314" s="169"/>
      <c r="M314" s="169"/>
      <c r="N314" s="169"/>
      <c r="O314" s="169"/>
      <c r="P314" s="169"/>
    </row>
    <row r="315" customFormat="false" ht="19.5" hidden="false" customHeight="true" outlineLevel="0" collapsed="false">
      <c r="A315" s="287" t="n">
        <v>50</v>
      </c>
      <c r="B315" s="288" t="str">
        <f aca="false">IF(E315=1,"Pogreška",IF(F315=1,"Provjera","O.K."))</f>
        <v>O.K.</v>
      </c>
      <c r="C315" s="293" t="s">
        <v>3511</v>
      </c>
      <c r="D315" s="279"/>
      <c r="E315" s="169" t="n">
        <f aca="false">MAX(G315:K315)</f>
        <v>0</v>
      </c>
      <c r="F315" s="169" t="n">
        <f aca="false">MAX(L315:O315)</f>
        <v>0</v>
      </c>
      <c r="G315" s="169" t="n">
        <f aca="false">IF(ROUND(BILANCA!D303,2)&gt;ROUND(SUM(BILANCA!D148:D150,BILANCA!D159:D163),2),1,0)</f>
        <v>0</v>
      </c>
      <c r="H315" s="169" t="n">
        <f aca="false">IF(ROUND(BILANCA!E303,2)&gt;ROUND(SUM(BILANCA!E148:E150,BILANCA!E159:E163),2),1,0)</f>
        <v>0</v>
      </c>
      <c r="I315" s="169"/>
      <c r="J315" s="169"/>
      <c r="K315" s="169"/>
      <c r="L315" s="169"/>
      <c r="M315" s="169"/>
      <c r="N315" s="169"/>
      <c r="O315" s="169"/>
      <c r="P315" s="169"/>
    </row>
    <row r="316" customFormat="false" ht="19.5" hidden="false" customHeight="true" outlineLevel="0" collapsed="false">
      <c r="A316" s="287" t="n">
        <v>21</v>
      </c>
      <c r="B316" s="288" t="str">
        <f aca="false">IF(E316=1,"Pogreška",IF(F316=1,"Provjera","O.K."))</f>
        <v>O.K.</v>
      </c>
      <c r="C316" s="293" t="s">
        <v>3512</v>
      </c>
      <c r="D316" s="279"/>
      <c r="E316" s="169" t="n">
        <f aca="false">MAX(G316:K316)</f>
        <v>0</v>
      </c>
      <c r="F316" s="169" t="n">
        <f aca="false">MAX(L316:O316)</f>
        <v>0</v>
      </c>
      <c r="G316" s="169" t="n">
        <f aca="false">IF(ABS(SUM(BILANCA!D166:D169)-BILANCA!D304-BILANCA!D305)&gt;0.001,1,0)</f>
        <v>0</v>
      </c>
      <c r="H316" s="169" t="n">
        <f aca="false">IF(ABS(SUM(BILANCA!E166:E169)-BILANCA!E304-BILANCA!E305)&gt;0.001,1,0)</f>
        <v>0</v>
      </c>
      <c r="I316" s="169"/>
      <c r="J316" s="169"/>
      <c r="K316" s="169"/>
      <c r="L316" s="169"/>
      <c r="M316" s="169"/>
      <c r="N316" s="169"/>
      <c r="O316" s="169"/>
      <c r="P316" s="169"/>
    </row>
    <row r="317" customFormat="false" ht="19.5" hidden="false" customHeight="true" outlineLevel="0" collapsed="false">
      <c r="A317" s="287" t="n">
        <v>51</v>
      </c>
      <c r="B317" s="288" t="str">
        <f aca="false">IF(E317=1,"Pogreška",IF(F317=1,"Provjera","O.K."))</f>
        <v>O.K.</v>
      </c>
      <c r="C317" s="293" t="s">
        <v>3513</v>
      </c>
      <c r="D317" s="279"/>
      <c r="E317" s="169" t="n">
        <f aca="false">MAX(G317:K317)</f>
        <v>0</v>
      </c>
      <c r="F317" s="169" t="n">
        <f aca="false">MAX(L317:O317)</f>
        <v>0</v>
      </c>
      <c r="G317" s="169" t="n">
        <f aca="false">IF(ROUND(BILANCA!D306,2)&gt;ROUND(SUM(BILANCA!D166:D169),2),1,0)</f>
        <v>0</v>
      </c>
      <c r="H317" s="169" t="n">
        <f aca="false">IF(ROUND(BILANCA!E306,2)&gt;ROUND(SUM(BILANCA!E166:E169),2),1,0)</f>
        <v>0</v>
      </c>
      <c r="I317" s="169"/>
      <c r="J317" s="169"/>
      <c r="K317" s="169"/>
      <c r="L317" s="169"/>
      <c r="M317" s="169"/>
      <c r="N317" s="169"/>
      <c r="O317" s="169"/>
      <c r="P317" s="169"/>
    </row>
    <row r="318" customFormat="false" ht="19.5" hidden="false" customHeight="true" outlineLevel="0" collapsed="false">
      <c r="A318" s="287" t="n">
        <v>31</v>
      </c>
      <c r="B318" s="288" t="str">
        <f aca="false">IF(E318=1,"Pogreška",IF(F318=1,"Provjera","O.K."))</f>
        <v>O.K.</v>
      </c>
      <c r="C318" s="293" t="s">
        <v>3514</v>
      </c>
      <c r="D318" s="279"/>
      <c r="E318" s="169" t="n">
        <f aca="false">MAX(G318:K318)</f>
        <v>0</v>
      </c>
      <c r="F318" s="169" t="n">
        <f aca="false">MAX(L318:O318)</f>
        <v>0</v>
      </c>
      <c r="G318" s="169" t="n">
        <f aca="false">IF(ROUND(BILANCA!D195,2)&lt;ROUND(BILANCA!D343,2),1,0)</f>
        <v>0</v>
      </c>
      <c r="H318" s="169" t="n">
        <f aca="false">IF(ROUND(BILANCA!E195,2)&lt;ROUND(BILANCA!E343,2),1,0)</f>
        <v>0</v>
      </c>
      <c r="I318" s="169"/>
      <c r="J318" s="169"/>
      <c r="K318" s="169"/>
      <c r="L318" s="169"/>
      <c r="M318" s="169"/>
      <c r="N318" s="169"/>
      <c r="O318" s="169"/>
      <c r="P318" s="169"/>
    </row>
    <row r="319" customFormat="false" ht="19.5" hidden="false" customHeight="true" outlineLevel="0" collapsed="false">
      <c r="A319" s="287" t="n">
        <v>32</v>
      </c>
      <c r="B319" s="288" t="str">
        <f aca="false">IF(E319=1,"Pogreška",IF(F319=1,"Provjera","O.K."))</f>
        <v>O.K.</v>
      </c>
      <c r="C319" s="293" t="s">
        <v>3515</v>
      </c>
      <c r="D319" s="279"/>
      <c r="E319" s="169" t="n">
        <f aca="false">MAX(G319:K319)</f>
        <v>0</v>
      </c>
      <c r="F319" s="169" t="n">
        <f aca="false">MAX(L319:O319)</f>
        <v>0</v>
      </c>
      <c r="G319" s="169" t="n">
        <f aca="false">IF(ROUND(BILANCA!D220,2)&lt;ROUND(SUM(BILANCA!D344:D345),2),1,0)</f>
        <v>0</v>
      </c>
      <c r="H319" s="169" t="n">
        <f aca="false">IF(ROUND(BILANCA!E220,2)&lt;ROUND(SUM(BILANCA!E344:E345),2),1,0)</f>
        <v>0</v>
      </c>
      <c r="I319" s="169"/>
      <c r="J319" s="169"/>
      <c r="K319" s="169"/>
      <c r="L319" s="169"/>
      <c r="M319" s="169"/>
      <c r="N319" s="169"/>
      <c r="O319" s="169"/>
      <c r="P319" s="169"/>
    </row>
    <row r="320" customFormat="false" ht="19.5" hidden="false" customHeight="true" outlineLevel="0" collapsed="false">
      <c r="A320" s="287" t="n">
        <v>33</v>
      </c>
      <c r="B320" s="288" t="str">
        <f aca="false">IF(E320=1,"Pogreška",IF(F320=1,"Provjera","O.K."))</f>
        <v>O.K.</v>
      </c>
      <c r="C320" s="293" t="s">
        <v>3516</v>
      </c>
      <c r="D320" s="279"/>
      <c r="E320" s="169" t="n">
        <f aca="false">MAX(G320:K320)</f>
        <v>0</v>
      </c>
      <c r="F320" s="169" t="n">
        <f aca="false">MAX(L320:O320)</f>
        <v>0</v>
      </c>
      <c r="G320" s="169" t="n">
        <f aca="false">IF(ROUND(BILANCA!D221,2)&lt;ROUND(BILANCA!D346,2),1,0)</f>
        <v>0</v>
      </c>
      <c r="H320" s="169" t="n">
        <f aca="false">IF(ROUND(BILANCA!E221,2)&lt;ROUND(BILANCA!E346,2),1,0)</f>
        <v>0</v>
      </c>
      <c r="I320" s="169"/>
      <c r="J320" s="169"/>
      <c r="K320" s="169"/>
      <c r="L320" s="169"/>
      <c r="M320" s="169"/>
      <c r="N320" s="169"/>
      <c r="O320" s="169"/>
      <c r="P320" s="169"/>
    </row>
    <row r="321" customFormat="false" ht="19.5" hidden="false" customHeight="true" outlineLevel="0" collapsed="false">
      <c r="A321" s="287" t="n">
        <v>34</v>
      </c>
      <c r="B321" s="288" t="str">
        <f aca="false">IF(E321=1,"Pogreška",IF(F321=1,"Provjera","O.K."))</f>
        <v>O.K.</v>
      </c>
      <c r="C321" s="293" t="s">
        <v>3517</v>
      </c>
      <c r="D321" s="279"/>
      <c r="E321" s="169" t="n">
        <f aca="false">MAX(G321:K321)</f>
        <v>0</v>
      </c>
      <c r="F321" s="169" t="n">
        <f aca="false">MAX(L321:O321)</f>
        <v>0</v>
      </c>
      <c r="G321" s="169" t="n">
        <f aca="false">IF(ROUND(BILANCA!D222,2)&lt;ROUND(SUM(BILANCA!D347:D348),2),1,0)</f>
        <v>0</v>
      </c>
      <c r="H321" s="169" t="n">
        <f aca="false">IF(ROUND(BILANCA!E222,2)&lt;ROUND(SUM(BILANCA!E347:E348),2),1,0)</f>
        <v>0</v>
      </c>
      <c r="I321" s="169"/>
      <c r="J321" s="169"/>
      <c r="K321" s="169"/>
      <c r="L321" s="169"/>
      <c r="M321" s="169"/>
      <c r="N321" s="169"/>
      <c r="O321" s="169"/>
      <c r="P321" s="169"/>
    </row>
    <row r="322" customFormat="false" ht="19.5" hidden="false" customHeight="true" outlineLevel="0" collapsed="false">
      <c r="A322" s="287" t="n">
        <v>35</v>
      </c>
      <c r="B322" s="288" t="str">
        <f aca="false">IF(E322=1,"Pogreška",IF(F322=1,"Provjera","O.K."))</f>
        <v>O.K.</v>
      </c>
      <c r="C322" s="293" t="s">
        <v>3518</v>
      </c>
      <c r="D322" s="279"/>
      <c r="E322" s="169" t="n">
        <f aca="false">MAX(G322:K322)</f>
        <v>0</v>
      </c>
      <c r="F322" s="169" t="n">
        <f aca="false">MAX(L322:O322)</f>
        <v>0</v>
      </c>
      <c r="G322" s="169" t="n">
        <f aca="false">IF(ROUND(BILANCA!D223,2)&lt;ROUND(BILANCA!D349,2),1,0)</f>
        <v>0</v>
      </c>
      <c r="H322" s="169" t="n">
        <f aca="false">IF(ROUND(BILANCA!E223,2)&lt;ROUND(BILANCA!E349,2),1,0)</f>
        <v>0</v>
      </c>
      <c r="I322" s="169"/>
      <c r="J322" s="169"/>
      <c r="K322" s="169"/>
      <c r="L322" s="169"/>
      <c r="M322" s="169"/>
      <c r="N322" s="169"/>
      <c r="O322" s="169"/>
      <c r="P322" s="169"/>
    </row>
    <row r="323" customFormat="false" ht="19.5" hidden="false" customHeight="true" outlineLevel="0" collapsed="false">
      <c r="A323" s="287" t="n">
        <v>36</v>
      </c>
      <c r="B323" s="288" t="str">
        <f aca="false">IF(E323=1,"Pogreška",IF(F323=1,"Provjera","O.K."))</f>
        <v>O.K.</v>
      </c>
      <c r="C323" s="293" t="s">
        <v>3519</v>
      </c>
      <c r="D323" s="279"/>
      <c r="E323" s="169" t="n">
        <f aca="false">MAX(G323:K323)</f>
        <v>0</v>
      </c>
      <c r="F323" s="169" t="n">
        <f aca="false">MAX(L323:O323)</f>
        <v>0</v>
      </c>
      <c r="G323" s="169" t="n">
        <f aca="false">IF(ROUND(BILANCA!D224,2)&lt;ROUND(SUM(BILANCA!D350:D351),2),1,0)</f>
        <v>0</v>
      </c>
      <c r="H323" s="169" t="n">
        <f aca="false">IF(ROUND(BILANCA!E224,2)&lt;ROUND(SUM(BILANCA!E350:E351),2),1,0)</f>
        <v>0</v>
      </c>
      <c r="I323" s="169"/>
      <c r="J323" s="169"/>
      <c r="K323" s="169"/>
      <c r="L323" s="169"/>
      <c r="M323" s="169"/>
      <c r="N323" s="169"/>
      <c r="O323" s="169"/>
      <c r="P323" s="169"/>
    </row>
    <row r="324" customFormat="false" ht="19.5" hidden="false" customHeight="true" outlineLevel="0" collapsed="false">
      <c r="A324" s="287" t="n">
        <v>37</v>
      </c>
      <c r="B324" s="288" t="str">
        <f aca="false">IF(E324=1,"Pogreška",IF(F324=1,"Provjera","O.K."))</f>
        <v>O.K.</v>
      </c>
      <c r="C324" s="293" t="s">
        <v>3520</v>
      </c>
      <c r="D324" s="279"/>
      <c r="E324" s="169" t="n">
        <f aca="false">MAX(G324:K324)</f>
        <v>0</v>
      </c>
      <c r="F324" s="169" t="n">
        <f aca="false">MAX(L324:O324)</f>
        <v>0</v>
      </c>
      <c r="G324" s="169" t="n">
        <f aca="false">IF(ROUND(BILANCA!D225,2)&lt;ROUND(BILANCA!D352,2),1,0)</f>
        <v>0</v>
      </c>
      <c r="H324" s="169" t="n">
        <f aca="false">IF(ROUND(BILANCA!E225,2)&lt;ROUND(BILANCA!E352,2),1,0)</f>
        <v>0</v>
      </c>
      <c r="I324" s="169"/>
      <c r="J324" s="169"/>
      <c r="K324" s="169"/>
      <c r="L324" s="169"/>
      <c r="M324" s="169"/>
      <c r="N324" s="169"/>
      <c r="O324" s="169"/>
      <c r="P324" s="169"/>
    </row>
    <row r="325" customFormat="false" ht="19.5" hidden="false" customHeight="true" outlineLevel="0" collapsed="false">
      <c r="A325" s="287" t="n">
        <v>38</v>
      </c>
      <c r="B325" s="288" t="str">
        <f aca="false">IF(E325=1,"Pogreška",IF(F325=1,"Provjera","O.K."))</f>
        <v>O.K.</v>
      </c>
      <c r="C325" s="293" t="s">
        <v>3521</v>
      </c>
      <c r="D325" s="279"/>
      <c r="E325" s="169" t="n">
        <f aca="false">MAX(G325:K325)</f>
        <v>0</v>
      </c>
      <c r="F325" s="169" t="n">
        <f aca="false">MAX(L325:O325)</f>
        <v>0</v>
      </c>
      <c r="G325" s="169" t="n">
        <f aca="false">IF(ROUND(BILANCA!D226,2)&lt;ROUND(SUM(BILANCA!D353:D354),2),1,0)</f>
        <v>0</v>
      </c>
      <c r="H325" s="169" t="n">
        <f aca="false">IF(ROUND(BILANCA!E226,2)&lt;ROUND(SUM(BILANCA!E353:E354),2),1,0)</f>
        <v>0</v>
      </c>
      <c r="I325" s="169"/>
      <c r="J325" s="169"/>
      <c r="K325" s="169"/>
      <c r="L325" s="169"/>
      <c r="M325" s="169"/>
      <c r="N325" s="169"/>
      <c r="O325" s="169"/>
      <c r="P325" s="169"/>
    </row>
    <row r="326" customFormat="false" ht="19.5" hidden="false" customHeight="true" outlineLevel="0" collapsed="false">
      <c r="A326" s="287" t="n">
        <v>39</v>
      </c>
      <c r="B326" s="288" t="str">
        <f aca="false">IF(E326=1,"Pogreška",IF(F326=1,"Provjera","O.K."))</f>
        <v>O.K.</v>
      </c>
      <c r="C326" s="293" t="s">
        <v>3522</v>
      </c>
      <c r="D326" s="279"/>
      <c r="E326" s="169" t="n">
        <f aca="false">MAX(G326:K326)</f>
        <v>0</v>
      </c>
      <c r="F326" s="169" t="n">
        <f aca="false">MAX(L326:O326)</f>
        <v>0</v>
      </c>
      <c r="G326" s="169" t="n">
        <f aca="false">IF(ROUND(BILANCA!D241,2)&lt;ROUND(SUM(BILANCA!D355:D356),2),1,0)</f>
        <v>0</v>
      </c>
      <c r="H326" s="169" t="n">
        <f aca="false">IF(ROUND(BILANCA!E241,2)&lt;ROUND(SUM(BILANCA!E355:E356),2),1,0)</f>
        <v>0</v>
      </c>
      <c r="I326" s="169"/>
      <c r="J326" s="169"/>
      <c r="K326" s="169"/>
      <c r="L326" s="169"/>
      <c r="M326" s="169"/>
      <c r="N326" s="169"/>
      <c r="O326" s="169"/>
      <c r="P326" s="169"/>
    </row>
    <row r="327" customFormat="false" ht="19.5" hidden="false" customHeight="true" outlineLevel="0" collapsed="false">
      <c r="A327" s="287" t="n">
        <v>40</v>
      </c>
      <c r="B327" s="288" t="str">
        <f aca="false">IF(E327=1,"Pogreška",IF(F327=1,"Provjera","O.K."))</f>
        <v>O.K.</v>
      </c>
      <c r="C327" s="293" t="s">
        <v>3523</v>
      </c>
      <c r="D327" s="279"/>
      <c r="E327" s="169" t="n">
        <f aca="false">MAX(G327:K327)</f>
        <v>0</v>
      </c>
      <c r="F327" s="169" t="n">
        <f aca="false">MAX(L327:O327)</f>
        <v>0</v>
      </c>
      <c r="G327" s="169" t="n">
        <f aca="false">IF(ROUND(BILANCA!D242,2)&lt;ROUND(BILANCA!D357,2),1,0)</f>
        <v>0</v>
      </c>
      <c r="H327" s="169" t="n">
        <f aca="false">IF(ROUND(BILANCA!E242,2)&lt;ROUND(BILANCA!E357,2),1,0)</f>
        <v>0</v>
      </c>
      <c r="I327" s="169"/>
      <c r="J327" s="169"/>
      <c r="K327" s="169"/>
      <c r="L327" s="169"/>
      <c r="M327" s="169"/>
      <c r="N327" s="169"/>
      <c r="O327" s="169"/>
      <c r="P327" s="169"/>
    </row>
    <row r="328" customFormat="false" ht="19.5" hidden="false" customHeight="true" outlineLevel="0" collapsed="false">
      <c r="A328" s="287" t="n">
        <v>41</v>
      </c>
      <c r="B328" s="288" t="str">
        <f aca="false">IF(E328=1,"Pogreška",IF(F328=1,"Provjera","O.K."))</f>
        <v>O.K.</v>
      </c>
      <c r="C328" s="293" t="s">
        <v>3524</v>
      </c>
      <c r="D328" s="279"/>
      <c r="E328" s="169" t="n">
        <f aca="false">MAX(G328:K328)</f>
        <v>0</v>
      </c>
      <c r="F328" s="169" t="n">
        <f aca="false">MAX(L328:O328)</f>
        <v>0</v>
      </c>
      <c r="G328" s="169" t="n">
        <f aca="false">IF(ROUND(BILANCA!D243,2)&lt;ROUND(SUM(BILANCA!D358:D359),2),1,0)</f>
        <v>0</v>
      </c>
      <c r="H328" s="169" t="n">
        <f aca="false">IF(ROUND(BILANCA!E243,2)&lt;ROUND(SUM(BILANCA!E358:E359),2),1,0)</f>
        <v>0</v>
      </c>
      <c r="I328" s="169"/>
      <c r="J328" s="169"/>
      <c r="K328" s="169"/>
      <c r="L328" s="169"/>
      <c r="M328" s="169"/>
      <c r="N328" s="169"/>
      <c r="O328" s="169"/>
      <c r="P328" s="169"/>
    </row>
    <row r="329" customFormat="false" ht="19.5" hidden="false" customHeight="true" outlineLevel="0" collapsed="false">
      <c r="A329" s="287" t="n">
        <v>42</v>
      </c>
      <c r="B329" s="288" t="str">
        <f aca="false">IF(E329=1,"Pogreška",IF(F329=1,"Provjera","O.K."))</f>
        <v>O.K.</v>
      </c>
      <c r="C329" s="293" t="s">
        <v>3525</v>
      </c>
      <c r="D329" s="279"/>
      <c r="E329" s="169" t="n">
        <f aca="false">MAX(G329:K329)</f>
        <v>0</v>
      </c>
      <c r="F329" s="169" t="n">
        <f aca="false">MAX(L329:O329)</f>
        <v>0</v>
      </c>
      <c r="G329" s="169" t="n">
        <f aca="false">IF(ROUND(BILANCA!D227,2)&lt;ROUND(BILANCA!D360,2),1,0)</f>
        <v>0</v>
      </c>
      <c r="H329" s="169" t="n">
        <f aca="false">IF(ROUND(BILANCA!E227,2)&lt;ROUND(BILANCA!E360,2),1,0)</f>
        <v>0</v>
      </c>
      <c r="I329" s="169"/>
      <c r="J329" s="169"/>
      <c r="K329" s="169"/>
      <c r="L329" s="169"/>
      <c r="M329" s="169"/>
      <c r="N329" s="169"/>
      <c r="O329" s="169"/>
      <c r="P329" s="169"/>
    </row>
    <row r="330" customFormat="false" ht="19.5" hidden="false" customHeight="true" outlineLevel="0" collapsed="false">
      <c r="A330" s="287" t="n">
        <v>43</v>
      </c>
      <c r="B330" s="288" t="str">
        <f aca="false">IF(E330=1,"Pogreška",IF(F330=1,"Provjera","O.K."))</f>
        <v>O.K.</v>
      </c>
      <c r="C330" s="293" t="s">
        <v>3526</v>
      </c>
      <c r="D330" s="279"/>
      <c r="E330" s="169" t="n">
        <f aca="false">MAX(G330:K330)</f>
        <v>0</v>
      </c>
      <c r="F330" s="169" t="n">
        <f aca="false">MAX(L330:O330)</f>
        <v>0</v>
      </c>
      <c r="G330" s="169" t="n">
        <f aca="false">IF(ROUND(BILANCA!D228,2)&lt;ROUND(BILANCA!D361,2),1,0)</f>
        <v>0</v>
      </c>
      <c r="H330" s="169" t="n">
        <f aca="false">IF(ROUND(BILANCA!E228,2)&lt;ROUND(BILANCA!E361,2),1,0)</f>
        <v>0</v>
      </c>
      <c r="I330" s="169"/>
      <c r="J330" s="169"/>
      <c r="K330" s="169"/>
      <c r="L330" s="169"/>
      <c r="M330" s="169"/>
      <c r="N330" s="169"/>
      <c r="O330" s="169"/>
      <c r="P330" s="169"/>
    </row>
    <row r="331" customFormat="false" ht="19.5" hidden="false" customHeight="true" outlineLevel="0" collapsed="false">
      <c r="A331" s="287" t="n">
        <v>44</v>
      </c>
      <c r="B331" s="288" t="str">
        <f aca="false">IF(E331=1,"Pogreška",IF(F331=1,"Provjera","O.K."))</f>
        <v>O.K.</v>
      </c>
      <c r="C331" s="293" t="s">
        <v>3527</v>
      </c>
      <c r="D331" s="279"/>
      <c r="E331" s="169" t="n">
        <f aca="false">MAX(G331:K331)</f>
        <v>0</v>
      </c>
      <c r="F331" s="169" t="n">
        <f aca="false">MAX(L331:O331)</f>
        <v>0</v>
      </c>
      <c r="G331" s="169" t="n">
        <f aca="false">IF(ROUND(BILANCA!D244,2)&lt;ROUND(BILANCA!D362,2),1,0)</f>
        <v>0</v>
      </c>
      <c r="H331" s="169" t="n">
        <f aca="false">IF(ROUND(BILANCA!E244,2)&lt;ROUND(BILANCA!E362,2),1,0)</f>
        <v>0</v>
      </c>
      <c r="I331" s="169"/>
      <c r="J331" s="169"/>
      <c r="K331" s="169"/>
      <c r="L331" s="169"/>
      <c r="M331" s="169"/>
      <c r="N331" s="169"/>
      <c r="O331" s="169"/>
      <c r="P331" s="169"/>
    </row>
    <row r="332" customFormat="false" ht="19.5" hidden="false" customHeight="true" outlineLevel="0" collapsed="false">
      <c r="A332" s="287" t="n">
        <v>45</v>
      </c>
      <c r="B332" s="288" t="str">
        <f aca="false">IF(E332=1,"Pogreška",IF(F332=1,"Provjera","O.K."))</f>
        <v>O.K.</v>
      </c>
      <c r="C332" s="293" t="s">
        <v>3528</v>
      </c>
      <c r="D332" s="279"/>
      <c r="E332" s="169" t="n">
        <f aca="false">MAX(G332:K332)</f>
        <v>0</v>
      </c>
      <c r="F332" s="169" t="n">
        <f aca="false">MAX(L332:O332)</f>
        <v>0</v>
      </c>
      <c r="G332" s="169" t="n">
        <f aca="false">IF(ROUND(BILANCA!D245,2)&lt;ROUND(BILANCA!D363,2),1,0)</f>
        <v>0</v>
      </c>
      <c r="H332" s="169" t="n">
        <f aca="false">IF(ROUND(BILANCA!E245,2)&lt;ROUND(BILANCA!E363,2),1,0)</f>
        <v>0</v>
      </c>
      <c r="I332" s="169"/>
      <c r="J332" s="169"/>
      <c r="K332" s="169"/>
      <c r="L332" s="169"/>
      <c r="M332" s="169"/>
      <c r="N332" s="169"/>
      <c r="O332" s="169"/>
      <c r="P332" s="169"/>
    </row>
    <row r="333" customFormat="false" ht="36" hidden="false" customHeight="true" outlineLevel="0" collapsed="false">
      <c r="A333" s="287" t="n">
        <v>52</v>
      </c>
      <c r="B333" s="288" t="str">
        <f aca="false">IF(E333=1,"Pogreška",IF(F333=1,"Provjera","O.K."))</f>
        <v>O.K.</v>
      </c>
      <c r="C333" s="293" t="s">
        <v>3529</v>
      </c>
      <c r="D333" s="279"/>
      <c r="E333" s="169" t="n">
        <f aca="false">MAX(G333:K333)</f>
        <v>0</v>
      </c>
      <c r="F333" s="169" t="n">
        <f aca="false">MAX(L333:O333)</f>
        <v>0</v>
      </c>
      <c r="G333" s="169" t="n">
        <f aca="false">IF(AND(M3="DA",OR(ISBLANK(BILANCA!D380),ISBLANK(BILANCA!D381),ISBLANK(BILANCA!D382),ISBLANK(BILANCA!D383),ISBLANK(BILANCA!D384),ISBLANK(BILANCA!D385))),1,0)</f>
        <v>0</v>
      </c>
      <c r="H333" s="169" t="n">
        <f aca="false">IF(AND(M3="DA",OR(ISBLANK(BILANCA!E380),ISBLANK(BILANCA!E381),ISBLANK(BILANCA!E382),ISBLANK(BILANCA!E383),ISBLANK(BILANCA!E384),ISBLANK(BILANCA!E385))),1,0)</f>
        <v>0</v>
      </c>
      <c r="I333" s="169"/>
      <c r="J333" s="169"/>
      <c r="K333" s="169"/>
      <c r="L333" s="169"/>
      <c r="M333" s="169"/>
      <c r="N333" s="169"/>
      <c r="O333" s="169"/>
      <c r="P333" s="169"/>
    </row>
    <row r="334" customFormat="false" ht="19.5" hidden="false" customHeight="true" outlineLevel="0" collapsed="false">
      <c r="A334" s="287" t="n">
        <v>53</v>
      </c>
      <c r="B334" s="288" t="str">
        <f aca="false">IF(E334=1,"Pogreška",IF(F334=1,"Provjera","O.K."))</f>
        <v>O.K.</v>
      </c>
      <c r="C334" s="293" t="s">
        <v>3530</v>
      </c>
      <c r="D334" s="279"/>
      <c r="E334" s="169" t="n">
        <f aca="false">MAX(G334:K334)</f>
        <v>0</v>
      </c>
      <c r="F334" s="169" t="n">
        <f aca="false">MAX(L334:O334)</f>
        <v>0</v>
      </c>
      <c r="G334" s="169" t="n">
        <f aca="false">IF(ABS(BILANCA!D297-SUM(BILANCA!D386:D396))&gt;0.001,1,0)</f>
        <v>0</v>
      </c>
      <c r="H334" s="169" t="n">
        <f aca="false">IF(ABS(BILANCA!E297-SUM(BILANCA!E386:E396))&gt;0.001,1,0)</f>
        <v>0</v>
      </c>
      <c r="I334" s="169"/>
      <c r="J334" s="169"/>
      <c r="K334" s="169"/>
      <c r="L334" s="169"/>
      <c r="M334" s="169"/>
      <c r="N334" s="169"/>
      <c r="O334" s="169"/>
      <c r="P334" s="169"/>
    </row>
    <row r="335" customFormat="false" ht="19.5" hidden="false" customHeight="true" outlineLevel="0" collapsed="false">
      <c r="A335" s="287" t="n">
        <v>22</v>
      </c>
      <c r="B335" s="288" t="str">
        <f aca="false">IF(E335=1,"Pogreška",IF(F335=1,"Provjera","O.K."))</f>
        <v>O.K.</v>
      </c>
      <c r="C335" s="293" t="s">
        <v>3531</v>
      </c>
      <c r="D335" s="279"/>
      <c r="E335" s="169" t="n">
        <f aca="false">MAX(G335:K335)</f>
        <v>0</v>
      </c>
      <c r="F335" s="169" t="n">
        <f aca="false">MAX(L335:O335)</f>
        <v>0</v>
      </c>
      <c r="G335" s="169" t="n">
        <f aca="false">IF(ABS(BILANCA!D177-BILANCA!D335-BILANCA!D336)&gt;0.001,1,0)</f>
        <v>0</v>
      </c>
      <c r="H335" s="169" t="n">
        <f aca="false">IF(ABS(BILANCA!E177-BILANCA!E335-BILANCA!E336)&gt;0.001,1,0)</f>
        <v>0</v>
      </c>
      <c r="I335" s="169"/>
      <c r="J335" s="169"/>
      <c r="K335" s="169"/>
      <c r="L335" s="169"/>
      <c r="M335" s="169"/>
      <c r="N335" s="169"/>
      <c r="O335" s="169"/>
      <c r="P335" s="169"/>
    </row>
    <row r="336" customFormat="false" ht="19.5" hidden="false" customHeight="true" outlineLevel="0" collapsed="false">
      <c r="A336" s="287" t="n">
        <v>23</v>
      </c>
      <c r="B336" s="288" t="str">
        <f aca="false">IF(E336=1,"Pogreška",IF(F336=1,"Provjera","O.K."))</f>
        <v>O.K.</v>
      </c>
      <c r="C336" s="293" t="s">
        <v>3532</v>
      </c>
      <c r="D336" s="279"/>
      <c r="E336" s="169" t="n">
        <f aca="false">MAX(G336:K336)</f>
        <v>0</v>
      </c>
      <c r="F336" s="169" t="n">
        <f aca="false">MAX(L336:O336)</f>
        <v>0</v>
      </c>
      <c r="G336" s="169" t="n">
        <f aca="false">IF(ABS(BILANCA!D196-BILANCA!D337-BILANCA!D338)&gt;0.001,1,0)</f>
        <v>0</v>
      </c>
      <c r="H336" s="169" t="n">
        <f aca="false">IF(ABS(BILANCA!E196-BILANCA!E337-BILANCA!E338)&gt;0.001,1,0)</f>
        <v>0</v>
      </c>
      <c r="I336" s="169"/>
      <c r="J336" s="169"/>
      <c r="K336" s="169"/>
      <c r="L336" s="169"/>
      <c r="M336" s="169"/>
      <c r="N336" s="169"/>
      <c r="O336" s="169"/>
      <c r="P336" s="169"/>
    </row>
    <row r="337" customFormat="false" ht="19.5" hidden="false" customHeight="true" outlineLevel="0" collapsed="false">
      <c r="A337" s="287" t="n">
        <v>24</v>
      </c>
      <c r="B337" s="288" t="str">
        <f aca="false">IF(E337=1,"Pogreška",IF(F337=1,"Provjera","O.K."))</f>
        <v>O.K.</v>
      </c>
      <c r="C337" s="293" t="s">
        <v>3533</v>
      </c>
      <c r="D337" s="279"/>
      <c r="E337" s="169" t="n">
        <f aca="false">MAX(G337:K337)</f>
        <v>0</v>
      </c>
      <c r="F337" s="169" t="n">
        <f aca="false">MAX(L337:O337)</f>
        <v>0</v>
      </c>
      <c r="G337" s="169" t="n">
        <f aca="false">IF(ABS(BILANCA!D202-BILANCA!D339-BILANCA!D340)&gt;0.001,1,0)</f>
        <v>0</v>
      </c>
      <c r="H337" s="169" t="n">
        <f aca="false">IF(ABS(BILANCA!E202-BILANCA!E339-BILANCA!E340)&gt;0.001,1,0)</f>
        <v>0</v>
      </c>
      <c r="I337" s="169"/>
      <c r="J337" s="169"/>
      <c r="K337" s="169"/>
      <c r="L337" s="169"/>
      <c r="M337" s="169"/>
      <c r="N337" s="169"/>
      <c r="O337" s="169"/>
      <c r="P337" s="169"/>
    </row>
    <row r="338" customFormat="false" ht="19.5" hidden="false" customHeight="true" outlineLevel="0" collapsed="false">
      <c r="A338" s="287" t="n">
        <v>25</v>
      </c>
      <c r="B338" s="288" t="str">
        <f aca="false">IF(E338=1,"Pogreška",IF(F338=1,"Provjera","O.K."))</f>
        <v>O.K.</v>
      </c>
      <c r="C338" s="293" t="s">
        <v>3534</v>
      </c>
      <c r="D338" s="279"/>
      <c r="E338" s="169" t="n">
        <f aca="false">MAX(G338:K338)</f>
        <v>0</v>
      </c>
      <c r="F338" s="169" t="n">
        <f aca="false">MAX(L338:O338)</f>
        <v>0</v>
      </c>
      <c r="G338" s="169" t="n">
        <f aca="false">IF(ABS(BILANCA!D218-BILANCA!D341-BILANCA!D342)&gt;0.001,1,0)</f>
        <v>0</v>
      </c>
      <c r="H338" s="169" t="n">
        <f aca="false">IF(ABS(BILANCA!E218-BILANCA!E341-BILANCA!E342)&gt;0.001,1,0)</f>
        <v>0</v>
      </c>
      <c r="I338" s="169"/>
      <c r="J338" s="169"/>
      <c r="K338" s="169"/>
      <c r="L338" s="169"/>
      <c r="M338" s="169"/>
      <c r="N338" s="169"/>
      <c r="O338" s="169"/>
      <c r="P338" s="169"/>
    </row>
    <row r="339" customFormat="false" ht="19.5" hidden="false" customHeight="true" outlineLevel="0" collapsed="false">
      <c r="A339" s="287" t="n">
        <v>54</v>
      </c>
      <c r="B339" s="288" t="str">
        <f aca="false">IF(E339=1,"Pogreška",IF(F339=1,"Provjera","O.K."))</f>
        <v>O.K.</v>
      </c>
      <c r="C339" s="293" t="s">
        <v>3535</v>
      </c>
      <c r="D339" s="279"/>
      <c r="E339" s="169" t="n">
        <f aca="false">MAX(G339:K339)</f>
        <v>0</v>
      </c>
      <c r="F339" s="169" t="n">
        <f aca="false">MAX(L339:O339)</f>
        <v>0</v>
      </c>
      <c r="G339" s="169" t="n">
        <f aca="false">IF(ABS(BILANCA!D246-SUM(BILANCA!D364:D379))&gt;0.001,1,0)</f>
        <v>0</v>
      </c>
      <c r="H339" s="169" t="n">
        <f aca="false">IF(ABS(BILANCA!E246-SUM(BILANCA!E364:E379))&gt;0.001,1,0)</f>
        <v>0</v>
      </c>
      <c r="I339" s="169"/>
      <c r="J339" s="169"/>
      <c r="K339" s="169"/>
      <c r="L339" s="169"/>
      <c r="M339" s="169"/>
      <c r="N339" s="169"/>
      <c r="O339" s="169"/>
      <c r="P339" s="169"/>
    </row>
    <row r="340" customFormat="false" ht="30" hidden="false" customHeight="true" outlineLevel="0" collapsed="false">
      <c r="A340" s="287" t="n">
        <v>55</v>
      </c>
      <c r="B340" s="288" t="str">
        <f aca="false">IF(E340=1,"Pogreška",IF(F340=1,"Provjera","O.K."))</f>
        <v>O.K.</v>
      </c>
      <c r="C340" s="312" t="s">
        <v>3536</v>
      </c>
      <c r="D340" s="279"/>
      <c r="E340" s="169" t="n">
        <f aca="false">MAX(G340:K340)</f>
        <v>0</v>
      </c>
      <c r="F340" s="169" t="n">
        <f aca="false">MAX(L340:O340)</f>
        <v>0</v>
      </c>
      <c r="G340" s="169"/>
      <c r="H340" s="169"/>
      <c r="I340" s="169"/>
      <c r="J340" s="169"/>
      <c r="K340" s="169"/>
      <c r="L340" s="169" t="n">
        <f aca="false">IF(AND(BILANCA!D74&gt;0,BILANCA!D73=0),1,0)</f>
        <v>0</v>
      </c>
      <c r="M340" s="169" t="n">
        <f aca="false">IF(AND(BILANCA!E74&gt;0,BILANCA!E73=0),1,0)</f>
        <v>0</v>
      </c>
      <c r="N340" s="169"/>
      <c r="O340" s="169"/>
      <c r="P340" s="169"/>
      <c r="R340" s="313"/>
    </row>
    <row r="341" customFormat="false" ht="19.5" hidden="false" customHeight="true" outlineLevel="0" collapsed="false">
      <c r="A341" s="292" t="s">
        <v>36</v>
      </c>
      <c r="B341" s="292"/>
      <c r="C341" s="292"/>
      <c r="D341" s="279"/>
      <c r="E341" s="169" t="n">
        <f aca="false">SUM(E342:E343)</f>
        <v>0</v>
      </c>
      <c r="F341" s="169" t="n">
        <f aca="false">SUM(F342:F343)</f>
        <v>0</v>
      </c>
      <c r="G341" s="169"/>
      <c r="H341" s="169"/>
      <c r="I341" s="169"/>
      <c r="J341" s="169"/>
      <c r="K341" s="169"/>
      <c r="L341" s="169"/>
      <c r="M341" s="169"/>
      <c r="N341" s="169"/>
      <c r="O341" s="169"/>
      <c r="P341" s="169"/>
    </row>
    <row r="342" customFormat="false" ht="30" hidden="false" customHeight="true" outlineLevel="0" collapsed="false">
      <c r="A342" s="287" t="n">
        <v>1</v>
      </c>
      <c r="B342" s="288" t="str">
        <f aca="false">IF(E342=1,"Pogreška",IF(F342=1,"Provjera","O.K."))</f>
        <v>O.K.</v>
      </c>
      <c r="C342" s="311" t="s">
        <v>3494</v>
      </c>
      <c r="D342" s="279"/>
      <c r="E342" s="169" t="n">
        <f aca="false">MAX(G342:K342)</f>
        <v>0</v>
      </c>
      <c r="F342" s="169" t="n">
        <f aca="false">MAX(L342:O342)</f>
        <v>0</v>
      </c>
      <c r="G342" s="169" t="n">
        <f aca="false">IF(MIN(OBVEZE!D5:D109)&lt;-0.001,1,0)</f>
        <v>0</v>
      </c>
      <c r="H342" s="169"/>
      <c r="I342" s="169"/>
      <c r="J342" s="169"/>
      <c r="K342" s="169"/>
      <c r="L342" s="169"/>
      <c r="M342" s="169"/>
      <c r="N342" s="169"/>
      <c r="O342" s="169"/>
      <c r="P342" s="169"/>
    </row>
    <row r="343" customFormat="false" ht="42" hidden="false" customHeight="true" outlineLevel="0" collapsed="false">
      <c r="A343" s="287" t="n">
        <v>2</v>
      </c>
      <c r="B343" s="288" t="str">
        <f aca="false">IF(E343=1,"Pogreška",IF(F343=1,"Provjera","O.K."))</f>
        <v>O.K.</v>
      </c>
      <c r="C343" s="311" t="s">
        <v>3537</v>
      </c>
      <c r="D343" s="279"/>
      <c r="E343" s="169" t="n">
        <f aca="false">MAX(G343:K343)</f>
        <v>0</v>
      </c>
      <c r="F343" s="169" t="n">
        <f aca="false">MAX(L343:O343)</f>
        <v>0</v>
      </c>
      <c r="G343" s="169" t="n">
        <f aca="false">IF(ROUND(OBVEZE!D44,2)&lt;&gt;ROUND(OBVEZE!D45+OBVEZE!D104,2),1,0)</f>
        <v>0</v>
      </c>
      <c r="H343" s="169"/>
      <c r="I343" s="169"/>
      <c r="J343" s="169"/>
      <c r="K343" s="169"/>
      <c r="L343" s="169"/>
      <c r="M343" s="169"/>
      <c r="N343" s="169"/>
      <c r="O343" s="169"/>
      <c r="P343" s="169"/>
    </row>
    <row r="344" customFormat="false" ht="19.5" hidden="false" customHeight="true" outlineLevel="0" collapsed="false">
      <c r="A344" s="292" t="s">
        <v>35</v>
      </c>
      <c r="B344" s="292"/>
      <c r="C344" s="292"/>
      <c r="D344" s="279"/>
      <c r="E344" s="169" t="n">
        <f aca="false">SUM(E345:E345)</f>
        <v>0</v>
      </c>
      <c r="F344" s="169" t="n">
        <f aca="false">SUM(F345:F345)</f>
        <v>0</v>
      </c>
      <c r="G344" s="169"/>
      <c r="H344" s="169"/>
      <c r="I344" s="169"/>
      <c r="J344" s="169"/>
      <c r="K344" s="169"/>
      <c r="L344" s="169"/>
      <c r="M344" s="169"/>
      <c r="N344" s="169"/>
      <c r="O344" s="169"/>
      <c r="P344" s="169"/>
    </row>
    <row r="345" customFormat="false" ht="30" hidden="false" customHeight="true" outlineLevel="0" collapsed="false">
      <c r="A345" s="287" t="n">
        <v>1</v>
      </c>
      <c r="B345" s="288" t="str">
        <f aca="false">IF(E345=1,"Pogreška",IF(F345=1,"Provjera","O.K."))</f>
        <v>O.K.</v>
      </c>
      <c r="C345" s="311" t="s">
        <v>3494</v>
      </c>
      <c r="D345" s="279"/>
      <c r="E345" s="169" t="n">
        <f aca="false">MAX(G345:K345)</f>
        <v>0</v>
      </c>
      <c r="F345" s="169" t="n">
        <f aca="false">MAX(L345:O345)</f>
        <v>0</v>
      </c>
      <c r="G345" s="169" t="n">
        <f aca="false">IF(MIN('P-VRIO'!D5:E48)&lt;-0.001,1,0)</f>
        <v>0</v>
      </c>
      <c r="H345" s="169"/>
      <c r="I345" s="169"/>
      <c r="J345" s="169"/>
      <c r="K345" s="169"/>
      <c r="L345" s="169"/>
      <c r="M345" s="169"/>
      <c r="N345" s="169"/>
      <c r="O345" s="169"/>
      <c r="P345" s="169"/>
    </row>
    <row r="346" customFormat="false" ht="19.5" hidden="false" customHeight="true" outlineLevel="0" collapsed="false">
      <c r="A346" s="292" t="s">
        <v>3538</v>
      </c>
      <c r="B346" s="292"/>
      <c r="C346" s="292"/>
      <c r="D346" s="279"/>
      <c r="E346" s="169" t="n">
        <f aca="false">SUM(E347)</f>
        <v>0</v>
      </c>
      <c r="F346" s="169" t="n">
        <f aca="false">SUM(F347)</f>
        <v>0</v>
      </c>
      <c r="G346" s="169"/>
      <c r="H346" s="169"/>
      <c r="I346" s="169"/>
      <c r="J346" s="169"/>
      <c r="K346" s="169"/>
      <c r="L346" s="169"/>
      <c r="M346" s="169"/>
      <c r="N346" s="169"/>
      <c r="O346" s="169"/>
      <c r="P346" s="169"/>
    </row>
    <row r="347" customFormat="false" ht="30" hidden="false" customHeight="true" outlineLevel="0" collapsed="false">
      <c r="A347" s="314" t="n">
        <v>1</v>
      </c>
      <c r="B347" s="315" t="str">
        <f aca="false">IF(E347=1,"Pogreška",IF(F347=1,"Provjera","O.K."))</f>
        <v>O.K.</v>
      </c>
      <c r="C347" s="316" t="s">
        <v>3494</v>
      </c>
      <c r="D347" s="279"/>
      <c r="E347" s="169" t="n">
        <f aca="false">MAX(G347:K347)</f>
        <v>0</v>
      </c>
      <c r="F347" s="169" t="n">
        <f aca="false">MAX(L347:O347)</f>
        <v>0</v>
      </c>
      <c r="G347" s="169" t="n">
        <f aca="false">IF(MIN('RAS-funkcijski'!D5:E141)&lt;-0.001,1,0)</f>
        <v>0</v>
      </c>
      <c r="H347" s="169"/>
      <c r="I347" s="169"/>
      <c r="J347" s="169"/>
      <c r="K347" s="169"/>
      <c r="L347" s="169"/>
      <c r="M347" s="169"/>
      <c r="N347" s="169"/>
      <c r="O347" s="169"/>
      <c r="P347" s="169"/>
    </row>
    <row r="348" customFormat="false" ht="12.75" hidden="false" customHeight="false" outlineLevel="0" collapsed="false">
      <c r="A348" s="307"/>
      <c r="B348" s="317"/>
      <c r="C348" s="318"/>
      <c r="D348" s="279"/>
      <c r="E348" s="169"/>
      <c r="F348" s="169"/>
      <c r="G348" s="169"/>
      <c r="H348" s="169"/>
      <c r="I348" s="169"/>
      <c r="J348" s="169"/>
      <c r="K348" s="169"/>
      <c r="L348" s="169"/>
      <c r="M348" s="169"/>
      <c r="N348" s="169"/>
      <c r="O348" s="169"/>
      <c r="P348" s="169"/>
    </row>
    <row r="349" customFormat="false" ht="12.75" hidden="false" customHeight="false" outlineLevel="0" collapsed="false">
      <c r="A349" s="307"/>
      <c r="B349" s="317"/>
      <c r="C349" s="318"/>
      <c r="D349" s="279"/>
      <c r="E349" s="169"/>
      <c r="F349" s="169"/>
      <c r="G349" s="169"/>
      <c r="H349" s="169"/>
      <c r="I349" s="169"/>
      <c r="J349" s="169"/>
      <c r="K349" s="169"/>
      <c r="L349" s="169"/>
      <c r="M349" s="169"/>
      <c r="N349" s="169"/>
      <c r="O349" s="169"/>
      <c r="P349" s="169"/>
    </row>
    <row r="350" customFormat="false" ht="11.25" hidden="false" customHeight="true" outlineLevel="0" collapsed="false">
      <c r="A350" s="307"/>
      <c r="B350" s="317"/>
      <c r="C350" s="318"/>
      <c r="D350" s="279"/>
      <c r="E350" s="169"/>
      <c r="F350" s="169"/>
      <c r="G350" s="169"/>
      <c r="H350" s="169"/>
      <c r="I350" s="169"/>
      <c r="J350" s="169"/>
      <c r="K350" s="169"/>
      <c r="L350" s="169"/>
      <c r="M350" s="169"/>
      <c r="N350" s="169"/>
      <c r="O350" s="169"/>
      <c r="P350" s="169"/>
    </row>
    <row r="351" customFormat="false" ht="11.25" hidden="false" customHeight="true" outlineLevel="0" collapsed="false">
      <c r="A351" s="307"/>
      <c r="B351" s="317"/>
      <c r="C351" s="318"/>
      <c r="D351" s="279"/>
      <c r="E351" s="169"/>
      <c r="F351" s="169"/>
      <c r="G351" s="169"/>
      <c r="H351" s="169"/>
      <c r="I351" s="169"/>
      <c r="J351" s="169"/>
      <c r="K351" s="169"/>
      <c r="L351" s="169"/>
      <c r="M351" s="169"/>
      <c r="N351" s="169"/>
      <c r="O351" s="169"/>
      <c r="P351" s="169"/>
    </row>
    <row r="352" customFormat="false" ht="11.25" hidden="false" customHeight="true" outlineLevel="0" collapsed="false">
      <c r="A352" s="307"/>
      <c r="B352" s="317"/>
      <c r="C352" s="318"/>
      <c r="D352" s="279"/>
      <c r="E352" s="169"/>
      <c r="F352" s="169"/>
      <c r="G352" s="169"/>
      <c r="H352" s="169"/>
      <c r="I352" s="169"/>
      <c r="J352" s="169"/>
      <c r="K352" s="169"/>
      <c r="L352" s="169"/>
      <c r="M352" s="169"/>
      <c r="N352" s="169"/>
      <c r="O352" s="169"/>
      <c r="P352" s="169"/>
    </row>
    <row r="353" customFormat="false" ht="11.25" hidden="false" customHeight="true" outlineLevel="0" collapsed="false">
      <c r="A353" s="307"/>
      <c r="B353" s="317"/>
      <c r="C353" s="318"/>
      <c r="D353" s="279"/>
      <c r="E353" s="169"/>
      <c r="F353" s="169"/>
      <c r="G353" s="169"/>
      <c r="H353" s="169"/>
      <c r="I353" s="169"/>
      <c r="J353" s="169"/>
      <c r="K353" s="169"/>
      <c r="L353" s="169"/>
      <c r="M353" s="169"/>
      <c r="N353" s="169"/>
      <c r="O353" s="169"/>
      <c r="P353" s="169"/>
    </row>
    <row r="354" customFormat="false" ht="11.25" hidden="false" customHeight="true" outlineLevel="0" collapsed="false">
      <c r="A354" s="307"/>
      <c r="B354" s="317"/>
      <c r="C354" s="318"/>
      <c r="D354" s="279"/>
      <c r="E354" s="169"/>
      <c r="F354" s="169"/>
      <c r="G354" s="169"/>
      <c r="H354" s="169"/>
      <c r="I354" s="169"/>
      <c r="J354" s="169"/>
      <c r="K354" s="169"/>
      <c r="L354" s="169"/>
      <c r="M354" s="169"/>
      <c r="N354" s="169"/>
      <c r="O354" s="169"/>
      <c r="P354" s="169"/>
    </row>
    <row r="355" customFormat="false" ht="11.25" hidden="false" customHeight="true" outlineLevel="0" collapsed="false">
      <c r="A355" s="307"/>
      <c r="B355" s="317"/>
      <c r="C355" s="318"/>
      <c r="D355" s="279"/>
      <c r="E355" s="169"/>
      <c r="F355" s="169"/>
      <c r="G355" s="169"/>
      <c r="H355" s="169"/>
      <c r="I355" s="169"/>
      <c r="J355" s="169"/>
      <c r="K355" s="169"/>
      <c r="L355" s="169"/>
      <c r="M355" s="169"/>
      <c r="N355" s="169"/>
      <c r="O355" s="169"/>
      <c r="P355" s="169"/>
    </row>
    <row r="356" customFormat="false" ht="11.25" hidden="false" customHeight="true" outlineLevel="0" collapsed="false">
      <c r="A356" s="307"/>
      <c r="B356" s="317"/>
      <c r="C356" s="318"/>
      <c r="D356" s="279"/>
      <c r="E356" s="169"/>
      <c r="F356" s="169"/>
      <c r="G356" s="169"/>
      <c r="H356" s="169"/>
      <c r="I356" s="169"/>
      <c r="J356" s="169"/>
      <c r="K356" s="169"/>
      <c r="L356" s="169"/>
      <c r="M356" s="169"/>
      <c r="N356" s="169"/>
      <c r="O356" s="169"/>
      <c r="P356" s="169"/>
    </row>
    <row r="357" customFormat="false" ht="11.25" hidden="false" customHeight="true" outlineLevel="0" collapsed="false">
      <c r="A357" s="307"/>
      <c r="B357" s="317"/>
      <c r="C357" s="318"/>
      <c r="D357" s="279"/>
      <c r="E357" s="169"/>
      <c r="F357" s="169"/>
      <c r="G357" s="169"/>
      <c r="H357" s="169"/>
      <c r="I357" s="169"/>
      <c r="J357" s="169"/>
      <c r="K357" s="169"/>
      <c r="L357" s="169"/>
      <c r="M357" s="169"/>
      <c r="N357" s="169"/>
      <c r="O357" s="169"/>
      <c r="P357" s="169"/>
    </row>
    <row r="358" customFormat="false" ht="11.25" hidden="false" customHeight="true" outlineLevel="0" collapsed="false">
      <c r="A358" s="307"/>
      <c r="B358" s="317"/>
      <c r="C358" s="318"/>
      <c r="D358" s="279"/>
      <c r="E358" s="169"/>
      <c r="F358" s="169"/>
      <c r="G358" s="169"/>
      <c r="H358" s="169"/>
      <c r="I358" s="169"/>
      <c r="J358" s="169"/>
      <c r="K358" s="169"/>
      <c r="L358" s="169"/>
      <c r="M358" s="169"/>
      <c r="N358" s="169"/>
      <c r="O358" s="169"/>
      <c r="P358" s="169"/>
    </row>
    <row r="359" customFormat="false" ht="11.25" hidden="false" customHeight="true" outlineLevel="0" collapsed="false">
      <c r="A359" s="307"/>
      <c r="B359" s="317"/>
      <c r="C359" s="318"/>
      <c r="D359" s="279"/>
      <c r="E359" s="169"/>
      <c r="F359" s="169"/>
      <c r="G359" s="169"/>
      <c r="H359" s="169"/>
      <c r="I359" s="169"/>
      <c r="J359" s="169"/>
      <c r="K359" s="169"/>
      <c r="L359" s="169"/>
      <c r="M359" s="169"/>
      <c r="N359" s="169"/>
      <c r="O359" s="169"/>
      <c r="P359" s="169"/>
    </row>
    <row r="360" customFormat="false" ht="11.25" hidden="false" customHeight="true" outlineLevel="0" collapsed="false">
      <c r="A360" s="307"/>
      <c r="B360" s="317"/>
      <c r="C360" s="318"/>
      <c r="D360" s="279"/>
      <c r="E360" s="169"/>
      <c r="F360" s="169"/>
      <c r="G360" s="169"/>
      <c r="H360" s="169"/>
      <c r="I360" s="169"/>
      <c r="J360" s="169"/>
      <c r="K360" s="169"/>
      <c r="L360" s="169"/>
      <c r="M360" s="169"/>
      <c r="N360" s="169"/>
      <c r="O360" s="169"/>
      <c r="P360" s="169"/>
    </row>
    <row r="361" customFormat="false" ht="11.25" hidden="false" customHeight="true" outlineLevel="0" collapsed="false">
      <c r="A361" s="307"/>
      <c r="B361" s="317"/>
      <c r="C361" s="318"/>
      <c r="D361" s="279"/>
      <c r="E361" s="169"/>
      <c r="F361" s="169"/>
      <c r="G361" s="169"/>
      <c r="H361" s="169"/>
      <c r="I361" s="169"/>
      <c r="J361" s="169"/>
      <c r="K361" s="169"/>
      <c r="L361" s="169"/>
      <c r="M361" s="169"/>
      <c r="N361" s="169"/>
      <c r="O361" s="169"/>
      <c r="P361" s="169"/>
    </row>
    <row r="362" customFormat="false" ht="11.25" hidden="false" customHeight="true" outlineLevel="0" collapsed="false">
      <c r="A362" s="307"/>
      <c r="B362" s="317"/>
      <c r="C362" s="318"/>
      <c r="D362" s="279"/>
      <c r="E362" s="169"/>
      <c r="F362" s="169"/>
      <c r="G362" s="169"/>
      <c r="H362" s="169"/>
      <c r="I362" s="169"/>
      <c r="J362" s="169"/>
      <c r="K362" s="169"/>
      <c r="L362" s="169"/>
      <c r="M362" s="169"/>
      <c r="N362" s="169"/>
      <c r="O362" s="169"/>
      <c r="P362" s="169"/>
    </row>
    <row r="363" customFormat="false" ht="11.25" hidden="false" customHeight="true" outlineLevel="0" collapsed="false">
      <c r="A363" s="307"/>
      <c r="B363" s="317"/>
      <c r="C363" s="318"/>
      <c r="D363" s="279"/>
      <c r="E363" s="169"/>
      <c r="F363" s="169"/>
      <c r="G363" s="169"/>
      <c r="H363" s="169"/>
      <c r="I363" s="169"/>
      <c r="J363" s="169"/>
      <c r="K363" s="169"/>
      <c r="L363" s="169"/>
      <c r="M363" s="169"/>
      <c r="N363" s="169"/>
      <c r="O363" s="169"/>
      <c r="P363" s="169"/>
    </row>
    <row r="364" customFormat="false" ht="11.25" hidden="false" customHeight="true" outlineLevel="0" collapsed="false">
      <c r="A364" s="307"/>
      <c r="B364" s="317"/>
      <c r="C364" s="318"/>
      <c r="D364" s="279"/>
      <c r="E364" s="169"/>
      <c r="F364" s="169"/>
      <c r="G364" s="169"/>
      <c r="H364" s="169"/>
      <c r="I364" s="169"/>
      <c r="J364" s="169"/>
      <c r="K364" s="169"/>
      <c r="L364" s="169"/>
      <c r="M364" s="169"/>
      <c r="N364" s="169"/>
      <c r="O364" s="169"/>
      <c r="P364" s="169"/>
    </row>
    <row r="365" customFormat="false" ht="11.25" hidden="false" customHeight="true" outlineLevel="0" collapsed="false">
      <c r="A365" s="307"/>
      <c r="B365" s="317"/>
      <c r="C365" s="318"/>
      <c r="D365" s="279"/>
      <c r="E365" s="169"/>
      <c r="F365" s="169"/>
      <c r="G365" s="169"/>
      <c r="H365" s="169"/>
      <c r="I365" s="169"/>
      <c r="J365" s="169"/>
      <c r="K365" s="169"/>
      <c r="L365" s="169"/>
      <c r="M365" s="169"/>
      <c r="N365" s="169"/>
      <c r="O365" s="169"/>
      <c r="P365" s="169"/>
    </row>
    <row r="366" customFormat="false" ht="11.25" hidden="false" customHeight="true" outlineLevel="0" collapsed="false">
      <c r="A366" s="307"/>
      <c r="B366" s="317"/>
      <c r="C366" s="318"/>
      <c r="D366" s="279"/>
      <c r="E366" s="169"/>
      <c r="F366" s="169"/>
      <c r="G366" s="169"/>
      <c r="H366" s="169"/>
      <c r="I366" s="169"/>
      <c r="J366" s="169"/>
      <c r="K366" s="169"/>
      <c r="L366" s="169"/>
      <c r="M366" s="169"/>
      <c r="N366" s="169"/>
      <c r="O366" s="169"/>
      <c r="P366" s="169"/>
    </row>
    <row r="367" customFormat="false" ht="11.25" hidden="false" customHeight="true" outlineLevel="0" collapsed="false">
      <c r="A367" s="307"/>
      <c r="B367" s="317"/>
      <c r="C367" s="318"/>
      <c r="D367" s="279"/>
      <c r="E367" s="169"/>
      <c r="F367" s="169"/>
      <c r="G367" s="169"/>
      <c r="H367" s="169"/>
      <c r="I367" s="169"/>
      <c r="J367" s="169"/>
      <c r="K367" s="169"/>
      <c r="L367" s="169"/>
      <c r="M367" s="169"/>
      <c r="N367" s="169"/>
      <c r="O367" s="169"/>
      <c r="P367" s="169"/>
    </row>
    <row r="368" customFormat="false" ht="11.25" hidden="false" customHeight="true" outlineLevel="0" collapsed="false">
      <c r="A368" s="307"/>
      <c r="B368" s="317"/>
      <c r="C368" s="318"/>
      <c r="D368" s="279"/>
      <c r="E368" s="169"/>
      <c r="F368" s="169"/>
      <c r="G368" s="169"/>
      <c r="H368" s="169"/>
      <c r="I368" s="169"/>
      <c r="J368" s="169"/>
      <c r="K368" s="169"/>
      <c r="L368" s="169"/>
      <c r="M368" s="169"/>
      <c r="N368" s="169"/>
      <c r="O368" s="169"/>
      <c r="P368" s="169"/>
    </row>
    <row r="369" customFormat="false" ht="11.25" hidden="false" customHeight="true" outlineLevel="0" collapsed="false">
      <c r="A369" s="307"/>
      <c r="B369" s="317"/>
      <c r="C369" s="318"/>
      <c r="D369" s="279"/>
      <c r="E369" s="169"/>
      <c r="F369" s="169"/>
      <c r="G369" s="169"/>
      <c r="H369" s="169"/>
      <c r="I369" s="169"/>
      <c r="J369" s="169"/>
      <c r="K369" s="169"/>
      <c r="L369" s="169"/>
      <c r="M369" s="169"/>
      <c r="N369" s="169"/>
      <c r="O369" s="169"/>
      <c r="P369" s="169"/>
    </row>
    <row r="370" customFormat="false" ht="11.25" hidden="false" customHeight="true" outlineLevel="0" collapsed="false">
      <c r="A370" s="307"/>
      <c r="B370" s="317"/>
      <c r="C370" s="318"/>
      <c r="D370" s="279"/>
      <c r="E370" s="169"/>
      <c r="F370" s="169"/>
      <c r="G370" s="169"/>
      <c r="H370" s="169"/>
      <c r="I370" s="169"/>
      <c r="J370" s="169"/>
      <c r="K370" s="169"/>
      <c r="L370" s="169"/>
      <c r="M370" s="169"/>
      <c r="N370" s="169"/>
      <c r="O370" s="169"/>
      <c r="P370" s="169"/>
    </row>
    <row r="371" customFormat="false" ht="11.25" hidden="false" customHeight="true" outlineLevel="0" collapsed="false">
      <c r="A371" s="307"/>
      <c r="B371" s="317"/>
      <c r="C371" s="318"/>
      <c r="D371" s="279"/>
      <c r="E371" s="169"/>
      <c r="F371" s="169"/>
      <c r="G371" s="169"/>
      <c r="H371" s="169"/>
      <c r="I371" s="169"/>
      <c r="J371" s="169"/>
      <c r="K371" s="169"/>
      <c r="L371" s="169"/>
      <c r="M371" s="169"/>
      <c r="N371" s="169"/>
      <c r="O371" s="169"/>
      <c r="P371" s="169"/>
    </row>
    <row r="372" customFormat="false" ht="11.25" hidden="false" customHeight="true" outlineLevel="0" collapsed="false">
      <c r="A372" s="307"/>
      <c r="B372" s="317"/>
      <c r="C372" s="318"/>
      <c r="D372" s="279"/>
      <c r="E372" s="169"/>
      <c r="F372" s="169"/>
      <c r="G372" s="169"/>
      <c r="H372" s="169"/>
      <c r="I372" s="169"/>
      <c r="J372" s="169"/>
      <c r="K372" s="169"/>
      <c r="L372" s="169"/>
      <c r="M372" s="169"/>
      <c r="N372" s="169"/>
      <c r="O372" s="169"/>
      <c r="P372" s="169"/>
    </row>
    <row r="373" customFormat="false" ht="11.25" hidden="false" customHeight="true" outlineLevel="0" collapsed="false">
      <c r="A373" s="307"/>
      <c r="B373" s="317"/>
      <c r="C373" s="318"/>
      <c r="D373" s="279"/>
      <c r="E373" s="169"/>
      <c r="F373" s="169"/>
      <c r="G373" s="169"/>
      <c r="H373" s="169"/>
      <c r="I373" s="169"/>
      <c r="J373" s="169"/>
      <c r="K373" s="169"/>
      <c r="L373" s="169"/>
      <c r="M373" s="169"/>
      <c r="N373" s="169"/>
      <c r="O373" s="169"/>
      <c r="P373" s="169"/>
    </row>
    <row r="374" customFormat="false" ht="11.25" hidden="false" customHeight="true" outlineLevel="0" collapsed="false">
      <c r="A374" s="307"/>
      <c r="B374" s="317"/>
      <c r="C374" s="318"/>
      <c r="D374" s="279"/>
      <c r="E374" s="169"/>
      <c r="F374" s="169"/>
      <c r="G374" s="169"/>
      <c r="H374" s="169"/>
      <c r="I374" s="169"/>
      <c r="J374" s="169"/>
      <c r="K374" s="169"/>
      <c r="L374" s="169"/>
      <c r="M374" s="169"/>
      <c r="N374" s="169"/>
      <c r="O374" s="169"/>
      <c r="P374" s="169"/>
    </row>
    <row r="375" customFormat="false" ht="11.25" hidden="false" customHeight="true" outlineLevel="0" collapsed="false">
      <c r="A375" s="307"/>
      <c r="B375" s="317"/>
      <c r="C375" s="318"/>
      <c r="D375" s="279"/>
      <c r="E375" s="169"/>
      <c r="F375" s="169"/>
      <c r="G375" s="169"/>
      <c r="H375" s="169"/>
      <c r="I375" s="169"/>
      <c r="J375" s="169"/>
      <c r="K375" s="169"/>
      <c r="L375" s="169"/>
      <c r="M375" s="169"/>
      <c r="N375" s="169"/>
      <c r="O375" s="169"/>
      <c r="P375" s="169"/>
    </row>
    <row r="376" customFormat="false" ht="11.25" hidden="false" customHeight="true" outlineLevel="0" collapsed="false">
      <c r="A376" s="307"/>
      <c r="B376" s="317"/>
      <c r="C376" s="318"/>
      <c r="D376" s="279"/>
      <c r="E376" s="169"/>
      <c r="F376" s="169"/>
      <c r="G376" s="169"/>
      <c r="H376" s="169"/>
      <c r="I376" s="169"/>
      <c r="J376" s="169"/>
      <c r="K376" s="169"/>
      <c r="L376" s="169"/>
      <c r="M376" s="169"/>
      <c r="N376" s="169"/>
      <c r="O376" s="169"/>
      <c r="P376" s="169"/>
    </row>
    <row r="377" customFormat="false" ht="11.25" hidden="false" customHeight="true" outlineLevel="0" collapsed="false">
      <c r="A377" s="307"/>
      <c r="B377" s="317"/>
      <c r="C377" s="318"/>
      <c r="D377" s="279"/>
      <c r="E377" s="169"/>
      <c r="F377" s="169"/>
      <c r="G377" s="169"/>
      <c r="H377" s="169"/>
      <c r="I377" s="169"/>
      <c r="J377" s="169"/>
      <c r="K377" s="169"/>
      <c r="L377" s="169"/>
      <c r="M377" s="169"/>
      <c r="N377" s="169"/>
      <c r="O377" s="169"/>
      <c r="P377" s="169"/>
    </row>
    <row r="378" customFormat="false" ht="11.25" hidden="false" customHeight="true" outlineLevel="0" collapsed="false">
      <c r="A378" s="307"/>
      <c r="B378" s="317"/>
      <c r="C378" s="318"/>
      <c r="D378" s="279"/>
      <c r="E378" s="169"/>
      <c r="F378" s="169"/>
      <c r="G378" s="169"/>
      <c r="H378" s="169"/>
      <c r="I378" s="169"/>
      <c r="J378" s="169"/>
      <c r="K378" s="169"/>
      <c r="L378" s="169"/>
      <c r="M378" s="169"/>
      <c r="N378" s="169"/>
      <c r="O378" s="169"/>
      <c r="P378" s="169"/>
    </row>
    <row r="379" customFormat="false" ht="11.25" hidden="false" customHeight="true" outlineLevel="0" collapsed="false">
      <c r="A379" s="307"/>
      <c r="B379" s="317"/>
      <c r="C379" s="318"/>
      <c r="D379" s="279"/>
      <c r="E379" s="169"/>
      <c r="F379" s="169"/>
      <c r="G379" s="169"/>
      <c r="H379" s="169"/>
      <c r="I379" s="169"/>
      <c r="J379" s="169"/>
      <c r="K379" s="169"/>
      <c r="L379" s="169"/>
      <c r="M379" s="169"/>
      <c r="N379" s="169"/>
      <c r="O379" s="169"/>
      <c r="P379" s="169"/>
    </row>
    <row r="380" customFormat="false" ht="11.25" hidden="false" customHeight="true" outlineLevel="0" collapsed="false">
      <c r="A380" s="307"/>
      <c r="B380" s="317"/>
      <c r="C380" s="318"/>
      <c r="D380" s="279"/>
      <c r="E380" s="169"/>
      <c r="F380" s="169"/>
      <c r="G380" s="169"/>
      <c r="H380" s="169"/>
      <c r="I380" s="169"/>
      <c r="J380" s="169"/>
      <c r="K380" s="169"/>
      <c r="L380" s="169"/>
      <c r="M380" s="169"/>
      <c r="N380" s="169"/>
      <c r="O380" s="169"/>
      <c r="P380" s="169"/>
    </row>
    <row r="381" customFormat="false" ht="11.25" hidden="false" customHeight="true" outlineLevel="0" collapsed="false">
      <c r="A381" s="307"/>
      <c r="B381" s="317"/>
      <c r="C381" s="318"/>
      <c r="D381" s="279"/>
      <c r="E381" s="169"/>
      <c r="F381" s="169"/>
      <c r="G381" s="169"/>
      <c r="H381" s="169"/>
      <c r="I381" s="169"/>
      <c r="J381" s="169"/>
      <c r="K381" s="169"/>
      <c r="L381" s="169"/>
      <c r="M381" s="169"/>
      <c r="N381" s="169"/>
      <c r="O381" s="169"/>
      <c r="P381" s="169"/>
    </row>
    <row r="382" customFormat="false" ht="11.25" hidden="false" customHeight="true" outlineLevel="0" collapsed="false">
      <c r="A382" s="307"/>
      <c r="B382" s="317"/>
      <c r="C382" s="318"/>
      <c r="D382" s="279"/>
      <c r="E382" s="169"/>
      <c r="F382" s="169"/>
      <c r="G382" s="169"/>
      <c r="H382" s="169"/>
      <c r="I382" s="169"/>
      <c r="J382" s="169"/>
      <c r="K382" s="169"/>
      <c r="L382" s="169"/>
      <c r="M382" s="169"/>
      <c r="N382" s="169"/>
      <c r="O382" s="169"/>
      <c r="P382" s="169"/>
    </row>
    <row r="383" customFormat="false" ht="11.25" hidden="false" customHeight="true" outlineLevel="0" collapsed="false">
      <c r="A383" s="307"/>
      <c r="B383" s="317"/>
      <c r="C383" s="318"/>
      <c r="D383" s="279"/>
      <c r="E383" s="169"/>
      <c r="F383" s="169"/>
      <c r="G383" s="169"/>
      <c r="H383" s="169"/>
      <c r="I383" s="169"/>
      <c r="J383" s="169"/>
      <c r="K383" s="169"/>
      <c r="L383" s="169"/>
      <c r="M383" s="169"/>
      <c r="N383" s="169"/>
      <c r="O383" s="169"/>
      <c r="P383" s="169"/>
    </row>
    <row r="384" customFormat="false" ht="11.25" hidden="false" customHeight="true" outlineLevel="0" collapsed="false">
      <c r="A384" s="307"/>
      <c r="B384" s="317"/>
      <c r="C384" s="318"/>
      <c r="D384" s="279"/>
      <c r="E384" s="169"/>
      <c r="F384" s="169"/>
      <c r="G384" s="169"/>
      <c r="H384" s="169"/>
      <c r="I384" s="169"/>
      <c r="J384" s="169"/>
      <c r="K384" s="169"/>
      <c r="L384" s="169"/>
      <c r="M384" s="169"/>
      <c r="N384" s="169"/>
      <c r="O384" s="169"/>
      <c r="P384" s="169"/>
    </row>
    <row r="385" customFormat="false" ht="11.25" hidden="false" customHeight="true" outlineLevel="0" collapsed="false">
      <c r="A385" s="307"/>
      <c r="B385" s="317"/>
      <c r="C385" s="318"/>
      <c r="D385" s="279"/>
      <c r="E385" s="169"/>
      <c r="F385" s="169"/>
      <c r="G385" s="169"/>
      <c r="H385" s="169"/>
      <c r="I385" s="169"/>
      <c r="J385" s="169"/>
      <c r="K385" s="169"/>
      <c r="L385" s="169"/>
      <c r="M385" s="169"/>
      <c r="N385" s="169"/>
      <c r="O385" s="169"/>
      <c r="P385" s="169"/>
    </row>
    <row r="386" customFormat="false" ht="11.25" hidden="false" customHeight="true" outlineLevel="0" collapsed="false">
      <c r="A386" s="307"/>
      <c r="B386" s="317"/>
      <c r="C386" s="318"/>
      <c r="D386" s="279"/>
      <c r="E386" s="169"/>
      <c r="F386" s="169"/>
      <c r="G386" s="169"/>
      <c r="H386" s="169"/>
      <c r="I386" s="169"/>
      <c r="J386" s="169"/>
      <c r="K386" s="169"/>
      <c r="L386" s="169"/>
      <c r="M386" s="169"/>
      <c r="N386" s="169"/>
      <c r="O386" s="169"/>
      <c r="P386" s="169"/>
    </row>
    <row r="387" customFormat="false" ht="11.25" hidden="false" customHeight="true" outlineLevel="0" collapsed="false">
      <c r="A387" s="307"/>
      <c r="B387" s="317"/>
      <c r="C387" s="318"/>
      <c r="D387" s="279"/>
      <c r="E387" s="169"/>
      <c r="F387" s="169"/>
      <c r="G387" s="169"/>
      <c r="H387" s="169"/>
      <c r="I387" s="169"/>
      <c r="J387" s="169"/>
      <c r="K387" s="169"/>
      <c r="L387" s="169"/>
      <c r="M387" s="169"/>
      <c r="N387" s="169"/>
      <c r="O387" s="169"/>
      <c r="P387" s="169"/>
    </row>
    <row r="388" customFormat="false" ht="11.25" hidden="false" customHeight="true" outlineLevel="0" collapsed="false">
      <c r="A388" s="307"/>
      <c r="B388" s="317"/>
      <c r="C388" s="318"/>
      <c r="D388" s="279"/>
      <c r="E388" s="169"/>
      <c r="F388" s="169"/>
      <c r="G388" s="169"/>
      <c r="H388" s="169"/>
      <c r="I388" s="169"/>
      <c r="J388" s="169"/>
      <c r="K388" s="169"/>
      <c r="L388" s="169"/>
      <c r="M388" s="169"/>
      <c r="N388" s="169"/>
      <c r="O388" s="169"/>
      <c r="P388" s="169"/>
    </row>
    <row r="389" customFormat="false" ht="11.25" hidden="false" customHeight="true" outlineLevel="0" collapsed="false">
      <c r="A389" s="307"/>
      <c r="B389" s="317"/>
      <c r="C389" s="318"/>
      <c r="D389" s="279"/>
      <c r="E389" s="169"/>
      <c r="F389" s="169"/>
      <c r="G389" s="169"/>
      <c r="H389" s="169"/>
      <c r="I389" s="169"/>
      <c r="J389" s="169"/>
      <c r="K389" s="169"/>
      <c r="L389" s="169"/>
      <c r="M389" s="169"/>
      <c r="N389" s="169"/>
      <c r="O389" s="169"/>
      <c r="P389" s="169"/>
    </row>
    <row r="390" customFormat="false" ht="11.25" hidden="false" customHeight="true" outlineLevel="0" collapsed="false">
      <c r="A390" s="307"/>
      <c r="B390" s="317"/>
      <c r="C390" s="318"/>
      <c r="D390" s="279"/>
      <c r="E390" s="169"/>
      <c r="F390" s="169"/>
      <c r="G390" s="169"/>
      <c r="H390" s="169"/>
      <c r="I390" s="169"/>
      <c r="J390" s="169"/>
      <c r="K390" s="169"/>
      <c r="L390" s="169"/>
      <c r="M390" s="169"/>
      <c r="N390" s="169"/>
      <c r="O390" s="169"/>
      <c r="P390" s="169"/>
    </row>
    <row r="391" customFormat="false" ht="11.25" hidden="false" customHeight="true" outlineLevel="0" collapsed="false">
      <c r="A391" s="307"/>
      <c r="B391" s="317"/>
      <c r="C391" s="318"/>
      <c r="D391" s="279"/>
      <c r="E391" s="169"/>
      <c r="F391" s="169"/>
      <c r="G391" s="169"/>
      <c r="H391" s="169"/>
      <c r="I391" s="169"/>
      <c r="J391" s="169"/>
      <c r="K391" s="169"/>
      <c r="L391" s="169"/>
      <c r="M391" s="169"/>
      <c r="N391" s="169"/>
      <c r="O391" s="169"/>
      <c r="P391" s="169"/>
    </row>
    <row r="392" customFormat="false" ht="11.25" hidden="false" customHeight="true" outlineLevel="0" collapsed="false">
      <c r="A392" s="307"/>
      <c r="B392" s="317"/>
      <c r="C392" s="318"/>
      <c r="D392" s="279"/>
      <c r="E392" s="169"/>
      <c r="F392" s="169"/>
      <c r="G392" s="169"/>
      <c r="H392" s="169"/>
      <c r="I392" s="169"/>
      <c r="J392" s="169"/>
      <c r="K392" s="169"/>
      <c r="L392" s="169"/>
      <c r="M392" s="169"/>
      <c r="N392" s="169"/>
      <c r="O392" s="169"/>
      <c r="P392" s="169"/>
    </row>
    <row r="393" customFormat="false" ht="11.25" hidden="false" customHeight="true" outlineLevel="0" collapsed="false">
      <c r="A393" s="307"/>
      <c r="B393" s="317"/>
      <c r="C393" s="318"/>
      <c r="D393" s="279"/>
      <c r="E393" s="169"/>
      <c r="F393" s="169"/>
      <c r="G393" s="169"/>
      <c r="H393" s="169"/>
      <c r="I393" s="169"/>
      <c r="J393" s="169"/>
      <c r="K393" s="169"/>
      <c r="L393" s="169"/>
      <c r="M393" s="169"/>
      <c r="N393" s="169"/>
      <c r="O393" s="169"/>
      <c r="P393" s="169"/>
    </row>
    <row r="394" customFormat="false" ht="11.25" hidden="false" customHeight="true" outlineLevel="0" collapsed="false">
      <c r="A394" s="307"/>
      <c r="B394" s="317"/>
      <c r="C394" s="318"/>
      <c r="D394" s="279"/>
      <c r="E394" s="169"/>
      <c r="F394" s="169"/>
      <c r="G394" s="169"/>
      <c r="H394" s="169"/>
      <c r="I394" s="169"/>
      <c r="J394" s="169"/>
      <c r="K394" s="169"/>
      <c r="L394" s="169"/>
      <c r="M394" s="169"/>
      <c r="N394" s="169"/>
      <c r="O394" s="169"/>
      <c r="P394" s="169"/>
    </row>
    <row r="395" customFormat="false" ht="11.25" hidden="false" customHeight="true" outlineLevel="0" collapsed="false">
      <c r="A395" s="307"/>
      <c r="B395" s="317"/>
      <c r="C395" s="318"/>
      <c r="D395" s="279"/>
      <c r="E395" s="169"/>
      <c r="F395" s="169"/>
      <c r="G395" s="169"/>
      <c r="H395" s="169"/>
      <c r="I395" s="169"/>
      <c r="J395" s="169"/>
      <c r="K395" s="169"/>
      <c r="L395" s="169"/>
      <c r="M395" s="169"/>
      <c r="N395" s="169"/>
      <c r="O395" s="169"/>
      <c r="P395" s="169"/>
    </row>
    <row r="396" customFormat="false" ht="11.25" hidden="false" customHeight="true" outlineLevel="0" collapsed="false">
      <c r="A396" s="307"/>
      <c r="B396" s="317"/>
      <c r="C396" s="318"/>
      <c r="D396" s="279"/>
      <c r="E396" s="169"/>
      <c r="F396" s="169"/>
      <c r="G396" s="169"/>
      <c r="H396" s="169"/>
      <c r="I396" s="169"/>
      <c r="J396" s="169"/>
      <c r="K396" s="169"/>
      <c r="L396" s="169"/>
      <c r="M396" s="169"/>
      <c r="N396" s="169"/>
      <c r="O396" s="169"/>
      <c r="P396" s="169"/>
    </row>
    <row r="397" customFormat="false" ht="11.25" hidden="false" customHeight="true" outlineLevel="0" collapsed="false">
      <c r="A397" s="307"/>
      <c r="B397" s="317"/>
      <c r="C397" s="318"/>
      <c r="D397" s="279"/>
      <c r="E397" s="169"/>
      <c r="F397" s="169"/>
      <c r="G397" s="169"/>
      <c r="H397" s="169"/>
      <c r="I397" s="169"/>
      <c r="J397" s="169"/>
      <c r="K397" s="169"/>
      <c r="L397" s="169"/>
      <c r="M397" s="169"/>
      <c r="N397" s="169"/>
      <c r="O397" s="169"/>
      <c r="P397" s="169"/>
    </row>
    <row r="398" customFormat="false" ht="11.25" hidden="false" customHeight="true" outlineLevel="0" collapsed="false">
      <c r="A398" s="307"/>
      <c r="B398" s="317"/>
      <c r="C398" s="318"/>
      <c r="D398" s="279"/>
      <c r="E398" s="169"/>
      <c r="F398" s="169"/>
      <c r="G398" s="169"/>
      <c r="H398" s="169"/>
      <c r="I398" s="169"/>
      <c r="J398" s="169"/>
      <c r="K398" s="169"/>
      <c r="L398" s="169"/>
      <c r="M398" s="169"/>
      <c r="N398" s="169"/>
      <c r="O398" s="169"/>
      <c r="P398" s="169"/>
    </row>
    <row r="399" customFormat="false" ht="11.25" hidden="false" customHeight="true" outlineLevel="0" collapsed="false">
      <c r="A399" s="307"/>
      <c r="B399" s="317"/>
      <c r="C399" s="318"/>
      <c r="D399" s="279"/>
      <c r="E399" s="169"/>
      <c r="F399" s="169"/>
      <c r="G399" s="169"/>
      <c r="H399" s="169"/>
      <c r="I399" s="169"/>
      <c r="J399" s="169"/>
      <c r="K399" s="169"/>
      <c r="L399" s="169"/>
      <c r="M399" s="169"/>
      <c r="N399" s="169"/>
      <c r="O399" s="169"/>
      <c r="P399" s="169"/>
    </row>
    <row r="400" customFormat="false" ht="11.25" hidden="false" customHeight="true" outlineLevel="0" collapsed="false">
      <c r="A400" s="307"/>
      <c r="B400" s="317"/>
      <c r="C400" s="318"/>
      <c r="D400" s="279"/>
      <c r="E400" s="169"/>
      <c r="F400" s="169"/>
      <c r="G400" s="169"/>
      <c r="H400" s="169"/>
      <c r="I400" s="169"/>
      <c r="J400" s="169"/>
      <c r="K400" s="169"/>
      <c r="L400" s="169"/>
      <c r="M400" s="169"/>
      <c r="N400" s="169"/>
      <c r="O400" s="169"/>
      <c r="P400" s="169"/>
    </row>
    <row r="401" customFormat="false" ht="11.25" hidden="false" customHeight="true" outlineLevel="0" collapsed="false">
      <c r="A401" s="307"/>
      <c r="B401" s="317"/>
      <c r="C401" s="318"/>
      <c r="D401" s="279"/>
      <c r="E401" s="169"/>
      <c r="F401" s="169"/>
      <c r="G401" s="169"/>
      <c r="H401" s="169"/>
      <c r="I401" s="169"/>
      <c r="J401" s="169"/>
      <c r="K401" s="169"/>
      <c r="L401" s="169"/>
      <c r="M401" s="169"/>
      <c r="N401" s="169"/>
      <c r="O401" s="169"/>
      <c r="P401" s="169"/>
    </row>
    <row r="402" customFormat="false" ht="11.25" hidden="false" customHeight="true" outlineLevel="0" collapsed="false">
      <c r="A402" s="307"/>
      <c r="B402" s="317"/>
      <c r="C402" s="318"/>
      <c r="D402" s="279"/>
      <c r="E402" s="169"/>
      <c r="F402" s="169"/>
      <c r="G402" s="169"/>
      <c r="H402" s="169"/>
      <c r="I402" s="169"/>
      <c r="J402" s="169"/>
      <c r="K402" s="169"/>
      <c r="L402" s="169"/>
      <c r="M402" s="169"/>
      <c r="N402" s="169"/>
      <c r="O402" s="169"/>
      <c r="P402" s="169"/>
    </row>
    <row r="403" customFormat="false" ht="11.25" hidden="false" customHeight="true" outlineLevel="0" collapsed="false">
      <c r="A403" s="307"/>
      <c r="B403" s="317"/>
      <c r="C403" s="318"/>
      <c r="D403" s="279"/>
      <c r="E403" s="169"/>
      <c r="F403" s="169"/>
      <c r="G403" s="169"/>
      <c r="H403" s="169"/>
      <c r="I403" s="169"/>
      <c r="J403" s="169"/>
      <c r="K403" s="169"/>
      <c r="L403" s="169"/>
      <c r="M403" s="169"/>
      <c r="N403" s="169"/>
      <c r="O403" s="169"/>
      <c r="P403" s="169"/>
    </row>
    <row r="404" customFormat="false" ht="11.25" hidden="false" customHeight="true" outlineLevel="0" collapsed="false">
      <c r="A404" s="307"/>
      <c r="B404" s="317"/>
      <c r="C404" s="318"/>
      <c r="D404" s="279"/>
      <c r="E404" s="169"/>
      <c r="F404" s="169"/>
      <c r="G404" s="169"/>
      <c r="H404" s="169"/>
      <c r="I404" s="169"/>
      <c r="J404" s="169"/>
      <c r="K404" s="169"/>
      <c r="L404" s="169"/>
      <c r="M404" s="169"/>
      <c r="N404" s="169"/>
      <c r="O404" s="169"/>
      <c r="P404" s="169"/>
    </row>
    <row r="405" customFormat="false" ht="11.25" hidden="false" customHeight="true" outlineLevel="0" collapsed="false">
      <c r="A405" s="307"/>
      <c r="B405" s="317"/>
      <c r="C405" s="318"/>
      <c r="D405" s="279"/>
      <c r="E405" s="169"/>
      <c r="F405" s="169"/>
      <c r="G405" s="169"/>
      <c r="H405" s="169"/>
      <c r="I405" s="169"/>
      <c r="J405" s="169"/>
      <c r="K405" s="169"/>
      <c r="L405" s="169"/>
      <c r="M405" s="169"/>
      <c r="N405" s="169"/>
      <c r="O405" s="169"/>
      <c r="P405" s="169"/>
    </row>
    <row r="406" customFormat="false" ht="11.25" hidden="false" customHeight="true" outlineLevel="0" collapsed="false">
      <c r="A406" s="307"/>
      <c r="B406" s="317"/>
      <c r="C406" s="318"/>
      <c r="D406" s="279"/>
      <c r="E406" s="169"/>
      <c r="F406" s="169"/>
      <c r="G406" s="169"/>
      <c r="H406" s="169"/>
      <c r="I406" s="169"/>
      <c r="J406" s="169"/>
      <c r="K406" s="169"/>
      <c r="L406" s="169"/>
      <c r="M406" s="169"/>
      <c r="N406" s="169"/>
      <c r="O406" s="169"/>
      <c r="P406" s="169"/>
    </row>
    <row r="407" customFormat="false" ht="11.25" hidden="false" customHeight="true" outlineLevel="0" collapsed="false">
      <c r="A407" s="307"/>
      <c r="B407" s="317"/>
      <c r="C407" s="318"/>
      <c r="D407" s="279"/>
      <c r="E407" s="169"/>
      <c r="F407" s="169"/>
      <c r="G407" s="169"/>
      <c r="H407" s="169"/>
      <c r="I407" s="169"/>
      <c r="J407" s="169"/>
      <c r="K407" s="169"/>
      <c r="L407" s="169"/>
      <c r="M407" s="169"/>
      <c r="N407" s="169"/>
      <c r="O407" s="169"/>
      <c r="P407" s="169"/>
    </row>
    <row r="408" customFormat="false" ht="11.25" hidden="false" customHeight="true" outlineLevel="0" collapsed="false">
      <c r="A408" s="307"/>
      <c r="B408" s="317"/>
      <c r="C408" s="318"/>
      <c r="D408" s="279"/>
      <c r="E408" s="169"/>
      <c r="F408" s="169"/>
      <c r="G408" s="169"/>
      <c r="H408" s="169"/>
      <c r="I408" s="169"/>
      <c r="J408" s="169"/>
      <c r="K408" s="169"/>
      <c r="L408" s="169"/>
      <c r="M408" s="169"/>
      <c r="N408" s="169"/>
      <c r="O408" s="169"/>
      <c r="P408" s="169"/>
    </row>
    <row r="409" customFormat="false" ht="11.25" hidden="false" customHeight="true" outlineLevel="0" collapsed="false">
      <c r="A409" s="307"/>
      <c r="B409" s="317"/>
      <c r="C409" s="318"/>
      <c r="D409" s="279"/>
      <c r="E409" s="169"/>
      <c r="F409" s="169"/>
      <c r="G409" s="169"/>
      <c r="H409" s="169"/>
      <c r="I409" s="169"/>
      <c r="J409" s="169"/>
      <c r="K409" s="169"/>
      <c r="L409" s="169"/>
      <c r="M409" s="169"/>
      <c r="N409" s="169"/>
      <c r="O409" s="169"/>
      <c r="P409" s="169"/>
    </row>
    <row r="410" customFormat="false" ht="11.25" hidden="false" customHeight="true" outlineLevel="0" collapsed="false">
      <c r="A410" s="307"/>
      <c r="B410" s="317"/>
      <c r="C410" s="318"/>
      <c r="D410" s="279"/>
      <c r="E410" s="169"/>
      <c r="F410" s="169"/>
      <c r="G410" s="169"/>
      <c r="H410" s="169"/>
      <c r="I410" s="169"/>
      <c r="J410" s="169"/>
      <c r="K410" s="169"/>
      <c r="L410" s="169"/>
      <c r="M410" s="169"/>
      <c r="N410" s="169"/>
      <c r="O410" s="169"/>
      <c r="P410" s="169"/>
    </row>
    <row r="411" customFormat="false" ht="11.25" hidden="false" customHeight="true" outlineLevel="0" collapsed="false">
      <c r="A411" s="307"/>
      <c r="B411" s="317"/>
      <c r="C411" s="318"/>
      <c r="D411" s="279"/>
      <c r="E411" s="169"/>
      <c r="F411" s="169"/>
      <c r="G411" s="169"/>
      <c r="H411" s="169"/>
      <c r="I411" s="169"/>
      <c r="J411" s="169"/>
      <c r="K411" s="169"/>
      <c r="L411" s="169"/>
      <c r="M411" s="169"/>
      <c r="N411" s="169"/>
      <c r="O411" s="169"/>
      <c r="P411" s="169"/>
    </row>
    <row r="412" customFormat="false" ht="11.25" hidden="false" customHeight="true" outlineLevel="0" collapsed="false">
      <c r="A412" s="307"/>
      <c r="B412" s="317"/>
      <c r="C412" s="318"/>
      <c r="D412" s="279"/>
      <c r="E412" s="169"/>
      <c r="F412" s="169"/>
      <c r="G412" s="169"/>
      <c r="H412" s="169"/>
      <c r="I412" s="169"/>
      <c r="J412" s="169"/>
      <c r="K412" s="169"/>
      <c r="L412" s="169"/>
      <c r="M412" s="169"/>
      <c r="N412" s="169"/>
      <c r="O412" s="169"/>
      <c r="P412" s="169"/>
    </row>
    <row r="413" customFormat="false" ht="11.25" hidden="false" customHeight="true" outlineLevel="0" collapsed="false">
      <c r="A413" s="307"/>
      <c r="B413" s="317"/>
      <c r="C413" s="318"/>
      <c r="D413" s="279"/>
      <c r="E413" s="169"/>
      <c r="F413" s="169"/>
      <c r="G413" s="169"/>
      <c r="H413" s="169"/>
      <c r="I413" s="169"/>
      <c r="J413" s="169"/>
      <c r="K413" s="169"/>
      <c r="L413" s="169"/>
      <c r="M413" s="169"/>
      <c r="N413" s="169"/>
      <c r="O413" s="169"/>
      <c r="P413" s="169"/>
    </row>
    <row r="414" customFormat="false" ht="11.25" hidden="false" customHeight="true" outlineLevel="0" collapsed="false">
      <c r="A414" s="307"/>
      <c r="B414" s="317"/>
      <c r="C414" s="318"/>
      <c r="D414" s="279"/>
      <c r="E414" s="169"/>
      <c r="F414" s="169"/>
      <c r="G414" s="169"/>
      <c r="H414" s="169"/>
      <c r="I414" s="169"/>
      <c r="J414" s="169"/>
      <c r="K414" s="169"/>
      <c r="L414" s="169"/>
      <c r="M414" s="169"/>
      <c r="N414" s="169"/>
      <c r="O414" s="169"/>
      <c r="P414" s="169"/>
    </row>
    <row r="415" customFormat="false" ht="11.25" hidden="false" customHeight="true" outlineLevel="0" collapsed="false">
      <c r="A415" s="307"/>
      <c r="B415" s="317"/>
      <c r="C415" s="318"/>
      <c r="D415" s="279"/>
      <c r="E415" s="169"/>
      <c r="F415" s="169"/>
      <c r="G415" s="169"/>
      <c r="H415" s="169"/>
      <c r="I415" s="169"/>
      <c r="J415" s="169"/>
      <c r="K415" s="169"/>
      <c r="L415" s="169"/>
      <c r="M415" s="169"/>
      <c r="N415" s="169"/>
      <c r="O415" s="169"/>
      <c r="P415" s="169"/>
    </row>
    <row r="416" customFormat="false" ht="11.25" hidden="false" customHeight="true" outlineLevel="0" collapsed="false">
      <c r="A416" s="307"/>
      <c r="B416" s="317"/>
      <c r="C416" s="318"/>
      <c r="D416" s="279"/>
      <c r="E416" s="169"/>
      <c r="F416" s="169"/>
      <c r="G416" s="169"/>
      <c r="H416" s="169"/>
      <c r="I416" s="169"/>
      <c r="J416" s="169"/>
      <c r="K416" s="169"/>
      <c r="L416" s="169"/>
      <c r="M416" s="169"/>
      <c r="N416" s="169"/>
      <c r="O416" s="169"/>
      <c r="P416" s="169"/>
    </row>
    <row r="417" customFormat="false" ht="11.25" hidden="false" customHeight="true" outlineLevel="0" collapsed="false">
      <c r="A417" s="307"/>
      <c r="B417" s="317"/>
      <c r="C417" s="318"/>
      <c r="D417" s="279"/>
      <c r="E417" s="169"/>
      <c r="F417" s="169"/>
      <c r="G417" s="169"/>
      <c r="H417" s="169"/>
      <c r="I417" s="169"/>
      <c r="J417" s="169"/>
      <c r="K417" s="169"/>
      <c r="L417" s="169"/>
      <c r="M417" s="169"/>
      <c r="N417" s="169"/>
      <c r="O417" s="169"/>
      <c r="P417" s="169"/>
    </row>
    <row r="418" customFormat="false" ht="11.25" hidden="false" customHeight="true" outlineLevel="0" collapsed="false">
      <c r="A418" s="307"/>
      <c r="B418" s="317"/>
      <c r="C418" s="318"/>
      <c r="D418" s="279"/>
      <c r="E418" s="169"/>
      <c r="F418" s="169"/>
      <c r="G418" s="169"/>
      <c r="H418" s="169"/>
      <c r="I418" s="169"/>
      <c r="J418" s="169"/>
      <c r="K418" s="169"/>
      <c r="L418" s="169"/>
      <c r="M418" s="169"/>
      <c r="N418" s="169"/>
      <c r="O418" s="169"/>
      <c r="P418" s="169"/>
    </row>
    <row r="419" customFormat="false" ht="11.25" hidden="false" customHeight="true" outlineLevel="0" collapsed="false">
      <c r="A419" s="307"/>
      <c r="B419" s="317"/>
      <c r="C419" s="318"/>
      <c r="D419" s="279"/>
      <c r="E419" s="169"/>
      <c r="F419" s="169"/>
      <c r="G419" s="169"/>
      <c r="H419" s="169"/>
      <c r="I419" s="169"/>
      <c r="J419" s="169"/>
      <c r="K419" s="169"/>
      <c r="L419" s="169"/>
      <c r="M419" s="169"/>
      <c r="N419" s="169"/>
      <c r="O419" s="169"/>
      <c r="P419" s="169"/>
    </row>
    <row r="420" customFormat="false" ht="11.25" hidden="false" customHeight="true" outlineLevel="0" collapsed="false">
      <c r="A420" s="307"/>
      <c r="B420" s="317"/>
      <c r="C420" s="318"/>
      <c r="D420" s="279"/>
      <c r="E420" s="169"/>
      <c r="F420" s="169"/>
      <c r="G420" s="169"/>
      <c r="H420" s="169"/>
      <c r="I420" s="169"/>
      <c r="J420" s="169"/>
      <c r="K420" s="169"/>
      <c r="L420" s="169"/>
      <c r="M420" s="169"/>
      <c r="N420" s="169"/>
      <c r="O420" s="169"/>
      <c r="P420" s="169"/>
    </row>
    <row r="421" customFormat="false" ht="11.25" hidden="false" customHeight="true" outlineLevel="0" collapsed="false">
      <c r="A421" s="307"/>
      <c r="B421" s="317"/>
      <c r="C421" s="318"/>
      <c r="D421" s="279"/>
      <c r="E421" s="169"/>
      <c r="F421" s="169"/>
      <c r="G421" s="169"/>
      <c r="H421" s="169"/>
      <c r="I421" s="169"/>
      <c r="J421" s="169"/>
      <c r="K421" s="169"/>
      <c r="L421" s="169"/>
      <c r="M421" s="169"/>
      <c r="N421" s="169"/>
      <c r="O421" s="169"/>
      <c r="P421" s="169"/>
    </row>
    <row r="422" customFormat="false" ht="11.25" hidden="false" customHeight="true" outlineLevel="0" collapsed="false">
      <c r="A422" s="307"/>
      <c r="B422" s="317"/>
      <c r="C422" s="318"/>
      <c r="D422" s="279"/>
      <c r="E422" s="169"/>
      <c r="F422" s="169"/>
      <c r="G422" s="169"/>
      <c r="H422" s="169"/>
      <c r="I422" s="169"/>
      <c r="J422" s="169"/>
      <c r="K422" s="169"/>
      <c r="L422" s="169"/>
      <c r="M422" s="169"/>
      <c r="N422" s="169"/>
      <c r="O422" s="169"/>
      <c r="P422" s="169"/>
    </row>
    <row r="423" customFormat="false" ht="11.25" hidden="false" customHeight="true" outlineLevel="0" collapsed="false">
      <c r="A423" s="307"/>
      <c r="B423" s="317"/>
      <c r="C423" s="318"/>
      <c r="D423" s="279"/>
      <c r="E423" s="169"/>
      <c r="F423" s="169"/>
      <c r="G423" s="169"/>
      <c r="H423" s="169"/>
      <c r="I423" s="169"/>
      <c r="J423" s="169"/>
      <c r="K423" s="169"/>
      <c r="L423" s="169"/>
      <c r="M423" s="169"/>
      <c r="N423" s="169"/>
      <c r="O423" s="169"/>
      <c r="P423" s="169"/>
    </row>
    <row r="424" customFormat="false" ht="11.25" hidden="false" customHeight="true" outlineLevel="0" collapsed="false">
      <c r="A424" s="307"/>
      <c r="B424" s="317"/>
      <c r="C424" s="318"/>
      <c r="D424" s="279"/>
      <c r="E424" s="169"/>
      <c r="F424" s="169"/>
      <c r="G424" s="169"/>
      <c r="H424" s="169"/>
      <c r="I424" s="169"/>
      <c r="J424" s="169"/>
      <c r="K424" s="169"/>
      <c r="L424" s="169"/>
      <c r="M424" s="169"/>
      <c r="N424" s="169"/>
      <c r="O424" s="169"/>
      <c r="P424" s="169"/>
    </row>
    <row r="425" customFormat="false" ht="11.25" hidden="false" customHeight="true" outlineLevel="0" collapsed="false">
      <c r="A425" s="307"/>
      <c r="B425" s="317"/>
      <c r="C425" s="318"/>
      <c r="D425" s="279"/>
      <c r="E425" s="169"/>
      <c r="F425" s="169"/>
      <c r="G425" s="169"/>
      <c r="H425" s="169"/>
      <c r="I425" s="169"/>
      <c r="J425" s="169"/>
      <c r="K425" s="169"/>
      <c r="L425" s="169"/>
      <c r="M425" s="169"/>
      <c r="N425" s="169"/>
      <c r="O425" s="169"/>
      <c r="P425" s="169"/>
    </row>
    <row r="426" customFormat="false" ht="11.25" hidden="false" customHeight="true" outlineLevel="0" collapsed="false">
      <c r="A426" s="307"/>
      <c r="B426" s="317"/>
      <c r="C426" s="318"/>
      <c r="D426" s="279"/>
      <c r="E426" s="169"/>
      <c r="F426" s="169"/>
      <c r="G426" s="169"/>
      <c r="H426" s="169"/>
      <c r="I426" s="169"/>
      <c r="J426" s="169"/>
      <c r="K426" s="169"/>
      <c r="L426" s="169"/>
      <c r="M426" s="169"/>
      <c r="N426" s="169"/>
      <c r="O426" s="169"/>
      <c r="P426" s="169"/>
    </row>
    <row r="427" customFormat="false" ht="11.25" hidden="false" customHeight="true" outlineLevel="0" collapsed="false">
      <c r="A427" s="307"/>
      <c r="B427" s="317"/>
      <c r="C427" s="318"/>
      <c r="D427" s="279"/>
      <c r="E427" s="169"/>
      <c r="F427" s="169"/>
      <c r="G427" s="169"/>
      <c r="H427" s="169"/>
      <c r="I427" s="169"/>
      <c r="J427" s="169"/>
      <c r="K427" s="169"/>
      <c r="L427" s="169"/>
      <c r="M427" s="169"/>
      <c r="N427" s="169"/>
      <c r="O427" s="169"/>
      <c r="P427" s="169"/>
    </row>
    <row r="428" customFormat="false" ht="11.25" hidden="false" customHeight="true" outlineLevel="0" collapsed="false">
      <c r="A428" s="307"/>
      <c r="B428" s="317"/>
      <c r="C428" s="318"/>
      <c r="D428" s="279"/>
      <c r="E428" s="169"/>
      <c r="F428" s="169"/>
      <c r="G428" s="169"/>
      <c r="H428" s="169"/>
      <c r="I428" s="169"/>
      <c r="J428" s="169"/>
      <c r="K428" s="169"/>
      <c r="L428" s="169"/>
      <c r="M428" s="169"/>
      <c r="N428" s="169"/>
      <c r="O428" s="169"/>
      <c r="P428" s="169"/>
    </row>
    <row r="429" customFormat="false" ht="11.25" hidden="false" customHeight="true" outlineLevel="0" collapsed="false">
      <c r="A429" s="307"/>
      <c r="B429" s="317"/>
      <c r="C429" s="318"/>
      <c r="D429" s="279"/>
      <c r="E429" s="169"/>
      <c r="F429" s="169"/>
      <c r="G429" s="169"/>
      <c r="H429" s="169"/>
      <c r="I429" s="169"/>
      <c r="J429" s="169"/>
      <c r="K429" s="169"/>
      <c r="L429" s="169"/>
      <c r="M429" s="169"/>
      <c r="N429" s="169"/>
      <c r="O429" s="169"/>
      <c r="P429" s="169"/>
    </row>
    <row r="430" customFormat="false" ht="11.25" hidden="false" customHeight="true" outlineLevel="0" collapsed="false">
      <c r="A430" s="307"/>
      <c r="B430" s="317"/>
      <c r="C430" s="318"/>
      <c r="D430" s="279"/>
      <c r="E430" s="169"/>
      <c r="F430" s="169"/>
      <c r="G430" s="169"/>
      <c r="H430" s="169"/>
      <c r="I430" s="169"/>
      <c r="J430" s="169"/>
      <c r="K430" s="169"/>
      <c r="L430" s="169"/>
      <c r="M430" s="169"/>
      <c r="N430" s="169"/>
      <c r="O430" s="169"/>
      <c r="P430" s="169"/>
    </row>
    <row r="431" customFormat="false" ht="11.25" hidden="false" customHeight="true" outlineLevel="0" collapsed="false">
      <c r="A431" s="307"/>
      <c r="B431" s="317"/>
      <c r="C431" s="318"/>
      <c r="D431" s="279"/>
      <c r="E431" s="169"/>
      <c r="F431" s="169"/>
      <c r="G431" s="169"/>
      <c r="H431" s="169"/>
      <c r="I431" s="169"/>
      <c r="J431" s="169"/>
      <c r="K431" s="169"/>
      <c r="L431" s="169"/>
      <c r="M431" s="169"/>
      <c r="N431" s="169"/>
      <c r="O431" s="169"/>
      <c r="P431" s="169"/>
    </row>
    <row r="432" customFormat="false" ht="11.25" hidden="false" customHeight="true" outlineLevel="0" collapsed="false">
      <c r="A432" s="307"/>
      <c r="B432" s="317"/>
      <c r="C432" s="318"/>
      <c r="D432" s="279"/>
      <c r="E432" s="169"/>
      <c r="F432" s="169"/>
      <c r="G432" s="169"/>
      <c r="H432" s="169"/>
      <c r="I432" s="169"/>
      <c r="J432" s="169"/>
      <c r="K432" s="169"/>
      <c r="L432" s="169"/>
      <c r="M432" s="169"/>
      <c r="N432" s="169"/>
      <c r="O432" s="169"/>
      <c r="P432" s="169"/>
    </row>
    <row r="433" customFormat="false" ht="11.25" hidden="false" customHeight="true" outlineLevel="0" collapsed="false">
      <c r="A433" s="307"/>
      <c r="B433" s="317"/>
      <c r="C433" s="318"/>
      <c r="D433" s="279"/>
      <c r="E433" s="169"/>
      <c r="F433" s="169"/>
      <c r="G433" s="169"/>
      <c r="H433" s="169"/>
      <c r="I433" s="169"/>
      <c r="J433" s="169"/>
      <c r="K433" s="169"/>
      <c r="L433" s="169"/>
      <c r="M433" s="169"/>
      <c r="N433" s="169"/>
      <c r="O433" s="169"/>
      <c r="P433" s="169"/>
    </row>
    <row r="434" customFormat="false" ht="11.25" hidden="false" customHeight="true" outlineLevel="0" collapsed="false">
      <c r="A434" s="307"/>
      <c r="B434" s="317"/>
      <c r="C434" s="318"/>
      <c r="D434" s="279"/>
      <c r="E434" s="169"/>
      <c r="F434" s="169"/>
      <c r="G434" s="169"/>
      <c r="H434" s="169"/>
      <c r="I434" s="169"/>
      <c r="J434" s="169"/>
      <c r="K434" s="169"/>
      <c r="L434" s="169"/>
      <c r="M434" s="169"/>
      <c r="N434" s="169"/>
      <c r="O434" s="169"/>
      <c r="P434" s="169"/>
    </row>
    <row r="435" customFormat="false" ht="11.25" hidden="false" customHeight="true" outlineLevel="0" collapsed="false">
      <c r="A435" s="307"/>
      <c r="B435" s="317"/>
      <c r="C435" s="318"/>
      <c r="D435" s="279"/>
      <c r="E435" s="169"/>
      <c r="F435" s="169"/>
      <c r="G435" s="169"/>
      <c r="H435" s="169"/>
      <c r="I435" s="169"/>
      <c r="J435" s="169"/>
      <c r="K435" s="169"/>
      <c r="L435" s="169"/>
      <c r="M435" s="169"/>
      <c r="N435" s="169"/>
      <c r="O435" s="169"/>
      <c r="P435" s="169"/>
    </row>
    <row r="436" customFormat="false" ht="11.25" hidden="false" customHeight="true" outlineLevel="0" collapsed="false">
      <c r="A436" s="307"/>
      <c r="B436" s="317"/>
      <c r="C436" s="318"/>
      <c r="D436" s="279"/>
      <c r="E436" s="169"/>
      <c r="F436" s="169"/>
      <c r="G436" s="169"/>
      <c r="H436" s="169"/>
      <c r="I436" s="169"/>
      <c r="J436" s="169"/>
      <c r="K436" s="169"/>
      <c r="L436" s="169"/>
      <c r="M436" s="169"/>
      <c r="N436" s="169"/>
      <c r="O436" s="169"/>
      <c r="P436" s="169"/>
    </row>
    <row r="437" customFormat="false" ht="11.25" hidden="false" customHeight="true" outlineLevel="0" collapsed="false">
      <c r="A437" s="307"/>
      <c r="B437" s="317"/>
      <c r="C437" s="318"/>
      <c r="D437" s="279"/>
      <c r="E437" s="169"/>
      <c r="F437" s="169"/>
      <c r="G437" s="169"/>
      <c r="H437" s="169"/>
      <c r="I437" s="169"/>
      <c r="J437" s="169"/>
      <c r="K437" s="169"/>
      <c r="L437" s="169"/>
      <c r="M437" s="169"/>
      <c r="N437" s="169"/>
      <c r="O437" s="169"/>
      <c r="P437" s="169"/>
    </row>
    <row r="438" customFormat="false" ht="11.25" hidden="false" customHeight="true" outlineLevel="0" collapsed="false">
      <c r="A438" s="307"/>
      <c r="B438" s="317"/>
      <c r="C438" s="318"/>
      <c r="D438" s="279"/>
      <c r="E438" s="169"/>
      <c r="F438" s="169"/>
      <c r="G438" s="169"/>
      <c r="H438" s="169"/>
      <c r="I438" s="169"/>
      <c r="J438" s="169"/>
      <c r="K438" s="169"/>
      <c r="L438" s="169"/>
      <c r="M438" s="169"/>
      <c r="N438" s="169"/>
      <c r="O438" s="169"/>
      <c r="P438" s="169"/>
    </row>
    <row r="439" customFormat="false" ht="11.25" hidden="false" customHeight="true" outlineLevel="0" collapsed="false">
      <c r="A439" s="307"/>
      <c r="B439" s="317"/>
      <c r="C439" s="318"/>
      <c r="D439" s="279"/>
      <c r="E439" s="169"/>
      <c r="F439" s="169"/>
      <c r="G439" s="169"/>
      <c r="H439" s="169"/>
      <c r="I439" s="169"/>
      <c r="J439" s="169"/>
      <c r="K439" s="169"/>
      <c r="L439" s="169"/>
      <c r="M439" s="169"/>
      <c r="N439" s="169"/>
      <c r="O439" s="169"/>
      <c r="P439" s="169"/>
    </row>
    <row r="440" customFormat="false" ht="11.25" hidden="false" customHeight="true" outlineLevel="0" collapsed="false">
      <c r="A440" s="307"/>
      <c r="B440" s="317"/>
      <c r="C440" s="318"/>
      <c r="D440" s="279"/>
      <c r="E440" s="169"/>
      <c r="F440" s="169"/>
      <c r="G440" s="169"/>
      <c r="H440" s="169"/>
      <c r="I440" s="169"/>
      <c r="J440" s="169"/>
      <c r="K440" s="169"/>
      <c r="L440" s="169"/>
      <c r="M440" s="169"/>
      <c r="N440" s="169"/>
      <c r="O440" s="169"/>
      <c r="P440" s="169"/>
    </row>
    <row r="441" customFormat="false" ht="11.25" hidden="false" customHeight="true" outlineLevel="0" collapsed="false">
      <c r="A441" s="307"/>
      <c r="B441" s="317"/>
      <c r="C441" s="318"/>
      <c r="D441" s="279"/>
      <c r="E441" s="169"/>
      <c r="F441" s="169"/>
      <c r="G441" s="169"/>
      <c r="H441" s="169"/>
      <c r="I441" s="169"/>
      <c r="J441" s="169"/>
      <c r="K441" s="169"/>
      <c r="L441" s="169"/>
      <c r="M441" s="169"/>
      <c r="N441" s="169"/>
      <c r="O441" s="169"/>
      <c r="P441" s="169"/>
    </row>
    <row r="442" customFormat="false" ht="11.25" hidden="false" customHeight="true" outlineLevel="0" collapsed="false">
      <c r="A442" s="307"/>
      <c r="B442" s="317"/>
      <c r="C442" s="318"/>
      <c r="D442" s="279"/>
      <c r="E442" s="169"/>
      <c r="F442" s="169"/>
      <c r="G442" s="169"/>
      <c r="H442" s="169"/>
      <c r="I442" s="169"/>
      <c r="J442" s="169"/>
      <c r="K442" s="169"/>
      <c r="L442" s="169"/>
      <c r="M442" s="169"/>
      <c r="N442" s="169"/>
      <c r="O442" s="169"/>
      <c r="P442" s="169"/>
    </row>
    <row r="443" customFormat="false" ht="11.25" hidden="false" customHeight="true" outlineLevel="0" collapsed="false">
      <c r="A443" s="307"/>
      <c r="B443" s="317"/>
      <c r="C443" s="318"/>
      <c r="D443" s="279"/>
      <c r="E443" s="169"/>
      <c r="F443" s="169"/>
      <c r="G443" s="169"/>
      <c r="H443" s="169"/>
      <c r="I443" s="169"/>
      <c r="J443" s="169"/>
      <c r="K443" s="169"/>
      <c r="L443" s="169"/>
      <c r="M443" s="169"/>
      <c r="N443" s="169"/>
      <c r="O443" s="169"/>
      <c r="P443" s="169"/>
    </row>
    <row r="444" customFormat="false" ht="11.25" hidden="false" customHeight="true" outlineLevel="0" collapsed="false">
      <c r="A444" s="307"/>
      <c r="B444" s="317"/>
      <c r="C444" s="318"/>
      <c r="D444" s="279"/>
      <c r="E444" s="169"/>
      <c r="F444" s="169"/>
      <c r="G444" s="169"/>
      <c r="H444" s="169"/>
      <c r="I444" s="169"/>
      <c r="J444" s="169"/>
      <c r="K444" s="169"/>
      <c r="L444" s="169"/>
      <c r="M444" s="169"/>
      <c r="N444" s="169"/>
      <c r="O444" s="169"/>
      <c r="P444" s="169"/>
    </row>
    <row r="445" customFormat="false" ht="11.25" hidden="false" customHeight="true" outlineLevel="0" collapsed="false">
      <c r="A445" s="307"/>
      <c r="B445" s="317"/>
      <c r="C445" s="318"/>
      <c r="D445" s="279"/>
      <c r="E445" s="169"/>
      <c r="F445" s="169"/>
      <c r="G445" s="169"/>
      <c r="H445" s="169"/>
      <c r="I445" s="169"/>
      <c r="J445" s="169"/>
      <c r="K445" s="169"/>
      <c r="L445" s="169"/>
      <c r="M445" s="169"/>
      <c r="N445" s="169"/>
      <c r="O445" s="169"/>
      <c r="P445" s="169"/>
    </row>
    <row r="446" customFormat="false" ht="11.25" hidden="false" customHeight="true" outlineLevel="0" collapsed="false">
      <c r="A446" s="307"/>
      <c r="B446" s="317"/>
      <c r="C446" s="318"/>
      <c r="D446" s="279"/>
      <c r="E446" s="169"/>
      <c r="F446" s="169"/>
      <c r="G446" s="169"/>
      <c r="H446" s="169"/>
      <c r="I446" s="169"/>
      <c r="J446" s="169"/>
      <c r="K446" s="169"/>
      <c r="L446" s="169"/>
      <c r="M446" s="169"/>
      <c r="N446" s="169"/>
      <c r="O446" s="169"/>
      <c r="P446" s="169"/>
    </row>
    <row r="447" customFormat="false" ht="11.25" hidden="false" customHeight="true" outlineLevel="0" collapsed="false">
      <c r="A447" s="307"/>
      <c r="B447" s="317"/>
      <c r="C447" s="318"/>
      <c r="D447" s="279"/>
      <c r="E447" s="169"/>
      <c r="F447" s="169"/>
      <c r="G447" s="169"/>
      <c r="H447" s="169"/>
      <c r="I447" s="169"/>
      <c r="J447" s="169"/>
      <c r="K447" s="169"/>
      <c r="L447" s="169"/>
      <c r="M447" s="169"/>
      <c r="N447" s="169"/>
      <c r="O447" s="169"/>
      <c r="P447" s="169"/>
    </row>
    <row r="448" customFormat="false" ht="11.25" hidden="false" customHeight="true" outlineLevel="0" collapsed="false">
      <c r="A448" s="307"/>
      <c r="B448" s="317"/>
      <c r="C448" s="318"/>
      <c r="D448" s="279"/>
      <c r="E448" s="169"/>
      <c r="F448" s="169"/>
      <c r="G448" s="169"/>
      <c r="H448" s="169"/>
      <c r="I448" s="169"/>
      <c r="J448" s="169"/>
      <c r="K448" s="169"/>
      <c r="L448" s="169"/>
      <c r="M448" s="169"/>
      <c r="N448" s="169"/>
      <c r="O448" s="169"/>
      <c r="P448" s="169"/>
    </row>
    <row r="449" customFormat="false" ht="11.25" hidden="false" customHeight="true" outlineLevel="0" collapsed="false">
      <c r="A449" s="307"/>
      <c r="B449" s="317"/>
      <c r="C449" s="318"/>
      <c r="D449" s="279"/>
      <c r="E449" s="169"/>
      <c r="F449" s="169"/>
      <c r="G449" s="169"/>
      <c r="H449" s="169"/>
      <c r="I449" s="169"/>
      <c r="J449" s="169"/>
      <c r="K449" s="169"/>
      <c r="L449" s="169"/>
      <c r="M449" s="169"/>
      <c r="N449" s="169"/>
      <c r="O449" s="169"/>
      <c r="P449" s="169"/>
    </row>
    <row r="450" customFormat="false" ht="11.25" hidden="false" customHeight="true" outlineLevel="0" collapsed="false">
      <c r="A450" s="307"/>
      <c r="B450" s="317"/>
      <c r="C450" s="318"/>
      <c r="D450" s="279"/>
      <c r="E450" s="169"/>
      <c r="F450" s="169"/>
      <c r="G450" s="169"/>
      <c r="H450" s="169"/>
      <c r="I450" s="169"/>
      <c r="J450" s="169"/>
      <c r="K450" s="169"/>
      <c r="L450" s="169"/>
      <c r="M450" s="169"/>
      <c r="N450" s="169"/>
      <c r="O450" s="169"/>
      <c r="P450" s="169"/>
    </row>
    <row r="451" customFormat="false" ht="11.25" hidden="false" customHeight="true" outlineLevel="0" collapsed="false">
      <c r="A451" s="307"/>
      <c r="B451" s="317"/>
      <c r="C451" s="318"/>
      <c r="D451" s="279"/>
      <c r="E451" s="169"/>
      <c r="F451" s="169"/>
      <c r="G451" s="169"/>
      <c r="H451" s="169"/>
      <c r="I451" s="169"/>
      <c r="J451" s="169"/>
      <c r="K451" s="169"/>
      <c r="L451" s="169"/>
      <c r="M451" s="169"/>
      <c r="N451" s="169"/>
      <c r="O451" s="169"/>
      <c r="P451" s="169"/>
    </row>
    <row r="452" customFormat="false" ht="11.25" hidden="false" customHeight="true" outlineLevel="0" collapsed="false">
      <c r="A452" s="307"/>
      <c r="B452" s="317"/>
      <c r="C452" s="318"/>
      <c r="D452" s="279"/>
      <c r="E452" s="169"/>
      <c r="F452" s="169"/>
      <c r="G452" s="169"/>
      <c r="H452" s="169"/>
      <c r="I452" s="169"/>
      <c r="J452" s="169"/>
      <c r="K452" s="169"/>
      <c r="L452" s="169"/>
      <c r="M452" s="169"/>
      <c r="N452" s="169"/>
      <c r="O452" s="169"/>
      <c r="P452" s="169"/>
    </row>
    <row r="453" customFormat="false" ht="11.25" hidden="false" customHeight="true" outlineLevel="0" collapsed="false">
      <c r="A453" s="307"/>
      <c r="B453" s="317"/>
      <c r="C453" s="318"/>
      <c r="D453" s="279"/>
      <c r="E453" s="169"/>
      <c r="F453" s="169"/>
      <c r="G453" s="169"/>
      <c r="H453" s="169"/>
      <c r="I453" s="169"/>
      <c r="J453" s="169"/>
      <c r="K453" s="169"/>
      <c r="L453" s="169"/>
      <c r="M453" s="169"/>
      <c r="N453" s="169"/>
      <c r="O453" s="169"/>
      <c r="P453" s="169"/>
    </row>
    <row r="454" customFormat="false" ht="11.25" hidden="false" customHeight="true" outlineLevel="0" collapsed="false">
      <c r="A454" s="307"/>
      <c r="B454" s="317"/>
      <c r="C454" s="318"/>
      <c r="D454" s="279"/>
      <c r="E454" s="169"/>
      <c r="F454" s="169"/>
      <c r="G454" s="169"/>
      <c r="H454" s="169"/>
      <c r="I454" s="169"/>
      <c r="J454" s="169"/>
      <c r="K454" s="169"/>
      <c r="L454" s="169"/>
      <c r="M454" s="169"/>
      <c r="N454" s="169"/>
      <c r="O454" s="169"/>
      <c r="P454" s="169"/>
    </row>
    <row r="455" customFormat="false" ht="11.25" hidden="false" customHeight="true" outlineLevel="0" collapsed="false">
      <c r="A455" s="307"/>
      <c r="B455" s="317"/>
      <c r="C455" s="318"/>
      <c r="D455" s="279"/>
      <c r="E455" s="169"/>
      <c r="F455" s="169"/>
      <c r="G455" s="169"/>
      <c r="H455" s="169"/>
      <c r="I455" s="169"/>
      <c r="J455" s="169"/>
      <c r="K455" s="169"/>
      <c r="L455" s="169"/>
      <c r="M455" s="169"/>
      <c r="N455" s="169"/>
      <c r="O455" s="169"/>
      <c r="P455" s="169"/>
    </row>
    <row r="456" customFormat="false" ht="11.25" hidden="false" customHeight="true" outlineLevel="0" collapsed="false">
      <c r="A456" s="307"/>
      <c r="B456" s="317"/>
      <c r="C456" s="318"/>
      <c r="D456" s="279"/>
      <c r="E456" s="169"/>
      <c r="F456" s="169"/>
      <c r="G456" s="169"/>
      <c r="H456" s="169"/>
      <c r="I456" s="169"/>
      <c r="J456" s="169"/>
      <c r="K456" s="169"/>
      <c r="L456" s="169"/>
      <c r="M456" s="169"/>
      <c r="N456" s="169"/>
      <c r="O456" s="169"/>
      <c r="P456" s="169"/>
    </row>
    <row r="457" customFormat="false" ht="11.25" hidden="false" customHeight="true" outlineLevel="0" collapsed="false">
      <c r="A457" s="307"/>
      <c r="B457" s="317"/>
      <c r="C457" s="318"/>
      <c r="D457" s="279"/>
      <c r="E457" s="169"/>
      <c r="F457" s="169"/>
      <c r="G457" s="169"/>
      <c r="H457" s="169"/>
      <c r="I457" s="169"/>
      <c r="J457" s="169"/>
      <c r="K457" s="169"/>
      <c r="L457" s="169"/>
      <c r="M457" s="169"/>
      <c r="N457" s="169"/>
      <c r="O457" s="169"/>
      <c r="P457" s="169"/>
    </row>
    <row r="458" customFormat="false" ht="11.25" hidden="false" customHeight="true" outlineLevel="0" collapsed="false">
      <c r="A458" s="307"/>
      <c r="B458" s="317"/>
      <c r="C458" s="318"/>
      <c r="D458" s="279"/>
      <c r="E458" s="169"/>
      <c r="F458" s="169"/>
      <c r="G458" s="169"/>
      <c r="H458" s="169"/>
      <c r="I458" s="169"/>
      <c r="J458" s="169"/>
      <c r="K458" s="169"/>
      <c r="L458" s="169"/>
      <c r="M458" s="169"/>
      <c r="N458" s="169"/>
      <c r="O458" s="169"/>
      <c r="P458" s="169"/>
    </row>
    <row r="459" customFormat="false" ht="11.25" hidden="false" customHeight="true" outlineLevel="0" collapsed="false">
      <c r="A459" s="307"/>
      <c r="B459" s="317"/>
      <c r="C459" s="318"/>
      <c r="D459" s="279"/>
      <c r="E459" s="169"/>
      <c r="F459" s="169"/>
      <c r="G459" s="169"/>
      <c r="H459" s="169"/>
      <c r="I459" s="169"/>
      <c r="J459" s="169"/>
      <c r="K459" s="169"/>
      <c r="L459" s="169"/>
      <c r="M459" s="169"/>
      <c r="N459" s="169"/>
      <c r="O459" s="169"/>
      <c r="P459" s="169"/>
    </row>
    <row r="460" customFormat="false" ht="11.25" hidden="false" customHeight="true" outlineLevel="0" collapsed="false">
      <c r="A460" s="307"/>
      <c r="B460" s="317"/>
      <c r="C460" s="318"/>
      <c r="D460" s="279"/>
      <c r="E460" s="169"/>
      <c r="F460" s="169"/>
      <c r="G460" s="169"/>
      <c r="H460" s="169"/>
      <c r="I460" s="169"/>
      <c r="J460" s="169"/>
      <c r="K460" s="169"/>
      <c r="L460" s="169"/>
      <c r="M460" s="169"/>
      <c r="N460" s="169"/>
      <c r="O460" s="169"/>
      <c r="P460" s="169"/>
    </row>
    <row r="461" customFormat="false" ht="11.25" hidden="false" customHeight="true" outlineLevel="0" collapsed="false">
      <c r="A461" s="307"/>
      <c r="B461" s="317"/>
      <c r="C461" s="318"/>
      <c r="D461" s="279"/>
      <c r="E461" s="169"/>
      <c r="F461" s="169"/>
      <c r="G461" s="169"/>
      <c r="H461" s="169"/>
      <c r="I461" s="169"/>
      <c r="J461" s="169"/>
      <c r="K461" s="169"/>
      <c r="L461" s="169"/>
      <c r="M461" s="169"/>
      <c r="N461" s="169"/>
      <c r="O461" s="169"/>
      <c r="P461" s="169"/>
    </row>
    <row r="462" customFormat="false" ht="11.25" hidden="false" customHeight="true" outlineLevel="0" collapsed="false">
      <c r="A462" s="307"/>
      <c r="B462" s="317"/>
      <c r="C462" s="318"/>
      <c r="D462" s="279"/>
      <c r="E462" s="169"/>
      <c r="F462" s="169"/>
      <c r="G462" s="169"/>
      <c r="H462" s="169"/>
      <c r="I462" s="169"/>
      <c r="J462" s="169"/>
      <c r="K462" s="169"/>
      <c r="L462" s="169"/>
      <c r="M462" s="169"/>
      <c r="N462" s="169"/>
      <c r="O462" s="169"/>
      <c r="P462" s="169"/>
    </row>
    <row r="463" customFormat="false" ht="11.25" hidden="false" customHeight="true" outlineLevel="0" collapsed="false">
      <c r="A463" s="307"/>
      <c r="B463" s="317"/>
      <c r="C463" s="318"/>
      <c r="D463" s="279"/>
      <c r="E463" s="169"/>
      <c r="F463" s="169"/>
      <c r="G463" s="169"/>
      <c r="H463" s="169"/>
      <c r="I463" s="169"/>
      <c r="J463" s="169"/>
      <c r="K463" s="169"/>
      <c r="L463" s="169"/>
      <c r="M463" s="169"/>
      <c r="N463" s="169"/>
      <c r="O463" s="169"/>
      <c r="P463" s="169"/>
    </row>
    <row r="464" customFormat="false" ht="11.25" hidden="false" customHeight="true" outlineLevel="0" collapsed="false">
      <c r="A464" s="307"/>
      <c r="B464" s="317"/>
      <c r="C464" s="318"/>
      <c r="D464" s="279"/>
      <c r="E464" s="169"/>
      <c r="F464" s="169"/>
      <c r="G464" s="169"/>
      <c r="H464" s="169"/>
      <c r="I464" s="169"/>
      <c r="J464" s="169"/>
      <c r="K464" s="169"/>
      <c r="L464" s="169"/>
      <c r="M464" s="169"/>
      <c r="N464" s="169"/>
      <c r="O464" s="169"/>
      <c r="P464" s="169"/>
    </row>
    <row r="465" customFormat="false" ht="11.25" hidden="false" customHeight="true" outlineLevel="0" collapsed="false">
      <c r="A465" s="307"/>
      <c r="B465" s="317"/>
      <c r="C465" s="318"/>
      <c r="D465" s="279"/>
      <c r="E465" s="169"/>
      <c r="F465" s="169"/>
      <c r="G465" s="169"/>
      <c r="H465" s="169"/>
      <c r="I465" s="169"/>
      <c r="J465" s="169"/>
      <c r="K465" s="169"/>
      <c r="L465" s="169"/>
      <c r="M465" s="169"/>
      <c r="N465" s="169"/>
      <c r="O465" s="169"/>
      <c r="P465" s="169"/>
    </row>
    <row r="466" customFormat="false" ht="11.25" hidden="false" customHeight="true" outlineLevel="0" collapsed="false">
      <c r="A466" s="307"/>
      <c r="B466" s="317"/>
      <c r="C466" s="318"/>
      <c r="D466" s="279"/>
      <c r="E466" s="169"/>
      <c r="F466" s="169"/>
      <c r="G466" s="169"/>
      <c r="H466" s="169"/>
      <c r="I466" s="169"/>
      <c r="J466" s="169"/>
      <c r="K466" s="169"/>
      <c r="L466" s="169"/>
      <c r="M466" s="169"/>
      <c r="N466" s="169"/>
      <c r="O466" s="169"/>
      <c r="P466" s="169"/>
    </row>
    <row r="467" customFormat="false" ht="11.25" hidden="false" customHeight="true" outlineLevel="0" collapsed="false">
      <c r="A467" s="307"/>
      <c r="B467" s="317"/>
      <c r="C467" s="318"/>
      <c r="D467" s="279"/>
      <c r="E467" s="169"/>
      <c r="F467" s="169"/>
      <c r="G467" s="169"/>
      <c r="H467" s="169"/>
      <c r="I467" s="169"/>
      <c r="J467" s="169"/>
      <c r="K467" s="169"/>
      <c r="L467" s="169"/>
      <c r="M467" s="169"/>
      <c r="N467" s="169"/>
      <c r="O467" s="169"/>
      <c r="P467" s="169"/>
    </row>
    <row r="468" customFormat="false" ht="11.25" hidden="false" customHeight="true" outlineLevel="0" collapsed="false">
      <c r="A468" s="307"/>
      <c r="B468" s="317"/>
      <c r="C468" s="318"/>
      <c r="D468" s="279"/>
      <c r="E468" s="169"/>
      <c r="F468" s="169"/>
      <c r="G468" s="169"/>
      <c r="H468" s="169"/>
      <c r="I468" s="169"/>
      <c r="J468" s="169"/>
      <c r="K468" s="169"/>
      <c r="L468" s="169"/>
      <c r="M468" s="169"/>
      <c r="N468" s="169"/>
      <c r="O468" s="169"/>
      <c r="P468" s="169"/>
    </row>
    <row r="469" customFormat="false" ht="11.25" hidden="false" customHeight="true" outlineLevel="0" collapsed="false">
      <c r="A469" s="307"/>
      <c r="B469" s="317"/>
      <c r="C469" s="318"/>
      <c r="D469" s="279"/>
      <c r="E469" s="169"/>
      <c r="F469" s="169"/>
      <c r="G469" s="169"/>
      <c r="H469" s="169"/>
      <c r="I469" s="169"/>
      <c r="J469" s="169"/>
      <c r="K469" s="169"/>
      <c r="L469" s="169"/>
      <c r="M469" s="169"/>
      <c r="N469" s="169"/>
      <c r="O469" s="169"/>
      <c r="P469" s="169"/>
    </row>
    <row r="470" customFormat="false" ht="11.25" hidden="false" customHeight="true" outlineLevel="0" collapsed="false">
      <c r="A470" s="307"/>
      <c r="B470" s="317"/>
      <c r="C470" s="318"/>
      <c r="D470" s="279"/>
      <c r="E470" s="169"/>
      <c r="F470" s="169"/>
      <c r="G470" s="169"/>
      <c r="H470" s="169"/>
      <c r="I470" s="169"/>
      <c r="J470" s="169"/>
      <c r="K470" s="169"/>
      <c r="L470" s="169"/>
      <c r="M470" s="169"/>
      <c r="N470" s="169"/>
      <c r="O470" s="169"/>
      <c r="P470" s="169"/>
    </row>
    <row r="471" customFormat="false" ht="11.25" hidden="false" customHeight="true" outlineLevel="0" collapsed="false">
      <c r="A471" s="307"/>
      <c r="B471" s="317"/>
      <c r="C471" s="318"/>
      <c r="D471" s="279"/>
      <c r="E471" s="169"/>
      <c r="F471" s="169"/>
      <c r="G471" s="169"/>
      <c r="H471" s="169"/>
      <c r="I471" s="169"/>
      <c r="J471" s="169"/>
      <c r="K471" s="169"/>
      <c r="L471" s="169"/>
      <c r="M471" s="169"/>
      <c r="N471" s="169"/>
      <c r="O471" s="169"/>
      <c r="P471" s="169"/>
    </row>
    <row r="472" customFormat="false" ht="11.25" hidden="false" customHeight="true" outlineLevel="0" collapsed="false">
      <c r="A472" s="307"/>
      <c r="B472" s="317"/>
      <c r="C472" s="318"/>
      <c r="D472" s="279"/>
      <c r="E472" s="169"/>
      <c r="F472" s="169"/>
      <c r="G472" s="169"/>
      <c r="H472" s="169"/>
      <c r="I472" s="169"/>
      <c r="J472" s="169"/>
      <c r="K472" s="169"/>
      <c r="L472" s="169"/>
      <c r="M472" s="169"/>
      <c r="N472" s="169"/>
      <c r="O472" s="169"/>
      <c r="P472" s="169"/>
    </row>
    <row r="473" customFormat="false" ht="11.25" hidden="false" customHeight="true" outlineLevel="0" collapsed="false">
      <c r="A473" s="307"/>
      <c r="B473" s="317"/>
      <c r="C473" s="318"/>
      <c r="D473" s="279"/>
      <c r="E473" s="169"/>
      <c r="F473" s="169"/>
      <c r="G473" s="169"/>
      <c r="H473" s="169"/>
      <c r="I473" s="169"/>
      <c r="J473" s="169"/>
      <c r="K473" s="169"/>
      <c r="L473" s="169"/>
      <c r="M473" s="169"/>
      <c r="N473" s="169"/>
      <c r="O473" s="169"/>
      <c r="P473" s="169"/>
    </row>
    <row r="474" customFormat="false" ht="11.25" hidden="false" customHeight="true" outlineLevel="0" collapsed="false">
      <c r="A474" s="307"/>
      <c r="B474" s="317"/>
      <c r="C474" s="318"/>
      <c r="D474" s="279"/>
      <c r="E474" s="169"/>
      <c r="F474" s="169"/>
      <c r="G474" s="169"/>
      <c r="H474" s="169"/>
      <c r="I474" s="169"/>
      <c r="J474" s="169"/>
      <c r="K474" s="169"/>
      <c r="L474" s="169"/>
      <c r="M474" s="169"/>
      <c r="N474" s="169"/>
      <c r="O474" s="169"/>
      <c r="P474" s="169"/>
    </row>
    <row r="475" customFormat="false" ht="11.25" hidden="false" customHeight="true" outlineLevel="0" collapsed="false">
      <c r="A475" s="307"/>
      <c r="B475" s="317"/>
      <c r="C475" s="318"/>
      <c r="D475" s="279"/>
      <c r="E475" s="169"/>
      <c r="F475" s="169"/>
      <c r="G475" s="169"/>
      <c r="H475" s="169"/>
      <c r="I475" s="169"/>
      <c r="J475" s="169"/>
      <c r="K475" s="169"/>
      <c r="L475" s="169"/>
      <c r="M475" s="169"/>
      <c r="N475" s="169"/>
      <c r="O475" s="169"/>
      <c r="P475" s="169"/>
    </row>
    <row r="476" customFormat="false" ht="11.25" hidden="false" customHeight="true" outlineLevel="0" collapsed="false">
      <c r="A476" s="307"/>
      <c r="B476" s="317"/>
      <c r="C476" s="318"/>
      <c r="D476" s="279"/>
      <c r="E476" s="169"/>
      <c r="F476" s="169"/>
      <c r="G476" s="169"/>
      <c r="H476" s="169"/>
      <c r="I476" s="169"/>
      <c r="J476" s="169"/>
      <c r="K476" s="169"/>
      <c r="L476" s="169"/>
      <c r="M476" s="169"/>
      <c r="N476" s="169"/>
      <c r="O476" s="169"/>
      <c r="P476" s="169"/>
    </row>
    <row r="477" customFormat="false" ht="11.25" hidden="false" customHeight="true" outlineLevel="0" collapsed="false">
      <c r="A477" s="307"/>
      <c r="B477" s="317"/>
      <c r="C477" s="318"/>
      <c r="D477" s="279"/>
      <c r="E477" s="169"/>
      <c r="F477" s="169"/>
      <c r="G477" s="169"/>
      <c r="H477" s="169"/>
      <c r="I477" s="169"/>
      <c r="J477" s="169"/>
      <c r="K477" s="169"/>
      <c r="L477" s="169"/>
      <c r="M477" s="169"/>
      <c r="N477" s="169"/>
      <c r="O477" s="169"/>
      <c r="P477" s="169"/>
    </row>
    <row r="478" customFormat="false" ht="11.25" hidden="false" customHeight="true" outlineLevel="0" collapsed="false">
      <c r="A478" s="307"/>
      <c r="B478" s="317"/>
      <c r="C478" s="318"/>
      <c r="D478" s="279"/>
      <c r="E478" s="169"/>
      <c r="F478" s="169"/>
      <c r="G478" s="169"/>
      <c r="H478" s="169"/>
      <c r="I478" s="169"/>
      <c r="J478" s="169"/>
      <c r="K478" s="169"/>
      <c r="L478" s="169"/>
      <c r="M478" s="169"/>
      <c r="N478" s="169"/>
      <c r="O478" s="169"/>
      <c r="P478" s="169"/>
    </row>
    <row r="479" customFormat="false" ht="11.25" hidden="false" customHeight="true" outlineLevel="0" collapsed="false">
      <c r="A479" s="307"/>
      <c r="B479" s="317"/>
      <c r="C479" s="318"/>
      <c r="D479" s="279"/>
      <c r="E479" s="169"/>
      <c r="F479" s="169"/>
      <c r="G479" s="169"/>
      <c r="H479" s="169"/>
      <c r="I479" s="169"/>
      <c r="J479" s="169"/>
      <c r="K479" s="169"/>
      <c r="L479" s="169"/>
      <c r="M479" s="169"/>
      <c r="N479" s="169"/>
      <c r="O479" s="169"/>
      <c r="P479" s="169"/>
    </row>
    <row r="480" customFormat="false" ht="11.25" hidden="false" customHeight="true" outlineLevel="0" collapsed="false">
      <c r="A480" s="307"/>
      <c r="B480" s="317"/>
      <c r="C480" s="318"/>
      <c r="D480" s="279"/>
      <c r="E480" s="169"/>
      <c r="F480" s="169"/>
      <c r="G480" s="169"/>
      <c r="H480" s="169"/>
      <c r="I480" s="169"/>
      <c r="J480" s="169"/>
      <c r="K480" s="169"/>
      <c r="L480" s="169"/>
      <c r="M480" s="169"/>
      <c r="N480" s="169"/>
      <c r="O480" s="169"/>
      <c r="P480" s="169"/>
    </row>
    <row r="481" customFormat="false" ht="11.25" hidden="false" customHeight="true" outlineLevel="0" collapsed="false">
      <c r="A481" s="307"/>
      <c r="B481" s="317"/>
      <c r="C481" s="318"/>
      <c r="D481" s="279"/>
      <c r="E481" s="169"/>
      <c r="F481" s="169"/>
      <c r="G481" s="169"/>
      <c r="H481" s="169"/>
      <c r="I481" s="169"/>
      <c r="J481" s="169"/>
      <c r="K481" s="169"/>
      <c r="L481" s="169"/>
      <c r="M481" s="169"/>
      <c r="N481" s="169"/>
      <c r="O481" s="169"/>
      <c r="P481" s="169"/>
    </row>
    <row r="482" customFormat="false" ht="11.25" hidden="false" customHeight="true" outlineLevel="0" collapsed="false">
      <c r="A482" s="307"/>
      <c r="B482" s="317"/>
      <c r="C482" s="318"/>
      <c r="D482" s="279"/>
      <c r="E482" s="169"/>
      <c r="F482" s="169"/>
      <c r="G482" s="169"/>
      <c r="H482" s="169"/>
      <c r="I482" s="169"/>
      <c r="J482" s="169"/>
      <c r="K482" s="169"/>
      <c r="L482" s="169"/>
      <c r="M482" s="169"/>
      <c r="N482" s="169"/>
      <c r="O482" s="169"/>
      <c r="P482" s="169"/>
    </row>
    <row r="483" customFormat="false" ht="11.25" hidden="false" customHeight="true" outlineLevel="0" collapsed="false">
      <c r="A483" s="307"/>
      <c r="B483" s="317"/>
      <c r="C483" s="318"/>
      <c r="D483" s="279"/>
      <c r="E483" s="169"/>
      <c r="F483" s="169"/>
      <c r="G483" s="169"/>
      <c r="H483" s="169"/>
      <c r="I483" s="169"/>
      <c r="J483" s="169"/>
      <c r="K483" s="169"/>
      <c r="L483" s="169"/>
      <c r="M483" s="169"/>
      <c r="N483" s="169"/>
      <c r="O483" s="169"/>
      <c r="P483" s="169"/>
    </row>
    <row r="484" customFormat="false" ht="11.25" hidden="false" customHeight="true" outlineLevel="0" collapsed="false">
      <c r="A484" s="307"/>
      <c r="B484" s="317"/>
      <c r="C484" s="318"/>
      <c r="D484" s="279"/>
      <c r="E484" s="169"/>
      <c r="F484" s="169"/>
      <c r="G484" s="169"/>
      <c r="H484" s="169"/>
      <c r="I484" s="169"/>
      <c r="J484" s="169"/>
      <c r="K484" s="169"/>
      <c r="L484" s="169"/>
      <c r="M484" s="169"/>
      <c r="N484" s="169"/>
      <c r="O484" s="169"/>
      <c r="P484" s="169"/>
    </row>
    <row r="485" customFormat="false" ht="11.25" hidden="false" customHeight="true" outlineLevel="0" collapsed="false">
      <c r="A485" s="307"/>
      <c r="B485" s="317"/>
      <c r="C485" s="318"/>
      <c r="D485" s="279"/>
      <c r="E485" s="169"/>
      <c r="F485" s="169"/>
      <c r="G485" s="169"/>
      <c r="H485" s="169"/>
      <c r="I485" s="169"/>
      <c r="J485" s="169"/>
      <c r="K485" s="169"/>
      <c r="L485" s="169"/>
      <c r="M485" s="169"/>
      <c r="N485" s="169"/>
      <c r="O485" s="169"/>
      <c r="P485" s="169"/>
    </row>
    <row r="486" customFormat="false" ht="11.25" hidden="false" customHeight="true" outlineLevel="0" collapsed="false">
      <c r="A486" s="307"/>
      <c r="B486" s="317"/>
      <c r="C486" s="318"/>
      <c r="D486" s="279"/>
      <c r="E486" s="169"/>
      <c r="F486" s="169"/>
      <c r="G486" s="169"/>
      <c r="H486" s="169"/>
      <c r="I486" s="169"/>
      <c r="J486" s="169"/>
      <c r="K486" s="169"/>
      <c r="L486" s="169"/>
      <c r="M486" s="169"/>
      <c r="N486" s="169"/>
      <c r="O486" s="169"/>
      <c r="P486" s="169"/>
    </row>
    <row r="487" customFormat="false" ht="11.25" hidden="false" customHeight="true" outlineLevel="0" collapsed="false">
      <c r="A487" s="307"/>
      <c r="B487" s="317"/>
      <c r="C487" s="318"/>
      <c r="D487" s="279"/>
      <c r="E487" s="169"/>
      <c r="F487" s="169"/>
      <c r="G487" s="169"/>
      <c r="H487" s="169"/>
      <c r="I487" s="169"/>
      <c r="J487" s="169"/>
      <c r="K487" s="169"/>
      <c r="L487" s="169"/>
      <c r="M487" s="169"/>
      <c r="N487" s="169"/>
      <c r="O487" s="169"/>
      <c r="P487" s="169"/>
    </row>
    <row r="488" customFormat="false" ht="11.25" hidden="false" customHeight="true" outlineLevel="0" collapsed="false">
      <c r="A488" s="307"/>
      <c r="B488" s="317"/>
      <c r="C488" s="318"/>
      <c r="D488" s="279"/>
      <c r="E488" s="169"/>
      <c r="F488" s="169"/>
      <c r="G488" s="169"/>
      <c r="H488" s="169"/>
      <c r="I488" s="169"/>
      <c r="J488" s="169"/>
      <c r="K488" s="169"/>
      <c r="L488" s="169"/>
      <c r="M488" s="169"/>
      <c r="N488" s="169"/>
      <c r="O488" s="169"/>
      <c r="P488" s="169"/>
    </row>
    <row r="489" customFormat="false" ht="11.25" hidden="false" customHeight="true" outlineLevel="0" collapsed="false">
      <c r="A489" s="307"/>
      <c r="B489" s="317"/>
      <c r="C489" s="318"/>
      <c r="D489" s="279"/>
      <c r="E489" s="169"/>
      <c r="F489" s="169"/>
      <c r="G489" s="169"/>
      <c r="H489" s="169"/>
      <c r="I489" s="169"/>
      <c r="J489" s="169"/>
      <c r="K489" s="169"/>
      <c r="L489" s="169"/>
      <c r="M489" s="169"/>
      <c r="N489" s="169"/>
      <c r="O489" s="169"/>
      <c r="P489" s="169"/>
    </row>
    <row r="490" customFormat="false" ht="11.25" hidden="false" customHeight="true" outlineLevel="0" collapsed="false">
      <c r="A490" s="307"/>
      <c r="B490" s="317"/>
      <c r="C490" s="318"/>
      <c r="D490" s="279"/>
      <c r="E490" s="169"/>
      <c r="F490" s="169"/>
      <c r="G490" s="169"/>
      <c r="H490" s="169"/>
      <c r="I490" s="169"/>
      <c r="J490" s="169"/>
      <c r="K490" s="169"/>
      <c r="L490" s="169"/>
      <c r="M490" s="169"/>
      <c r="N490" s="169"/>
      <c r="O490" s="169"/>
      <c r="P490" s="169"/>
    </row>
    <row r="491" customFormat="false" ht="11.25" hidden="false" customHeight="true" outlineLevel="0" collapsed="false">
      <c r="A491" s="307"/>
      <c r="B491" s="317"/>
      <c r="C491" s="318"/>
      <c r="D491" s="279"/>
      <c r="E491" s="169"/>
      <c r="F491" s="169"/>
      <c r="G491" s="169"/>
      <c r="H491" s="169"/>
      <c r="I491" s="169"/>
      <c r="J491" s="169"/>
      <c r="K491" s="169"/>
      <c r="L491" s="169"/>
      <c r="M491" s="169"/>
      <c r="N491" s="169"/>
      <c r="O491" s="169"/>
      <c r="P491" s="169"/>
    </row>
    <row r="492" customFormat="false" ht="11.25" hidden="false" customHeight="true" outlineLevel="0" collapsed="false">
      <c r="A492" s="307"/>
      <c r="B492" s="317"/>
      <c r="C492" s="318"/>
      <c r="D492" s="279"/>
      <c r="E492" s="169"/>
      <c r="F492" s="169"/>
      <c r="G492" s="169"/>
      <c r="H492" s="169"/>
      <c r="I492" s="169"/>
      <c r="J492" s="169"/>
      <c r="K492" s="169"/>
      <c r="L492" s="169"/>
      <c r="M492" s="169"/>
      <c r="N492" s="169"/>
      <c r="O492" s="169"/>
      <c r="P492" s="169"/>
    </row>
    <row r="493" customFormat="false" ht="11.25" hidden="false" customHeight="true" outlineLevel="0" collapsed="false">
      <c r="A493" s="307"/>
      <c r="B493" s="317"/>
      <c r="C493" s="318"/>
      <c r="D493" s="279"/>
      <c r="E493" s="169"/>
      <c r="F493" s="169"/>
      <c r="G493" s="169"/>
      <c r="H493" s="169"/>
      <c r="I493" s="169"/>
      <c r="J493" s="169"/>
      <c r="K493" s="169"/>
      <c r="L493" s="169"/>
      <c r="M493" s="169"/>
      <c r="N493" s="169"/>
      <c r="O493" s="169"/>
      <c r="P493" s="169"/>
    </row>
    <row r="494" customFormat="false" ht="11.25" hidden="false" customHeight="true" outlineLevel="0" collapsed="false">
      <c r="A494" s="307"/>
      <c r="B494" s="317"/>
      <c r="C494" s="318"/>
      <c r="D494" s="279"/>
      <c r="E494" s="169"/>
      <c r="F494" s="169"/>
      <c r="G494" s="169"/>
      <c r="H494" s="169"/>
      <c r="I494" s="169"/>
      <c r="J494" s="169"/>
      <c r="K494" s="169"/>
      <c r="L494" s="169"/>
      <c r="M494" s="169"/>
      <c r="N494" s="169"/>
      <c r="O494" s="169"/>
      <c r="P494" s="169"/>
    </row>
    <row r="495" customFormat="false" ht="11.25" hidden="false" customHeight="true" outlineLevel="0" collapsed="false">
      <c r="A495" s="307"/>
      <c r="B495" s="317"/>
      <c r="C495" s="318"/>
      <c r="D495" s="279"/>
      <c r="E495" s="169"/>
      <c r="F495" s="169"/>
      <c r="G495" s="169"/>
      <c r="H495" s="169"/>
      <c r="I495" s="169"/>
      <c r="J495" s="169"/>
      <c r="K495" s="169"/>
      <c r="L495" s="169"/>
      <c r="M495" s="169"/>
      <c r="N495" s="169"/>
      <c r="O495" s="169"/>
      <c r="P495" s="169"/>
    </row>
    <row r="496" customFormat="false" ht="11.25" hidden="false" customHeight="true" outlineLevel="0" collapsed="false">
      <c r="A496" s="307"/>
      <c r="B496" s="317"/>
      <c r="C496" s="318"/>
      <c r="D496" s="279"/>
      <c r="E496" s="169"/>
      <c r="F496" s="169"/>
      <c r="G496" s="169"/>
      <c r="H496" s="169"/>
      <c r="I496" s="169"/>
      <c r="J496" s="169"/>
      <c r="K496" s="169"/>
      <c r="L496" s="169"/>
      <c r="M496" s="169"/>
      <c r="N496" s="169"/>
      <c r="O496" s="169"/>
      <c r="P496" s="169"/>
    </row>
    <row r="497" customFormat="false" ht="11.25" hidden="false" customHeight="true" outlineLevel="0" collapsed="false">
      <c r="A497" s="307"/>
      <c r="B497" s="317"/>
      <c r="C497" s="318"/>
      <c r="D497" s="279"/>
      <c r="E497" s="169"/>
      <c r="F497" s="169"/>
      <c r="G497" s="169"/>
      <c r="H497" s="169"/>
      <c r="I497" s="169"/>
      <c r="J497" s="169"/>
      <c r="K497" s="169"/>
      <c r="L497" s="169"/>
      <c r="M497" s="169"/>
      <c r="N497" s="169"/>
      <c r="O497" s="169"/>
      <c r="P497" s="169"/>
    </row>
    <row r="498" customFormat="false" ht="11.25" hidden="false" customHeight="true" outlineLevel="0" collapsed="false">
      <c r="A498" s="307"/>
      <c r="B498" s="317"/>
      <c r="C498" s="318"/>
      <c r="D498" s="279"/>
      <c r="E498" s="169"/>
      <c r="F498" s="169"/>
      <c r="G498" s="169"/>
      <c r="H498" s="169"/>
      <c r="I498" s="169"/>
      <c r="J498" s="169"/>
      <c r="K498" s="169"/>
      <c r="L498" s="169"/>
      <c r="M498" s="169"/>
      <c r="N498" s="169"/>
      <c r="O498" s="169"/>
      <c r="P498" s="169"/>
    </row>
    <row r="499" customFormat="false" ht="11.25" hidden="false" customHeight="true" outlineLevel="0" collapsed="false">
      <c r="A499" s="307"/>
      <c r="B499" s="317"/>
      <c r="C499" s="318"/>
      <c r="D499" s="279"/>
      <c r="E499" s="169"/>
      <c r="F499" s="169"/>
      <c r="G499" s="169"/>
      <c r="H499" s="169"/>
      <c r="I499" s="169"/>
      <c r="J499" s="169"/>
      <c r="K499" s="169"/>
      <c r="L499" s="169"/>
      <c r="M499" s="169"/>
      <c r="N499" s="169"/>
      <c r="O499" s="169"/>
      <c r="P499" s="169"/>
    </row>
    <row r="500" customFormat="false" ht="11.25" hidden="false" customHeight="true" outlineLevel="0" collapsed="false">
      <c r="A500" s="307"/>
      <c r="B500" s="317"/>
      <c r="C500" s="318"/>
      <c r="D500" s="279"/>
      <c r="E500" s="169"/>
      <c r="F500" s="169"/>
      <c r="G500" s="169"/>
      <c r="H500" s="169"/>
      <c r="I500" s="169"/>
      <c r="J500" s="169"/>
      <c r="K500" s="169"/>
      <c r="L500" s="169"/>
      <c r="M500" s="169"/>
      <c r="N500" s="169"/>
      <c r="O500" s="169"/>
      <c r="P500" s="169"/>
    </row>
    <row r="501" customFormat="false" ht="11.25" hidden="false" customHeight="true" outlineLevel="0" collapsed="false">
      <c r="A501" s="307"/>
      <c r="B501" s="317"/>
      <c r="C501" s="318"/>
      <c r="D501" s="279"/>
      <c r="E501" s="169"/>
      <c r="F501" s="169"/>
      <c r="G501" s="169"/>
      <c r="H501" s="169"/>
      <c r="I501" s="169"/>
      <c r="J501" s="169"/>
      <c r="K501" s="169"/>
      <c r="L501" s="169"/>
      <c r="M501" s="169"/>
      <c r="N501" s="169"/>
      <c r="O501" s="169"/>
      <c r="P501" s="169"/>
    </row>
    <row r="502" customFormat="false" ht="11.25" hidden="false" customHeight="true" outlineLevel="0" collapsed="false">
      <c r="A502" s="307"/>
      <c r="B502" s="317"/>
      <c r="C502" s="318"/>
      <c r="D502" s="279"/>
      <c r="E502" s="169"/>
      <c r="F502" s="169"/>
      <c r="G502" s="169"/>
      <c r="H502" s="169"/>
      <c r="I502" s="169"/>
      <c r="J502" s="169"/>
      <c r="K502" s="169"/>
      <c r="L502" s="169"/>
      <c r="M502" s="169"/>
      <c r="N502" s="169"/>
      <c r="O502" s="169"/>
      <c r="P502" s="169"/>
    </row>
    <row r="503" customFormat="false" ht="11.25" hidden="false" customHeight="true" outlineLevel="0" collapsed="false">
      <c r="A503" s="307"/>
      <c r="B503" s="317"/>
      <c r="C503" s="318"/>
      <c r="D503" s="279"/>
      <c r="E503" s="169"/>
      <c r="F503" s="169"/>
      <c r="G503" s="169"/>
      <c r="H503" s="169"/>
      <c r="I503" s="169"/>
      <c r="J503" s="169"/>
      <c r="K503" s="169"/>
      <c r="L503" s="169"/>
      <c r="M503" s="169"/>
      <c r="N503" s="169"/>
      <c r="O503" s="169"/>
      <c r="P503" s="169"/>
    </row>
    <row r="504" customFormat="false" ht="11.25" hidden="false" customHeight="true" outlineLevel="0" collapsed="false">
      <c r="A504" s="307"/>
      <c r="B504" s="317"/>
      <c r="C504" s="318"/>
      <c r="D504" s="279"/>
      <c r="E504" s="169"/>
      <c r="F504" s="169"/>
      <c r="G504" s="169"/>
      <c r="H504" s="169"/>
      <c r="I504" s="169"/>
      <c r="J504" s="169"/>
      <c r="K504" s="169"/>
      <c r="L504" s="169"/>
      <c r="M504" s="169"/>
      <c r="N504" s="169"/>
      <c r="O504" s="169"/>
      <c r="P504" s="169"/>
    </row>
    <row r="505" customFormat="false" ht="11.25" hidden="false" customHeight="true" outlineLevel="0" collapsed="false">
      <c r="A505" s="307"/>
      <c r="B505" s="317"/>
      <c r="C505" s="318"/>
      <c r="D505" s="279"/>
      <c r="E505" s="169"/>
      <c r="F505" s="169"/>
      <c r="G505" s="169"/>
      <c r="H505" s="169"/>
      <c r="I505" s="169"/>
      <c r="J505" s="169"/>
      <c r="K505" s="169"/>
      <c r="L505" s="169"/>
      <c r="M505" s="169"/>
      <c r="N505" s="169"/>
      <c r="O505" s="169"/>
      <c r="P505" s="169"/>
    </row>
    <row r="506" customFormat="false" ht="11.25" hidden="false" customHeight="true" outlineLevel="0" collapsed="false">
      <c r="A506" s="307"/>
      <c r="B506" s="317"/>
      <c r="C506" s="318"/>
      <c r="D506" s="279"/>
      <c r="E506" s="169"/>
      <c r="F506" s="169"/>
      <c r="G506" s="169"/>
      <c r="H506" s="169"/>
      <c r="I506" s="169"/>
      <c r="J506" s="169"/>
      <c r="K506" s="169"/>
      <c r="L506" s="169"/>
      <c r="M506" s="169"/>
      <c r="N506" s="169"/>
      <c r="O506" s="169"/>
      <c r="P506" s="169"/>
    </row>
    <row r="507" customFormat="false" ht="11.25" hidden="false" customHeight="true" outlineLevel="0" collapsed="false">
      <c r="A507" s="307"/>
      <c r="B507" s="317"/>
      <c r="C507" s="318"/>
      <c r="D507" s="279"/>
      <c r="E507" s="169"/>
      <c r="F507" s="169"/>
      <c r="G507" s="169"/>
      <c r="H507" s="169"/>
      <c r="I507" s="169"/>
      <c r="J507" s="169"/>
      <c r="K507" s="169"/>
      <c r="L507" s="169"/>
      <c r="M507" s="169"/>
      <c r="N507" s="169"/>
      <c r="O507" s="169"/>
      <c r="P507" s="169"/>
    </row>
    <row r="508" customFormat="false" ht="11.25" hidden="false" customHeight="true" outlineLevel="0" collapsed="false">
      <c r="A508" s="307"/>
      <c r="B508" s="317"/>
      <c r="C508" s="318"/>
      <c r="D508" s="279"/>
      <c r="E508" s="169"/>
      <c r="F508" s="169"/>
      <c r="G508" s="169"/>
      <c r="H508" s="169"/>
      <c r="I508" s="169"/>
      <c r="J508" s="169"/>
      <c r="K508" s="169"/>
      <c r="L508" s="169"/>
      <c r="M508" s="169"/>
      <c r="N508" s="169"/>
      <c r="O508" s="169"/>
      <c r="P508" s="169"/>
    </row>
    <row r="509" customFormat="false" ht="11.25" hidden="false" customHeight="true" outlineLevel="0" collapsed="false">
      <c r="A509" s="307"/>
      <c r="B509" s="317"/>
      <c r="C509" s="318"/>
      <c r="D509" s="279"/>
      <c r="E509" s="169"/>
      <c r="F509" s="169"/>
      <c r="G509" s="169"/>
      <c r="H509" s="169"/>
      <c r="I509" s="169"/>
      <c r="J509" s="169"/>
      <c r="K509" s="169"/>
      <c r="L509" s="169"/>
      <c r="M509" s="169"/>
      <c r="N509" s="169"/>
      <c r="O509" s="169"/>
      <c r="P509" s="169"/>
    </row>
    <row r="510" customFormat="false" ht="11.25" hidden="false" customHeight="true" outlineLevel="0" collapsed="false">
      <c r="A510" s="307"/>
      <c r="B510" s="317"/>
      <c r="C510" s="318"/>
      <c r="D510" s="279"/>
      <c r="E510" s="169"/>
      <c r="F510" s="169"/>
      <c r="G510" s="169"/>
      <c r="H510" s="169"/>
      <c r="I510" s="169"/>
      <c r="J510" s="169"/>
      <c r="K510" s="169"/>
      <c r="L510" s="169"/>
      <c r="M510" s="169"/>
      <c r="N510" s="169"/>
      <c r="O510" s="169"/>
      <c r="P510" s="169"/>
    </row>
    <row r="511" customFormat="false" ht="11.25" hidden="false" customHeight="true" outlineLevel="0" collapsed="false">
      <c r="A511" s="307"/>
      <c r="B511" s="317"/>
      <c r="C511" s="318"/>
      <c r="D511" s="279"/>
      <c r="E511" s="169"/>
      <c r="F511" s="169"/>
      <c r="G511" s="169"/>
      <c r="H511" s="169"/>
      <c r="I511" s="169"/>
      <c r="J511" s="169"/>
      <c r="K511" s="169"/>
      <c r="L511" s="169"/>
      <c r="M511" s="169"/>
      <c r="N511" s="169"/>
      <c r="O511" s="169"/>
      <c r="P511" s="169"/>
    </row>
    <row r="512" customFormat="false" ht="11.25" hidden="false" customHeight="true" outlineLevel="0" collapsed="false">
      <c r="A512" s="307"/>
      <c r="B512" s="317"/>
      <c r="C512" s="318"/>
      <c r="D512" s="279"/>
      <c r="E512" s="169"/>
      <c r="F512" s="169"/>
      <c r="G512" s="169"/>
      <c r="H512" s="169"/>
      <c r="I512" s="169"/>
      <c r="J512" s="169"/>
      <c r="K512" s="169"/>
      <c r="L512" s="169"/>
      <c r="M512" s="169"/>
      <c r="N512" s="169"/>
      <c r="O512" s="169"/>
      <c r="P512" s="169"/>
    </row>
    <row r="513" customFormat="false" ht="11.25" hidden="false" customHeight="true" outlineLevel="0" collapsed="false">
      <c r="A513" s="307"/>
      <c r="B513" s="317"/>
      <c r="C513" s="318"/>
      <c r="D513" s="279"/>
      <c r="E513" s="169"/>
      <c r="F513" s="169"/>
      <c r="G513" s="169"/>
      <c r="H513" s="169"/>
      <c r="I513" s="169"/>
      <c r="J513" s="169"/>
      <c r="K513" s="169"/>
      <c r="L513" s="169"/>
      <c r="M513" s="169"/>
      <c r="N513" s="169"/>
      <c r="O513" s="169"/>
      <c r="P513" s="169"/>
    </row>
    <row r="514" customFormat="false" ht="11.25" hidden="false" customHeight="true" outlineLevel="0" collapsed="false">
      <c r="A514" s="307"/>
      <c r="B514" s="317"/>
      <c r="C514" s="318"/>
      <c r="D514" s="279"/>
      <c r="E514" s="169"/>
      <c r="F514" s="169"/>
      <c r="G514" s="169"/>
      <c r="H514" s="169"/>
      <c r="I514" s="169"/>
      <c r="J514" s="169"/>
      <c r="K514" s="169"/>
      <c r="L514" s="169"/>
      <c r="M514" s="169"/>
      <c r="N514" s="169"/>
      <c r="O514" s="169"/>
      <c r="P514" s="169"/>
    </row>
    <row r="515" customFormat="false" ht="11.25" hidden="false" customHeight="true" outlineLevel="0" collapsed="false">
      <c r="A515" s="307"/>
      <c r="B515" s="317"/>
      <c r="C515" s="318"/>
      <c r="D515" s="279"/>
      <c r="E515" s="169"/>
      <c r="F515" s="169"/>
      <c r="G515" s="169"/>
      <c r="H515" s="169"/>
      <c r="I515" s="169"/>
      <c r="J515" s="169"/>
      <c r="K515" s="169"/>
      <c r="L515" s="169"/>
      <c r="M515" s="169"/>
      <c r="N515" s="169"/>
      <c r="O515" s="169"/>
      <c r="P515" s="169"/>
    </row>
    <row r="516" customFormat="false" ht="11.25" hidden="false" customHeight="true" outlineLevel="0" collapsed="false">
      <c r="A516" s="307"/>
      <c r="B516" s="317"/>
      <c r="C516" s="318"/>
      <c r="D516" s="279"/>
      <c r="E516" s="169"/>
      <c r="F516" s="169"/>
      <c r="G516" s="169"/>
      <c r="H516" s="169"/>
      <c r="I516" s="169"/>
      <c r="J516" s="169"/>
      <c r="K516" s="169"/>
      <c r="L516" s="169"/>
      <c r="M516" s="169"/>
      <c r="N516" s="169"/>
      <c r="O516" s="169"/>
      <c r="P516" s="169"/>
    </row>
    <row r="517" customFormat="false" ht="11.25" hidden="false" customHeight="true" outlineLevel="0" collapsed="false">
      <c r="A517" s="307"/>
      <c r="B517" s="317"/>
      <c r="C517" s="318"/>
      <c r="D517" s="279"/>
      <c r="E517" s="169"/>
      <c r="F517" s="169"/>
      <c r="G517" s="169"/>
      <c r="H517" s="169"/>
      <c r="I517" s="169"/>
      <c r="J517" s="169"/>
      <c r="K517" s="169"/>
      <c r="L517" s="169"/>
      <c r="M517" s="169"/>
      <c r="N517" s="169"/>
      <c r="O517" s="169"/>
      <c r="P517" s="169"/>
    </row>
    <row r="518" customFormat="false" ht="11.25" hidden="false" customHeight="true" outlineLevel="0" collapsed="false">
      <c r="A518" s="307"/>
      <c r="B518" s="317"/>
      <c r="C518" s="318"/>
      <c r="D518" s="279"/>
      <c r="E518" s="169"/>
      <c r="F518" s="169"/>
      <c r="G518" s="169"/>
      <c r="H518" s="169"/>
      <c r="I518" s="169"/>
      <c r="J518" s="169"/>
      <c r="K518" s="169"/>
      <c r="L518" s="169"/>
      <c r="M518" s="169"/>
      <c r="N518" s="169"/>
      <c r="O518" s="169"/>
      <c r="P518" s="169"/>
    </row>
    <row r="519" customFormat="false" ht="11.25" hidden="false" customHeight="true" outlineLevel="0" collapsed="false">
      <c r="A519" s="307"/>
      <c r="B519" s="317"/>
      <c r="C519" s="318"/>
      <c r="D519" s="279"/>
      <c r="E519" s="169"/>
      <c r="F519" s="169"/>
      <c r="G519" s="169"/>
      <c r="H519" s="169"/>
      <c r="I519" s="169"/>
      <c r="J519" s="169"/>
      <c r="K519" s="169"/>
      <c r="L519" s="169"/>
      <c r="M519" s="169"/>
      <c r="N519" s="169"/>
      <c r="O519" s="169"/>
      <c r="P519" s="169"/>
    </row>
    <row r="520" customFormat="false" ht="11.25" hidden="false" customHeight="true" outlineLevel="0" collapsed="false">
      <c r="A520" s="307"/>
      <c r="B520" s="317"/>
      <c r="C520" s="318"/>
      <c r="D520" s="279"/>
      <c r="E520" s="169"/>
      <c r="F520" s="169"/>
      <c r="G520" s="169"/>
      <c r="H520" s="169"/>
      <c r="I520" s="169"/>
      <c r="J520" s="169"/>
      <c r="K520" s="169"/>
      <c r="L520" s="169"/>
      <c r="M520" s="169"/>
      <c r="N520" s="169"/>
      <c r="O520" s="169"/>
      <c r="P520" s="169"/>
    </row>
    <row r="521" customFormat="false" ht="11.25" hidden="false" customHeight="true" outlineLevel="0" collapsed="false">
      <c r="A521" s="307"/>
      <c r="B521" s="317"/>
      <c r="C521" s="318"/>
      <c r="D521" s="279"/>
      <c r="E521" s="169"/>
      <c r="F521" s="169"/>
      <c r="G521" s="169"/>
      <c r="H521" s="169"/>
      <c r="I521" s="169"/>
      <c r="J521" s="169"/>
      <c r="K521" s="169"/>
      <c r="L521" s="169"/>
      <c r="M521" s="169"/>
      <c r="N521" s="169"/>
      <c r="O521" s="169"/>
      <c r="P521" s="169"/>
    </row>
    <row r="522" customFormat="false" ht="11.25" hidden="false" customHeight="true" outlineLevel="0" collapsed="false">
      <c r="A522" s="307"/>
      <c r="B522" s="317"/>
      <c r="C522" s="318"/>
      <c r="D522" s="279"/>
      <c r="E522" s="169"/>
      <c r="F522" s="169"/>
      <c r="G522" s="169"/>
      <c r="H522" s="169"/>
      <c r="I522" s="169"/>
      <c r="J522" s="169"/>
      <c r="K522" s="169"/>
      <c r="L522" s="169"/>
      <c r="M522" s="169"/>
      <c r="N522" s="169"/>
      <c r="O522" s="169"/>
      <c r="P522" s="169"/>
    </row>
    <row r="523" customFormat="false" ht="11.25" hidden="false" customHeight="true" outlineLevel="0" collapsed="false">
      <c r="A523" s="307"/>
      <c r="B523" s="317"/>
      <c r="C523" s="318"/>
      <c r="D523" s="279"/>
      <c r="E523" s="169"/>
      <c r="F523" s="169"/>
      <c r="G523" s="169"/>
      <c r="H523" s="169"/>
      <c r="I523" s="169"/>
      <c r="J523" s="169"/>
      <c r="K523" s="169"/>
      <c r="L523" s="169"/>
      <c r="M523" s="169"/>
      <c r="N523" s="169"/>
      <c r="O523" s="169"/>
      <c r="P523" s="169"/>
    </row>
    <row r="524" customFormat="false" ht="11.25" hidden="false" customHeight="true" outlineLevel="0" collapsed="false">
      <c r="A524" s="307"/>
      <c r="B524" s="317"/>
      <c r="C524" s="318"/>
      <c r="D524" s="279"/>
      <c r="E524" s="169"/>
      <c r="F524" s="169"/>
      <c r="G524" s="169"/>
      <c r="H524" s="169"/>
      <c r="I524" s="169"/>
      <c r="J524" s="169"/>
      <c r="K524" s="169"/>
      <c r="L524" s="169"/>
      <c r="M524" s="169"/>
      <c r="N524" s="169"/>
      <c r="O524" s="169"/>
      <c r="P524" s="169"/>
    </row>
    <row r="525" customFormat="false" ht="11.25" hidden="false" customHeight="true" outlineLevel="0" collapsed="false">
      <c r="A525" s="307"/>
      <c r="B525" s="317"/>
      <c r="C525" s="318"/>
      <c r="D525" s="279"/>
      <c r="E525" s="169"/>
      <c r="F525" s="169"/>
      <c r="G525" s="169"/>
      <c r="H525" s="169"/>
      <c r="I525" s="169"/>
      <c r="J525" s="169"/>
      <c r="K525" s="169"/>
      <c r="L525" s="169"/>
      <c r="M525" s="169"/>
      <c r="N525" s="169"/>
      <c r="O525" s="169"/>
      <c r="P525" s="169"/>
    </row>
    <row r="526" customFormat="false" ht="11.25" hidden="false" customHeight="true" outlineLevel="0" collapsed="false">
      <c r="A526" s="307"/>
      <c r="B526" s="317"/>
      <c r="C526" s="318"/>
      <c r="D526" s="279"/>
      <c r="E526" s="169"/>
      <c r="F526" s="169"/>
      <c r="G526" s="169"/>
      <c r="H526" s="169"/>
      <c r="I526" s="169"/>
      <c r="J526" s="169"/>
      <c r="K526" s="169"/>
      <c r="L526" s="169"/>
      <c r="M526" s="169"/>
      <c r="N526" s="169"/>
      <c r="O526" s="169"/>
      <c r="P526" s="169"/>
    </row>
    <row r="527" customFormat="false" ht="11.25" hidden="false" customHeight="true" outlineLevel="0" collapsed="false">
      <c r="A527" s="307"/>
      <c r="B527" s="317"/>
      <c r="C527" s="318"/>
      <c r="D527" s="279"/>
      <c r="E527" s="169"/>
      <c r="F527" s="169"/>
      <c r="G527" s="169"/>
      <c r="H527" s="169"/>
      <c r="I527" s="169"/>
      <c r="J527" s="169"/>
      <c r="K527" s="169"/>
      <c r="L527" s="169"/>
      <c r="M527" s="169"/>
      <c r="N527" s="169"/>
      <c r="O527" s="169"/>
      <c r="P527" s="169"/>
    </row>
    <row r="528" customFormat="false" ht="11.25" hidden="false" customHeight="true" outlineLevel="0" collapsed="false">
      <c r="A528" s="307"/>
      <c r="B528" s="317"/>
      <c r="C528" s="318"/>
      <c r="D528" s="279"/>
      <c r="E528" s="169"/>
      <c r="F528" s="169"/>
      <c r="G528" s="169"/>
      <c r="H528" s="169"/>
      <c r="I528" s="169"/>
      <c r="J528" s="169"/>
      <c r="K528" s="169"/>
      <c r="L528" s="169"/>
      <c r="M528" s="169"/>
      <c r="N528" s="169"/>
      <c r="O528" s="169"/>
      <c r="P528" s="169"/>
    </row>
    <row r="529" customFormat="false" ht="11.25" hidden="false" customHeight="true" outlineLevel="0" collapsed="false">
      <c r="A529" s="307"/>
      <c r="B529" s="317"/>
      <c r="C529" s="318"/>
      <c r="D529" s="279"/>
      <c r="E529" s="169"/>
      <c r="F529" s="169"/>
      <c r="G529" s="169"/>
      <c r="H529" s="169"/>
      <c r="I529" s="169"/>
      <c r="J529" s="169"/>
      <c r="K529" s="169"/>
      <c r="L529" s="169"/>
      <c r="M529" s="169"/>
      <c r="N529" s="169"/>
      <c r="O529" s="169"/>
      <c r="P529" s="169"/>
    </row>
    <row r="530" customFormat="false" ht="11.25" hidden="false" customHeight="true" outlineLevel="0" collapsed="false">
      <c r="A530" s="307"/>
      <c r="B530" s="317"/>
      <c r="C530" s="318"/>
      <c r="D530" s="279"/>
      <c r="E530" s="169"/>
      <c r="F530" s="169"/>
      <c r="G530" s="169"/>
      <c r="H530" s="169"/>
      <c r="I530" s="169"/>
      <c r="J530" s="169"/>
      <c r="K530" s="169"/>
      <c r="L530" s="169"/>
      <c r="M530" s="169"/>
      <c r="N530" s="169"/>
      <c r="O530" s="169"/>
      <c r="P530" s="169"/>
    </row>
    <row r="531" customFormat="false" ht="11.25" hidden="false" customHeight="true" outlineLevel="0" collapsed="false">
      <c r="A531" s="307"/>
      <c r="B531" s="317"/>
      <c r="C531" s="318"/>
      <c r="D531" s="279"/>
      <c r="E531" s="169"/>
      <c r="F531" s="169"/>
      <c r="G531" s="169"/>
      <c r="H531" s="169"/>
      <c r="I531" s="169"/>
      <c r="J531" s="169"/>
      <c r="K531" s="169"/>
      <c r="L531" s="169"/>
      <c r="M531" s="169"/>
      <c r="N531" s="169"/>
      <c r="O531" s="169"/>
      <c r="P531" s="169"/>
    </row>
    <row r="532" customFormat="false" ht="11.25" hidden="false" customHeight="true" outlineLevel="0" collapsed="false">
      <c r="A532" s="307"/>
      <c r="B532" s="317"/>
      <c r="C532" s="318"/>
      <c r="D532" s="279"/>
      <c r="E532" s="169"/>
      <c r="F532" s="169"/>
      <c r="G532" s="169"/>
      <c r="H532" s="169"/>
      <c r="I532" s="169"/>
      <c r="J532" s="169"/>
      <c r="K532" s="169"/>
      <c r="L532" s="169"/>
      <c r="M532" s="169"/>
      <c r="N532" s="169"/>
      <c r="O532" s="169"/>
      <c r="P532" s="169"/>
    </row>
    <row r="533" customFormat="false" ht="11.25" hidden="false" customHeight="true" outlineLevel="0" collapsed="false">
      <c r="A533" s="307"/>
      <c r="B533" s="317"/>
      <c r="C533" s="318"/>
      <c r="D533" s="279"/>
      <c r="E533" s="169"/>
      <c r="F533" s="169"/>
      <c r="G533" s="169"/>
      <c r="H533" s="169"/>
      <c r="I533" s="169"/>
      <c r="J533" s="169"/>
      <c r="K533" s="169"/>
      <c r="L533" s="169"/>
      <c r="M533" s="169"/>
      <c r="N533" s="169"/>
      <c r="O533" s="169"/>
      <c r="P533" s="169"/>
    </row>
    <row r="534" customFormat="false" ht="11.25" hidden="false" customHeight="true" outlineLevel="0" collapsed="false">
      <c r="A534" s="307"/>
      <c r="B534" s="317"/>
      <c r="C534" s="318"/>
      <c r="D534" s="279"/>
      <c r="E534" s="169"/>
      <c r="F534" s="169"/>
      <c r="G534" s="169"/>
      <c r="H534" s="169"/>
      <c r="I534" s="169"/>
      <c r="J534" s="169"/>
      <c r="K534" s="169"/>
      <c r="L534" s="169"/>
      <c r="M534" s="169"/>
      <c r="N534" s="169"/>
      <c r="O534" s="169"/>
      <c r="P534" s="169"/>
    </row>
    <row r="535" customFormat="false" ht="11.25" hidden="false" customHeight="true" outlineLevel="0" collapsed="false">
      <c r="A535" s="307"/>
      <c r="B535" s="317"/>
      <c r="C535" s="318"/>
      <c r="D535" s="279"/>
      <c r="E535" s="169"/>
      <c r="F535" s="169"/>
      <c r="G535" s="169"/>
      <c r="H535" s="169"/>
      <c r="I535" s="169"/>
      <c r="J535" s="169"/>
      <c r="K535" s="169"/>
      <c r="L535" s="169"/>
      <c r="M535" s="169"/>
      <c r="N535" s="169"/>
      <c r="O535" s="169"/>
      <c r="P535" s="169"/>
    </row>
    <row r="536" customFormat="false" ht="11.25" hidden="false" customHeight="true" outlineLevel="0" collapsed="false">
      <c r="A536" s="307"/>
      <c r="B536" s="317"/>
      <c r="C536" s="318"/>
      <c r="D536" s="279"/>
      <c r="E536" s="169"/>
      <c r="F536" s="169"/>
      <c r="G536" s="169"/>
      <c r="H536" s="169"/>
      <c r="I536" s="169"/>
      <c r="J536" s="169"/>
      <c r="K536" s="169"/>
      <c r="L536" s="169"/>
      <c r="M536" s="169"/>
      <c r="N536" s="169"/>
      <c r="O536" s="169"/>
      <c r="P536" s="169"/>
    </row>
    <row r="537" customFormat="false" ht="11.25" hidden="false" customHeight="true" outlineLevel="0" collapsed="false">
      <c r="A537" s="307"/>
      <c r="B537" s="317"/>
      <c r="C537" s="318"/>
      <c r="D537" s="279"/>
      <c r="E537" s="169"/>
      <c r="F537" s="169"/>
      <c r="G537" s="169"/>
      <c r="H537" s="169"/>
      <c r="I537" s="169"/>
      <c r="J537" s="169"/>
      <c r="K537" s="169"/>
      <c r="L537" s="169"/>
      <c r="M537" s="169"/>
      <c r="N537" s="169"/>
      <c r="O537" s="169"/>
      <c r="P537" s="169"/>
    </row>
    <row r="538" customFormat="false" ht="11.25" hidden="false" customHeight="true" outlineLevel="0" collapsed="false">
      <c r="A538" s="307"/>
      <c r="B538" s="317"/>
      <c r="C538" s="318"/>
      <c r="D538" s="279"/>
      <c r="E538" s="169"/>
      <c r="F538" s="169"/>
      <c r="G538" s="169"/>
      <c r="H538" s="169"/>
      <c r="I538" s="169"/>
      <c r="J538" s="169"/>
      <c r="K538" s="169"/>
      <c r="L538" s="169"/>
      <c r="M538" s="169"/>
      <c r="N538" s="169"/>
      <c r="O538" s="169"/>
      <c r="P538" s="169"/>
    </row>
    <row r="539" customFormat="false" ht="11.25" hidden="false" customHeight="true" outlineLevel="0" collapsed="false">
      <c r="A539" s="307"/>
      <c r="B539" s="317"/>
      <c r="C539" s="318"/>
      <c r="D539" s="279"/>
      <c r="E539" s="169"/>
      <c r="F539" s="169"/>
      <c r="G539" s="169"/>
      <c r="H539" s="169"/>
      <c r="I539" s="169"/>
      <c r="J539" s="169"/>
      <c r="K539" s="169"/>
      <c r="L539" s="169"/>
      <c r="M539" s="169"/>
      <c r="N539" s="169"/>
      <c r="O539" s="169"/>
      <c r="P539" s="169"/>
    </row>
    <row r="540" customFormat="false" ht="11.25" hidden="false" customHeight="true" outlineLevel="0" collapsed="false">
      <c r="A540" s="307"/>
      <c r="B540" s="317"/>
      <c r="C540" s="318"/>
      <c r="D540" s="279"/>
      <c r="E540" s="169"/>
      <c r="F540" s="169"/>
      <c r="G540" s="169"/>
      <c r="H540" s="169"/>
      <c r="I540" s="169"/>
      <c r="J540" s="169"/>
      <c r="K540" s="169"/>
      <c r="L540" s="169"/>
      <c r="M540" s="169"/>
      <c r="N540" s="169"/>
      <c r="O540" s="169"/>
      <c r="P540" s="169"/>
    </row>
    <row r="541" customFormat="false" ht="11.25" hidden="false" customHeight="true" outlineLevel="0" collapsed="false">
      <c r="A541" s="307"/>
      <c r="B541" s="317"/>
      <c r="C541" s="318"/>
      <c r="D541" s="279"/>
      <c r="E541" s="169"/>
      <c r="F541" s="169"/>
      <c r="G541" s="169"/>
      <c r="H541" s="169"/>
      <c r="I541" s="169"/>
      <c r="J541" s="169"/>
      <c r="K541" s="169"/>
      <c r="L541" s="169"/>
      <c r="M541" s="169"/>
      <c r="N541" s="169"/>
      <c r="O541" s="169"/>
      <c r="P541" s="169"/>
    </row>
    <row r="542" customFormat="false" ht="11.25" hidden="false" customHeight="true" outlineLevel="0" collapsed="false">
      <c r="A542" s="307"/>
      <c r="B542" s="317"/>
      <c r="C542" s="318"/>
      <c r="D542" s="279"/>
      <c r="E542" s="169"/>
      <c r="F542" s="169"/>
      <c r="G542" s="169"/>
      <c r="H542" s="169"/>
      <c r="I542" s="169"/>
      <c r="J542" s="169"/>
      <c r="K542" s="169"/>
      <c r="L542" s="169"/>
      <c r="M542" s="169"/>
      <c r="N542" s="169"/>
      <c r="O542" s="169"/>
      <c r="P542" s="169"/>
    </row>
    <row r="543" customFormat="false" ht="11.25" hidden="false" customHeight="true" outlineLevel="0" collapsed="false">
      <c r="A543" s="307"/>
      <c r="B543" s="317"/>
      <c r="C543" s="318"/>
      <c r="D543" s="279"/>
      <c r="E543" s="169"/>
      <c r="F543" s="169"/>
      <c r="G543" s="169"/>
      <c r="H543" s="169"/>
      <c r="I543" s="169"/>
      <c r="J543" s="169"/>
      <c r="K543" s="169"/>
      <c r="L543" s="169"/>
      <c r="M543" s="169"/>
      <c r="N543" s="169"/>
      <c r="O543" s="169"/>
      <c r="P543" s="169"/>
    </row>
    <row r="544" customFormat="false" ht="11.25" hidden="false" customHeight="true" outlineLevel="0" collapsed="false">
      <c r="A544" s="307"/>
      <c r="B544" s="317"/>
      <c r="C544" s="318"/>
      <c r="D544" s="279"/>
      <c r="E544" s="169"/>
      <c r="F544" s="169"/>
      <c r="G544" s="169"/>
      <c r="H544" s="169"/>
      <c r="I544" s="169"/>
      <c r="J544" s="169"/>
      <c r="K544" s="169"/>
      <c r="L544" s="169"/>
      <c r="M544" s="169"/>
      <c r="N544" s="169"/>
      <c r="O544" s="169"/>
      <c r="P544" s="169"/>
    </row>
    <row r="545" customFormat="false" ht="11.25" hidden="false" customHeight="true" outlineLevel="0" collapsed="false">
      <c r="A545" s="307"/>
      <c r="B545" s="317"/>
      <c r="C545" s="318"/>
      <c r="D545" s="279"/>
      <c r="E545" s="169"/>
      <c r="F545" s="169"/>
      <c r="G545" s="169"/>
      <c r="H545" s="169"/>
      <c r="I545" s="169"/>
      <c r="J545" s="169"/>
      <c r="K545" s="169"/>
      <c r="L545" s="169"/>
      <c r="M545" s="169"/>
      <c r="N545" s="169"/>
      <c r="O545" s="169"/>
      <c r="P545" s="169"/>
    </row>
    <row r="546" customFormat="false" ht="11.25" hidden="false" customHeight="true" outlineLevel="0" collapsed="false">
      <c r="A546" s="307"/>
      <c r="B546" s="317"/>
      <c r="C546" s="318"/>
      <c r="D546" s="279"/>
      <c r="E546" s="169"/>
      <c r="F546" s="169"/>
      <c r="G546" s="169"/>
      <c r="H546" s="169"/>
      <c r="I546" s="169"/>
      <c r="J546" s="169"/>
      <c r="K546" s="169"/>
      <c r="L546" s="169"/>
      <c r="M546" s="169"/>
      <c r="N546" s="169"/>
      <c r="O546" s="169"/>
      <c r="P546" s="169"/>
    </row>
    <row r="547" customFormat="false" ht="11.25" hidden="false" customHeight="true" outlineLevel="0" collapsed="false">
      <c r="A547" s="307"/>
      <c r="B547" s="317"/>
      <c r="C547" s="318"/>
      <c r="D547" s="279"/>
      <c r="E547" s="169"/>
      <c r="F547" s="169"/>
      <c r="G547" s="169"/>
      <c r="H547" s="169"/>
      <c r="I547" s="169"/>
      <c r="J547" s="169"/>
      <c r="K547" s="169"/>
      <c r="L547" s="169"/>
      <c r="M547" s="169"/>
      <c r="N547" s="169"/>
      <c r="O547" s="169"/>
      <c r="P547" s="169"/>
    </row>
    <row r="548" customFormat="false" ht="11.25" hidden="false" customHeight="true" outlineLevel="0" collapsed="false">
      <c r="A548" s="307"/>
      <c r="B548" s="317"/>
      <c r="C548" s="318"/>
      <c r="D548" s="279"/>
      <c r="E548" s="169"/>
      <c r="F548" s="169"/>
      <c r="G548" s="169"/>
      <c r="H548" s="169"/>
      <c r="I548" s="169"/>
      <c r="J548" s="169"/>
      <c r="K548" s="169"/>
      <c r="L548" s="169"/>
      <c r="M548" s="169"/>
      <c r="N548" s="169"/>
      <c r="O548" s="169"/>
      <c r="P548" s="169"/>
    </row>
    <row r="549" customFormat="false" ht="11.25" hidden="false" customHeight="true" outlineLevel="0" collapsed="false">
      <c r="A549" s="307"/>
      <c r="B549" s="317"/>
      <c r="C549" s="318"/>
      <c r="D549" s="279"/>
      <c r="E549" s="169"/>
      <c r="F549" s="169"/>
      <c r="G549" s="169"/>
      <c r="H549" s="169"/>
      <c r="I549" s="169"/>
      <c r="J549" s="169"/>
      <c r="K549" s="169"/>
      <c r="L549" s="169"/>
      <c r="M549" s="169"/>
      <c r="N549" s="169"/>
      <c r="O549" s="169"/>
      <c r="P549" s="169"/>
    </row>
    <row r="550" customFormat="false" ht="11.25" hidden="false" customHeight="true" outlineLevel="0" collapsed="false">
      <c r="A550" s="307"/>
      <c r="B550" s="317"/>
      <c r="C550" s="318"/>
      <c r="D550" s="279"/>
      <c r="E550" s="169"/>
      <c r="F550" s="169"/>
      <c r="G550" s="169"/>
      <c r="H550" s="169"/>
      <c r="I550" s="169"/>
      <c r="J550" s="169"/>
      <c r="K550" s="169"/>
      <c r="L550" s="169"/>
      <c r="M550" s="169"/>
      <c r="N550" s="169"/>
      <c r="O550" s="169"/>
      <c r="P550" s="169"/>
    </row>
    <row r="551" customFormat="false" ht="11.25" hidden="false" customHeight="true" outlineLevel="0" collapsed="false">
      <c r="A551" s="307"/>
      <c r="B551" s="317"/>
      <c r="C551" s="318"/>
      <c r="D551" s="279"/>
      <c r="E551" s="169"/>
      <c r="F551" s="169"/>
      <c r="G551" s="169"/>
      <c r="H551" s="169"/>
      <c r="I551" s="169"/>
      <c r="J551" s="169"/>
      <c r="K551" s="169"/>
      <c r="L551" s="169"/>
      <c r="M551" s="169"/>
      <c r="N551" s="169"/>
      <c r="O551" s="169"/>
      <c r="P551" s="169"/>
    </row>
    <row r="552" customFormat="false" ht="11.25" hidden="false" customHeight="true" outlineLevel="0" collapsed="false">
      <c r="A552" s="307"/>
      <c r="B552" s="317"/>
      <c r="C552" s="318"/>
      <c r="D552" s="279"/>
      <c r="E552" s="169"/>
      <c r="F552" s="169"/>
      <c r="G552" s="169"/>
      <c r="H552" s="169"/>
      <c r="I552" s="169"/>
      <c r="J552" s="169"/>
      <c r="K552" s="169"/>
      <c r="L552" s="169"/>
      <c r="M552" s="169"/>
      <c r="N552" s="169"/>
      <c r="O552" s="169"/>
      <c r="P552" s="169"/>
    </row>
    <row r="553" customFormat="false" ht="11.25" hidden="false" customHeight="true" outlineLevel="0" collapsed="false">
      <c r="A553" s="307"/>
      <c r="B553" s="317"/>
      <c r="C553" s="318"/>
      <c r="D553" s="279"/>
      <c r="E553" s="169"/>
      <c r="F553" s="169"/>
      <c r="G553" s="169"/>
      <c r="H553" s="169"/>
      <c r="I553" s="169"/>
      <c r="J553" s="169"/>
      <c r="K553" s="169"/>
      <c r="L553" s="169"/>
      <c r="M553" s="169"/>
      <c r="N553" s="169"/>
      <c r="O553" s="169"/>
      <c r="P553" s="169"/>
    </row>
    <row r="554" customFormat="false" ht="11.25" hidden="false" customHeight="true" outlineLevel="0" collapsed="false">
      <c r="A554" s="307"/>
      <c r="B554" s="317"/>
      <c r="C554" s="318"/>
      <c r="D554" s="279"/>
      <c r="E554" s="169"/>
      <c r="F554" s="169"/>
      <c r="G554" s="169"/>
      <c r="H554" s="169"/>
      <c r="I554" s="169"/>
      <c r="J554" s="169"/>
      <c r="K554" s="169"/>
      <c r="L554" s="169"/>
      <c r="M554" s="169"/>
      <c r="N554" s="169"/>
      <c r="O554" s="169"/>
      <c r="P554" s="169"/>
    </row>
    <row r="555" customFormat="false" ht="11.25" hidden="false" customHeight="true" outlineLevel="0" collapsed="false">
      <c r="A555" s="307"/>
      <c r="B555" s="317"/>
      <c r="C555" s="318"/>
      <c r="D555" s="279"/>
      <c r="E555" s="169"/>
      <c r="F555" s="169"/>
      <c r="G555" s="169"/>
      <c r="H555" s="169"/>
      <c r="I555" s="169"/>
      <c r="J555" s="169"/>
      <c r="K555" s="169"/>
      <c r="L555" s="169"/>
      <c r="M555" s="169"/>
      <c r="N555" s="169"/>
      <c r="O555" s="169"/>
      <c r="P555" s="169"/>
    </row>
    <row r="556" customFormat="false" ht="11.25" hidden="false" customHeight="true" outlineLevel="0" collapsed="false">
      <c r="A556" s="307"/>
      <c r="B556" s="317"/>
      <c r="C556" s="318"/>
      <c r="D556" s="279"/>
      <c r="E556" s="169"/>
      <c r="F556" s="169"/>
      <c r="G556" s="169"/>
      <c r="H556" s="169"/>
      <c r="I556" s="169"/>
      <c r="J556" s="169"/>
      <c r="K556" s="169"/>
      <c r="L556" s="169"/>
      <c r="M556" s="169"/>
      <c r="N556" s="169"/>
      <c r="O556" s="169"/>
      <c r="P556" s="169"/>
    </row>
    <row r="557" customFormat="false" ht="11.25" hidden="false" customHeight="true" outlineLevel="0" collapsed="false">
      <c r="A557" s="307"/>
      <c r="B557" s="317"/>
      <c r="C557" s="318"/>
      <c r="D557" s="279"/>
      <c r="E557" s="169"/>
      <c r="F557" s="169"/>
      <c r="G557" s="169"/>
      <c r="H557" s="169"/>
      <c r="I557" s="169"/>
      <c r="J557" s="169"/>
      <c r="K557" s="169"/>
      <c r="L557" s="169"/>
      <c r="M557" s="169"/>
      <c r="N557" s="169"/>
      <c r="O557" s="169"/>
      <c r="P557" s="169"/>
    </row>
    <row r="558" customFormat="false" ht="11.25" hidden="false" customHeight="true" outlineLevel="0" collapsed="false">
      <c r="A558" s="307"/>
      <c r="B558" s="317"/>
      <c r="C558" s="318"/>
      <c r="D558" s="279"/>
      <c r="E558" s="169"/>
      <c r="F558" s="169"/>
      <c r="G558" s="169"/>
      <c r="H558" s="169"/>
      <c r="I558" s="169"/>
      <c r="J558" s="169"/>
      <c r="K558" s="169"/>
      <c r="L558" s="169"/>
      <c r="M558" s="169"/>
      <c r="N558" s="169"/>
      <c r="O558" s="169"/>
      <c r="P558" s="169"/>
    </row>
    <row r="559" customFormat="false" ht="11.25" hidden="false" customHeight="true" outlineLevel="0" collapsed="false">
      <c r="A559" s="307"/>
      <c r="B559" s="317"/>
      <c r="C559" s="318"/>
      <c r="D559" s="279"/>
      <c r="E559" s="169"/>
      <c r="F559" s="169"/>
      <c r="G559" s="169"/>
      <c r="H559" s="169"/>
      <c r="I559" s="169"/>
      <c r="J559" s="169"/>
      <c r="K559" s="169"/>
      <c r="L559" s="169"/>
      <c r="M559" s="169"/>
      <c r="N559" s="169"/>
      <c r="O559" s="169"/>
      <c r="P559" s="169"/>
    </row>
    <row r="560" customFormat="false" ht="11.25" hidden="false" customHeight="true" outlineLevel="0" collapsed="false">
      <c r="A560" s="307"/>
      <c r="B560" s="317"/>
      <c r="C560" s="318"/>
      <c r="D560" s="279"/>
      <c r="E560" s="169"/>
      <c r="F560" s="169"/>
      <c r="G560" s="169"/>
      <c r="H560" s="169"/>
      <c r="I560" s="169"/>
      <c r="J560" s="169"/>
      <c r="K560" s="169"/>
      <c r="L560" s="169"/>
      <c r="M560" s="169"/>
      <c r="N560" s="169"/>
      <c r="O560" s="169"/>
      <c r="P560" s="169"/>
    </row>
    <row r="561" customFormat="false" ht="11.25" hidden="false" customHeight="true" outlineLevel="0" collapsed="false">
      <c r="A561" s="307"/>
      <c r="B561" s="317"/>
      <c r="C561" s="318"/>
      <c r="D561" s="279"/>
      <c r="E561" s="169"/>
      <c r="F561" s="169"/>
      <c r="G561" s="169"/>
      <c r="H561" s="169"/>
      <c r="I561" s="169"/>
      <c r="J561" s="169"/>
      <c r="K561" s="169"/>
      <c r="L561" s="169"/>
      <c r="M561" s="169"/>
      <c r="N561" s="169"/>
      <c r="O561" s="169"/>
      <c r="P561" s="169"/>
    </row>
    <row r="562" customFormat="false" ht="11.25" hidden="false" customHeight="true" outlineLevel="0" collapsed="false">
      <c r="A562" s="307"/>
      <c r="B562" s="317"/>
      <c r="C562" s="318"/>
      <c r="D562" s="279"/>
      <c r="E562" s="169"/>
      <c r="F562" s="169"/>
      <c r="G562" s="169"/>
      <c r="H562" s="169"/>
      <c r="I562" s="169"/>
      <c r="J562" s="169"/>
      <c r="K562" s="169"/>
      <c r="L562" s="169"/>
      <c r="M562" s="169"/>
      <c r="N562" s="169"/>
      <c r="O562" s="169"/>
      <c r="P562" s="169"/>
    </row>
    <row r="563" customFormat="false" ht="11.25" hidden="false" customHeight="true" outlineLevel="0" collapsed="false">
      <c r="A563" s="307"/>
      <c r="B563" s="317"/>
      <c r="C563" s="318"/>
      <c r="D563" s="279"/>
      <c r="E563" s="169"/>
      <c r="F563" s="169"/>
      <c r="G563" s="169"/>
      <c r="H563" s="169"/>
      <c r="I563" s="169"/>
      <c r="J563" s="169"/>
      <c r="K563" s="169"/>
      <c r="L563" s="169"/>
      <c r="M563" s="169"/>
      <c r="N563" s="169"/>
      <c r="O563" s="169"/>
      <c r="P563" s="169"/>
    </row>
    <row r="564" customFormat="false" ht="11.25" hidden="false" customHeight="true" outlineLevel="0" collapsed="false">
      <c r="A564" s="307"/>
      <c r="B564" s="317"/>
      <c r="C564" s="318"/>
      <c r="D564" s="279"/>
      <c r="E564" s="169"/>
      <c r="F564" s="169"/>
      <c r="G564" s="169"/>
      <c r="H564" s="169"/>
      <c r="I564" s="169"/>
      <c r="J564" s="169"/>
      <c r="K564" s="169"/>
      <c r="L564" s="169"/>
      <c r="M564" s="169"/>
      <c r="N564" s="169"/>
      <c r="O564" s="169"/>
      <c r="P564" s="169"/>
    </row>
    <row r="565" customFormat="false" ht="11.25" hidden="false" customHeight="true" outlineLevel="0" collapsed="false">
      <c r="A565" s="307"/>
      <c r="B565" s="317"/>
      <c r="C565" s="318"/>
      <c r="D565" s="279"/>
      <c r="E565" s="169"/>
      <c r="F565" s="169"/>
      <c r="G565" s="169"/>
      <c r="H565" s="169"/>
      <c r="I565" s="169"/>
      <c r="J565" s="169"/>
      <c r="K565" s="169"/>
      <c r="L565" s="169"/>
      <c r="M565" s="169"/>
      <c r="N565" s="169"/>
      <c r="O565" s="169"/>
      <c r="P565" s="169"/>
    </row>
    <row r="566" customFormat="false" ht="11.25" hidden="false" customHeight="true" outlineLevel="0" collapsed="false">
      <c r="A566" s="307"/>
      <c r="B566" s="317"/>
      <c r="C566" s="318"/>
      <c r="D566" s="279"/>
      <c r="E566" s="169"/>
      <c r="F566" s="169"/>
      <c r="G566" s="169"/>
      <c r="H566" s="169"/>
      <c r="I566" s="169"/>
      <c r="J566" s="169"/>
      <c r="K566" s="169"/>
      <c r="L566" s="169"/>
      <c r="M566" s="169"/>
      <c r="N566" s="169"/>
      <c r="O566" s="169"/>
      <c r="P566" s="169"/>
    </row>
    <row r="567" customFormat="false" ht="11.25" hidden="false" customHeight="true" outlineLevel="0" collapsed="false">
      <c r="A567" s="307"/>
      <c r="B567" s="317"/>
      <c r="C567" s="318"/>
      <c r="D567" s="279"/>
      <c r="E567" s="169"/>
      <c r="F567" s="169"/>
      <c r="G567" s="169"/>
      <c r="H567" s="169"/>
      <c r="I567" s="169"/>
      <c r="J567" s="169"/>
      <c r="K567" s="169"/>
      <c r="L567" s="169"/>
      <c r="M567" s="169"/>
      <c r="N567" s="169"/>
      <c r="O567" s="169"/>
      <c r="P567" s="169"/>
    </row>
    <row r="568" customFormat="false" ht="11.25" hidden="false" customHeight="true" outlineLevel="0" collapsed="false">
      <c r="A568" s="307"/>
      <c r="B568" s="317"/>
      <c r="C568" s="318"/>
      <c r="D568" s="279"/>
      <c r="E568" s="169"/>
      <c r="F568" s="169"/>
      <c r="G568" s="169"/>
      <c r="H568" s="169"/>
      <c r="I568" s="169"/>
      <c r="J568" s="169"/>
      <c r="K568" s="169"/>
      <c r="L568" s="169"/>
      <c r="M568" s="169"/>
      <c r="N568" s="169"/>
      <c r="O568" s="169"/>
      <c r="P568" s="169"/>
    </row>
    <row r="569" customFormat="false" ht="11.25" hidden="false" customHeight="true" outlineLevel="0" collapsed="false">
      <c r="A569" s="307"/>
      <c r="B569" s="317"/>
      <c r="C569" s="318"/>
      <c r="D569" s="279"/>
      <c r="E569" s="169"/>
      <c r="F569" s="169"/>
      <c r="G569" s="169"/>
      <c r="H569" s="169"/>
      <c r="I569" s="169"/>
      <c r="J569" s="169"/>
      <c r="K569" s="169"/>
      <c r="L569" s="169"/>
      <c r="M569" s="169"/>
      <c r="N569" s="169"/>
      <c r="O569" s="169"/>
      <c r="P569" s="169"/>
    </row>
    <row r="570" customFormat="false" ht="11.25" hidden="false" customHeight="true" outlineLevel="0" collapsed="false">
      <c r="A570" s="307"/>
      <c r="B570" s="317"/>
      <c r="C570" s="318"/>
      <c r="D570" s="279"/>
      <c r="E570" s="169"/>
      <c r="F570" s="169"/>
      <c r="G570" s="169"/>
      <c r="H570" s="169"/>
      <c r="I570" s="169"/>
      <c r="J570" s="169"/>
      <c r="K570" s="169"/>
      <c r="L570" s="169"/>
      <c r="M570" s="169"/>
      <c r="N570" s="169"/>
      <c r="O570" s="169"/>
      <c r="P570" s="169"/>
    </row>
    <row r="571" customFormat="false" ht="11.25" hidden="false" customHeight="true" outlineLevel="0" collapsed="false">
      <c r="A571" s="307"/>
      <c r="B571" s="317"/>
      <c r="C571" s="318"/>
      <c r="D571" s="279"/>
      <c r="E571" s="169"/>
      <c r="F571" s="169"/>
      <c r="G571" s="169"/>
      <c r="H571" s="169"/>
      <c r="I571" s="169"/>
      <c r="J571" s="169"/>
      <c r="K571" s="169"/>
      <c r="L571" s="169"/>
      <c r="M571" s="169"/>
      <c r="N571" s="169"/>
      <c r="O571" s="169"/>
      <c r="P571" s="169"/>
    </row>
    <row r="572" customFormat="false" ht="11.25" hidden="false" customHeight="true" outlineLevel="0" collapsed="false">
      <c r="A572" s="307"/>
      <c r="B572" s="317"/>
      <c r="C572" s="318"/>
      <c r="D572" s="279"/>
      <c r="E572" s="169"/>
      <c r="F572" s="169"/>
      <c r="G572" s="169"/>
      <c r="H572" s="169"/>
      <c r="I572" s="169"/>
      <c r="J572" s="169"/>
      <c r="K572" s="169"/>
      <c r="L572" s="169"/>
      <c r="M572" s="169"/>
      <c r="N572" s="169"/>
      <c r="O572" s="169"/>
      <c r="P572" s="169"/>
    </row>
    <row r="573" customFormat="false" ht="11.25" hidden="false" customHeight="true" outlineLevel="0" collapsed="false">
      <c r="A573" s="307"/>
      <c r="B573" s="317"/>
      <c r="C573" s="318"/>
      <c r="D573" s="279"/>
      <c r="E573" s="169"/>
      <c r="F573" s="169"/>
      <c r="G573" s="169"/>
      <c r="H573" s="169"/>
      <c r="I573" s="169"/>
      <c r="J573" s="169"/>
      <c r="K573" s="169"/>
      <c r="L573" s="169"/>
      <c r="M573" s="169"/>
      <c r="N573" s="169"/>
      <c r="O573" s="169"/>
      <c r="P573" s="169"/>
    </row>
    <row r="574" customFormat="false" ht="11.25" hidden="false" customHeight="true" outlineLevel="0" collapsed="false">
      <c r="A574" s="307"/>
      <c r="B574" s="317"/>
      <c r="C574" s="318"/>
      <c r="D574" s="279"/>
      <c r="E574" s="169"/>
      <c r="F574" s="169"/>
      <c r="G574" s="169"/>
      <c r="H574" s="169"/>
      <c r="I574" s="169"/>
      <c r="J574" s="169"/>
      <c r="K574" s="169"/>
      <c r="L574" s="169"/>
      <c r="M574" s="169"/>
      <c r="N574" s="169"/>
      <c r="O574" s="169"/>
      <c r="P574" s="169"/>
    </row>
    <row r="575" customFormat="false" ht="11.25" hidden="false" customHeight="true" outlineLevel="0" collapsed="false">
      <c r="A575" s="307"/>
      <c r="B575" s="317"/>
      <c r="C575" s="318"/>
      <c r="D575" s="279"/>
      <c r="E575" s="169"/>
      <c r="F575" s="169"/>
      <c r="G575" s="169"/>
      <c r="H575" s="169"/>
      <c r="I575" s="169"/>
      <c r="J575" s="169"/>
      <c r="K575" s="169"/>
      <c r="L575" s="169"/>
      <c r="M575" s="169"/>
      <c r="N575" s="169"/>
      <c r="O575" s="169"/>
      <c r="P575" s="169"/>
    </row>
    <row r="576" customFormat="false" ht="11.25" hidden="false" customHeight="true" outlineLevel="0" collapsed="false">
      <c r="A576" s="307"/>
      <c r="B576" s="317"/>
      <c r="C576" s="318"/>
      <c r="D576" s="279"/>
      <c r="E576" s="169"/>
      <c r="F576" s="169"/>
      <c r="G576" s="169"/>
      <c r="H576" s="169"/>
      <c r="I576" s="169"/>
      <c r="J576" s="169"/>
      <c r="K576" s="169"/>
      <c r="L576" s="169"/>
      <c r="M576" s="169"/>
      <c r="N576" s="169"/>
      <c r="O576" s="169"/>
      <c r="P576" s="169"/>
    </row>
    <row r="577" customFormat="false" ht="11.25" hidden="false" customHeight="true" outlineLevel="0" collapsed="false">
      <c r="A577" s="307"/>
      <c r="B577" s="317"/>
      <c r="C577" s="318"/>
      <c r="D577" s="279"/>
      <c r="E577" s="169"/>
      <c r="F577" s="169"/>
      <c r="G577" s="169"/>
      <c r="H577" s="169"/>
      <c r="I577" s="169"/>
      <c r="J577" s="169"/>
      <c r="K577" s="169"/>
      <c r="L577" s="169"/>
      <c r="M577" s="169"/>
      <c r="N577" s="169"/>
      <c r="O577" s="169"/>
      <c r="P577" s="169"/>
    </row>
    <row r="578" customFormat="false" ht="11.25" hidden="false" customHeight="true" outlineLevel="0" collapsed="false">
      <c r="A578" s="307"/>
      <c r="B578" s="317"/>
      <c r="C578" s="318"/>
      <c r="D578" s="279"/>
      <c r="E578" s="169"/>
      <c r="F578" s="169"/>
      <c r="G578" s="169"/>
      <c r="H578" s="169"/>
      <c r="I578" s="169"/>
      <c r="J578" s="169"/>
      <c r="K578" s="169"/>
      <c r="L578" s="169"/>
      <c r="M578" s="169"/>
      <c r="N578" s="169"/>
      <c r="O578" s="169"/>
      <c r="P578" s="169"/>
    </row>
    <row r="579" customFormat="false" ht="11.25" hidden="false" customHeight="true" outlineLevel="0" collapsed="false">
      <c r="A579" s="307"/>
      <c r="B579" s="317"/>
      <c r="C579" s="318"/>
      <c r="D579" s="279"/>
      <c r="E579" s="169"/>
      <c r="F579" s="169"/>
      <c r="G579" s="169"/>
      <c r="H579" s="169"/>
      <c r="I579" s="169"/>
      <c r="J579" s="169"/>
      <c r="K579" s="169"/>
      <c r="L579" s="169"/>
      <c r="M579" s="169"/>
      <c r="N579" s="169"/>
      <c r="O579" s="169"/>
      <c r="P579" s="169"/>
    </row>
    <row r="580" customFormat="false" ht="11.25" hidden="false" customHeight="true" outlineLevel="0" collapsed="false">
      <c r="A580" s="307"/>
      <c r="B580" s="317"/>
      <c r="C580" s="318"/>
      <c r="D580" s="279"/>
      <c r="E580" s="169"/>
      <c r="F580" s="169"/>
      <c r="G580" s="169"/>
      <c r="H580" s="169"/>
      <c r="I580" s="169"/>
      <c r="J580" s="169"/>
      <c r="K580" s="169"/>
      <c r="L580" s="169"/>
      <c r="M580" s="169"/>
      <c r="N580" s="169"/>
      <c r="O580" s="169"/>
      <c r="P580" s="169"/>
    </row>
    <row r="581" customFormat="false" ht="11.25" hidden="false" customHeight="true" outlineLevel="0" collapsed="false">
      <c r="A581" s="307"/>
      <c r="B581" s="317"/>
      <c r="C581" s="318"/>
      <c r="D581" s="279"/>
      <c r="E581" s="169"/>
      <c r="F581" s="169"/>
      <c r="G581" s="169"/>
      <c r="H581" s="169"/>
      <c r="I581" s="169"/>
      <c r="J581" s="169"/>
      <c r="K581" s="169"/>
      <c r="L581" s="169"/>
      <c r="M581" s="169"/>
      <c r="N581" s="169"/>
      <c r="O581" s="169"/>
      <c r="P581" s="169"/>
    </row>
    <row r="582" customFormat="false" ht="11.25" hidden="false" customHeight="true" outlineLevel="0" collapsed="false">
      <c r="A582" s="307"/>
      <c r="B582" s="317"/>
      <c r="C582" s="318"/>
      <c r="D582" s="279"/>
      <c r="E582" s="169"/>
      <c r="F582" s="169"/>
      <c r="G582" s="169"/>
      <c r="H582" s="169"/>
      <c r="I582" s="169"/>
      <c r="J582" s="169"/>
      <c r="K582" s="169"/>
      <c r="L582" s="169"/>
      <c r="M582" s="169"/>
      <c r="N582" s="169"/>
      <c r="O582" s="169"/>
      <c r="P582" s="169"/>
    </row>
    <row r="583" customFormat="false" ht="11.25" hidden="false" customHeight="true" outlineLevel="0" collapsed="false">
      <c r="A583" s="307"/>
      <c r="B583" s="317"/>
      <c r="C583" s="318"/>
      <c r="D583" s="279"/>
      <c r="E583" s="169"/>
      <c r="F583" s="169"/>
      <c r="G583" s="169"/>
      <c r="H583" s="169"/>
      <c r="I583" s="169"/>
      <c r="J583" s="169"/>
      <c r="K583" s="169"/>
      <c r="L583" s="169"/>
      <c r="M583" s="169"/>
      <c r="N583" s="169"/>
      <c r="O583" s="169"/>
      <c r="P583" s="169"/>
    </row>
    <row r="584" customFormat="false" ht="11.25" hidden="false" customHeight="true" outlineLevel="0" collapsed="false">
      <c r="A584" s="307"/>
      <c r="B584" s="317"/>
      <c r="C584" s="318"/>
      <c r="D584" s="279"/>
      <c r="E584" s="169"/>
      <c r="F584" s="169"/>
      <c r="G584" s="169"/>
      <c r="H584" s="169"/>
      <c r="I584" s="169"/>
      <c r="J584" s="169"/>
      <c r="K584" s="169"/>
      <c r="L584" s="169"/>
      <c r="M584" s="169"/>
      <c r="N584" s="169"/>
      <c r="O584" s="169"/>
      <c r="P584" s="169"/>
    </row>
    <row r="585" customFormat="false" ht="11.25" hidden="false" customHeight="true" outlineLevel="0" collapsed="false">
      <c r="A585" s="307"/>
      <c r="B585" s="317"/>
      <c r="C585" s="318"/>
      <c r="D585" s="279"/>
      <c r="E585" s="169"/>
      <c r="F585" s="169"/>
      <c r="G585" s="169"/>
      <c r="H585" s="169"/>
      <c r="I585" s="169"/>
      <c r="J585" s="169"/>
      <c r="K585" s="169"/>
      <c r="L585" s="169"/>
      <c r="M585" s="169"/>
      <c r="N585" s="169"/>
      <c r="O585" s="169"/>
      <c r="P585" s="169"/>
    </row>
    <row r="586" customFormat="false" ht="11.25" hidden="false" customHeight="true" outlineLevel="0" collapsed="false">
      <c r="A586" s="307"/>
      <c r="B586" s="317"/>
      <c r="C586" s="318"/>
      <c r="D586" s="279"/>
      <c r="E586" s="169"/>
      <c r="F586" s="169"/>
      <c r="G586" s="169"/>
      <c r="H586" s="169"/>
      <c r="I586" s="169"/>
      <c r="J586" s="169"/>
      <c r="K586" s="169"/>
      <c r="L586" s="169"/>
      <c r="M586" s="169"/>
      <c r="N586" s="169"/>
      <c r="O586" s="169"/>
      <c r="P586" s="169"/>
    </row>
    <row r="587" customFormat="false" ht="11.25" hidden="false" customHeight="true" outlineLevel="0" collapsed="false">
      <c r="A587" s="307"/>
      <c r="B587" s="317"/>
      <c r="C587" s="318"/>
      <c r="D587" s="279"/>
      <c r="E587" s="169"/>
      <c r="F587" s="169"/>
      <c r="G587" s="169"/>
      <c r="H587" s="169"/>
      <c r="I587" s="169"/>
      <c r="J587" s="169"/>
      <c r="K587" s="169"/>
      <c r="L587" s="169"/>
      <c r="M587" s="169"/>
      <c r="N587" s="169"/>
      <c r="O587" s="169"/>
      <c r="P587" s="169"/>
    </row>
    <row r="588" customFormat="false" ht="11.25" hidden="false" customHeight="true" outlineLevel="0" collapsed="false">
      <c r="A588" s="307"/>
      <c r="B588" s="317"/>
      <c r="C588" s="318"/>
      <c r="D588" s="279"/>
      <c r="E588" s="169"/>
      <c r="F588" s="169"/>
      <c r="G588" s="169"/>
      <c r="H588" s="169"/>
      <c r="I588" s="169"/>
      <c r="J588" s="169"/>
      <c r="K588" s="169"/>
      <c r="L588" s="169"/>
      <c r="M588" s="169"/>
      <c r="N588" s="169"/>
      <c r="O588" s="169"/>
      <c r="P588" s="169"/>
    </row>
    <row r="589" customFormat="false" ht="11.25" hidden="false" customHeight="true" outlineLevel="0" collapsed="false">
      <c r="A589" s="307"/>
      <c r="B589" s="317"/>
      <c r="C589" s="318"/>
      <c r="D589" s="279"/>
      <c r="E589" s="169"/>
      <c r="F589" s="169"/>
      <c r="G589" s="169"/>
      <c r="H589" s="169"/>
      <c r="I589" s="169"/>
      <c r="J589" s="169"/>
      <c r="K589" s="169"/>
      <c r="L589" s="169"/>
      <c r="M589" s="169"/>
      <c r="N589" s="169"/>
      <c r="O589" s="169"/>
      <c r="P589" s="169"/>
    </row>
    <row r="590" customFormat="false" ht="11.25" hidden="false" customHeight="true" outlineLevel="0" collapsed="false">
      <c r="A590" s="307"/>
      <c r="B590" s="317"/>
      <c r="C590" s="318"/>
      <c r="D590" s="279"/>
      <c r="E590" s="169"/>
      <c r="F590" s="169"/>
      <c r="G590" s="169"/>
      <c r="H590" s="169"/>
      <c r="I590" s="169"/>
      <c r="J590" s="169"/>
      <c r="K590" s="169"/>
      <c r="L590" s="169"/>
      <c r="M590" s="169"/>
      <c r="N590" s="169"/>
      <c r="O590" s="169"/>
      <c r="P590" s="169"/>
    </row>
    <row r="591" customFormat="false" ht="11.25" hidden="false" customHeight="true" outlineLevel="0" collapsed="false">
      <c r="A591" s="307"/>
      <c r="B591" s="317"/>
      <c r="C591" s="318"/>
      <c r="D591" s="279"/>
      <c r="E591" s="169"/>
      <c r="F591" s="169"/>
      <c r="G591" s="169"/>
      <c r="H591" s="169"/>
      <c r="I591" s="169"/>
      <c r="J591" s="169"/>
      <c r="K591" s="169"/>
      <c r="L591" s="169"/>
      <c r="M591" s="169"/>
      <c r="N591" s="169"/>
      <c r="O591" s="169"/>
      <c r="P591" s="169"/>
    </row>
    <row r="592" customFormat="false" ht="11.25" hidden="false" customHeight="true" outlineLevel="0" collapsed="false">
      <c r="A592" s="307"/>
      <c r="B592" s="317"/>
      <c r="C592" s="318"/>
      <c r="D592" s="279"/>
      <c r="E592" s="169"/>
      <c r="F592" s="169"/>
      <c r="G592" s="169"/>
      <c r="H592" s="169"/>
      <c r="I592" s="169"/>
      <c r="J592" s="169"/>
      <c r="K592" s="169"/>
      <c r="L592" s="169"/>
      <c r="M592" s="169"/>
      <c r="N592" s="169"/>
      <c r="O592" s="169"/>
      <c r="P592" s="169"/>
    </row>
    <row r="593" customFormat="false" ht="11.25" hidden="false" customHeight="true" outlineLevel="0" collapsed="false">
      <c r="A593" s="307"/>
      <c r="B593" s="317"/>
      <c r="C593" s="318"/>
      <c r="D593" s="279"/>
      <c r="E593" s="169"/>
      <c r="F593" s="169"/>
      <c r="G593" s="169"/>
      <c r="H593" s="169"/>
      <c r="I593" s="169"/>
      <c r="J593" s="169"/>
      <c r="K593" s="169"/>
      <c r="L593" s="169"/>
      <c r="M593" s="169"/>
      <c r="N593" s="169"/>
      <c r="O593" s="169"/>
      <c r="P593" s="169"/>
    </row>
    <row r="594" customFormat="false" ht="11.25" hidden="false" customHeight="true" outlineLevel="0" collapsed="false">
      <c r="A594" s="307"/>
      <c r="B594" s="317"/>
      <c r="C594" s="318"/>
      <c r="D594" s="279"/>
      <c r="E594" s="169"/>
      <c r="F594" s="169"/>
      <c r="G594" s="169"/>
      <c r="H594" s="169"/>
      <c r="I594" s="169"/>
      <c r="J594" s="169"/>
      <c r="K594" s="169"/>
      <c r="L594" s="169"/>
      <c r="M594" s="169"/>
      <c r="N594" s="169"/>
      <c r="O594" s="169"/>
      <c r="P594" s="169"/>
    </row>
    <row r="595" customFormat="false" ht="11.25" hidden="false" customHeight="true" outlineLevel="0" collapsed="false">
      <c r="A595" s="307"/>
      <c r="B595" s="317"/>
      <c r="C595" s="318"/>
      <c r="D595" s="279"/>
      <c r="E595" s="169"/>
      <c r="F595" s="169"/>
      <c r="G595" s="169"/>
      <c r="H595" s="169"/>
      <c r="I595" s="169"/>
      <c r="J595" s="169"/>
      <c r="K595" s="169"/>
      <c r="L595" s="169"/>
      <c r="M595" s="169"/>
      <c r="N595" s="169"/>
      <c r="O595" s="169"/>
      <c r="P595" s="169"/>
    </row>
    <row r="596" customFormat="false" ht="11.25" hidden="false" customHeight="true" outlineLevel="0" collapsed="false">
      <c r="A596" s="307"/>
      <c r="B596" s="317"/>
      <c r="C596" s="318"/>
      <c r="D596" s="279"/>
      <c r="E596" s="169"/>
      <c r="F596" s="169"/>
      <c r="G596" s="169"/>
      <c r="H596" s="169"/>
      <c r="I596" s="169"/>
      <c r="J596" s="169"/>
      <c r="K596" s="169"/>
      <c r="L596" s="169"/>
      <c r="M596" s="169"/>
      <c r="N596" s="169"/>
      <c r="O596" s="169"/>
      <c r="P596" s="169"/>
    </row>
    <row r="597" customFormat="false" ht="11.25" hidden="false" customHeight="true" outlineLevel="0" collapsed="false">
      <c r="A597" s="307"/>
      <c r="B597" s="317"/>
      <c r="C597" s="318"/>
      <c r="D597" s="279"/>
      <c r="E597" s="169"/>
      <c r="F597" s="169"/>
      <c r="G597" s="169"/>
      <c r="H597" s="169"/>
      <c r="I597" s="169"/>
      <c r="J597" s="169"/>
      <c r="K597" s="169"/>
      <c r="L597" s="169"/>
      <c r="M597" s="169"/>
      <c r="N597" s="169"/>
      <c r="O597" s="169"/>
      <c r="P597" s="169"/>
    </row>
    <row r="598" customFormat="false" ht="11.25" hidden="false" customHeight="true" outlineLevel="0" collapsed="false">
      <c r="A598" s="307"/>
      <c r="B598" s="317"/>
      <c r="C598" s="318"/>
      <c r="D598" s="279"/>
      <c r="E598" s="169"/>
      <c r="F598" s="169"/>
      <c r="G598" s="169"/>
      <c r="H598" s="169"/>
      <c r="I598" s="169"/>
      <c r="J598" s="169"/>
      <c r="K598" s="169"/>
      <c r="L598" s="169"/>
      <c r="M598" s="169"/>
      <c r="N598" s="169"/>
      <c r="O598" s="169"/>
      <c r="P598" s="169"/>
    </row>
    <row r="599" customFormat="false" ht="11.25" hidden="false" customHeight="true" outlineLevel="0" collapsed="false">
      <c r="A599" s="307"/>
      <c r="B599" s="317"/>
      <c r="C599" s="318"/>
      <c r="D599" s="279"/>
      <c r="E599" s="169"/>
      <c r="F599" s="169"/>
      <c r="G599" s="169"/>
      <c r="H599" s="169"/>
      <c r="I599" s="169"/>
      <c r="J599" s="169"/>
      <c r="K599" s="169"/>
      <c r="L599" s="169"/>
      <c r="M599" s="169"/>
      <c r="N599" s="169"/>
      <c r="O599" s="169"/>
      <c r="P599" s="169"/>
    </row>
    <row r="600" customFormat="false" ht="11.25" hidden="false" customHeight="true" outlineLevel="0" collapsed="false">
      <c r="A600" s="307"/>
      <c r="B600" s="317"/>
      <c r="C600" s="318"/>
      <c r="D600" s="279"/>
      <c r="E600" s="169"/>
      <c r="F600" s="169"/>
      <c r="G600" s="169"/>
      <c r="H600" s="169"/>
      <c r="I600" s="169"/>
      <c r="J600" s="169"/>
      <c r="K600" s="169"/>
      <c r="L600" s="169"/>
      <c r="M600" s="169"/>
      <c r="N600" s="169"/>
      <c r="O600" s="169"/>
      <c r="P600" s="169"/>
    </row>
    <row r="601" customFormat="false" ht="11.25" hidden="false" customHeight="true" outlineLevel="0" collapsed="false">
      <c r="A601" s="307"/>
      <c r="B601" s="317"/>
      <c r="C601" s="318"/>
      <c r="D601" s="279"/>
      <c r="E601" s="169"/>
      <c r="F601" s="169"/>
      <c r="G601" s="169"/>
      <c r="H601" s="169"/>
      <c r="I601" s="169"/>
      <c r="J601" s="169"/>
      <c r="K601" s="169"/>
      <c r="L601" s="169"/>
      <c r="M601" s="169"/>
      <c r="N601" s="169"/>
      <c r="O601" s="169"/>
      <c r="P601" s="169"/>
    </row>
    <row r="602" customFormat="false" ht="11.25" hidden="false" customHeight="true" outlineLevel="0" collapsed="false">
      <c r="A602" s="307"/>
      <c r="B602" s="317"/>
      <c r="C602" s="318"/>
      <c r="D602" s="279"/>
      <c r="E602" s="169"/>
      <c r="F602" s="169"/>
      <c r="G602" s="169"/>
      <c r="H602" s="169"/>
      <c r="I602" s="169"/>
      <c r="J602" s="169"/>
      <c r="K602" s="169"/>
      <c r="L602" s="169"/>
      <c r="M602" s="169"/>
      <c r="N602" s="169"/>
      <c r="O602" s="169"/>
      <c r="P602" s="169"/>
    </row>
    <row r="603" customFormat="false" ht="11.25" hidden="false" customHeight="true" outlineLevel="0" collapsed="false">
      <c r="A603" s="307"/>
      <c r="B603" s="317"/>
      <c r="C603" s="318"/>
      <c r="D603" s="279"/>
      <c r="E603" s="169"/>
      <c r="F603" s="169"/>
      <c r="G603" s="169"/>
      <c r="H603" s="169"/>
      <c r="I603" s="169"/>
      <c r="J603" s="169"/>
      <c r="K603" s="169"/>
      <c r="L603" s="169"/>
      <c r="M603" s="169"/>
      <c r="N603" s="169"/>
      <c r="O603" s="169"/>
      <c r="P603" s="169"/>
    </row>
    <row r="604" customFormat="false" ht="11.25" hidden="false" customHeight="true" outlineLevel="0" collapsed="false">
      <c r="A604" s="307"/>
      <c r="B604" s="317"/>
      <c r="C604" s="318"/>
      <c r="D604" s="279"/>
      <c r="E604" s="169"/>
      <c r="F604" s="169"/>
      <c r="G604" s="169"/>
      <c r="H604" s="169"/>
      <c r="I604" s="169"/>
      <c r="J604" s="169"/>
      <c r="K604" s="169"/>
      <c r="L604" s="169"/>
      <c r="M604" s="169"/>
      <c r="N604" s="169"/>
      <c r="O604" s="169"/>
      <c r="P604" s="169"/>
    </row>
    <row r="605" customFormat="false" ht="11.25" hidden="false" customHeight="true" outlineLevel="0" collapsed="false">
      <c r="A605" s="307"/>
      <c r="B605" s="317"/>
      <c r="C605" s="318"/>
      <c r="D605" s="279"/>
      <c r="E605" s="169"/>
      <c r="F605" s="169"/>
      <c r="G605" s="169"/>
      <c r="H605" s="169"/>
      <c r="I605" s="169"/>
      <c r="J605" s="169"/>
      <c r="K605" s="169"/>
      <c r="L605" s="169"/>
      <c r="M605" s="169"/>
      <c r="N605" s="169"/>
      <c r="O605" s="169"/>
      <c r="P605" s="169"/>
    </row>
    <row r="606" customFormat="false" ht="11.25" hidden="false" customHeight="true" outlineLevel="0" collapsed="false">
      <c r="A606" s="307"/>
      <c r="B606" s="317"/>
      <c r="C606" s="318"/>
      <c r="D606" s="279"/>
      <c r="E606" s="169"/>
      <c r="F606" s="169"/>
      <c r="G606" s="169"/>
      <c r="H606" s="169"/>
      <c r="I606" s="169"/>
      <c r="J606" s="169"/>
      <c r="K606" s="169"/>
      <c r="L606" s="169"/>
      <c r="M606" s="169"/>
      <c r="N606" s="169"/>
      <c r="O606" s="169"/>
      <c r="P606" s="169"/>
    </row>
    <row r="607" customFormat="false" ht="11.25" hidden="false" customHeight="true" outlineLevel="0" collapsed="false">
      <c r="A607" s="307"/>
      <c r="B607" s="317"/>
      <c r="C607" s="318"/>
      <c r="D607" s="279"/>
      <c r="E607" s="169"/>
      <c r="F607" s="169"/>
      <c r="G607" s="169"/>
      <c r="H607" s="169"/>
      <c r="I607" s="169"/>
      <c r="J607" s="169"/>
      <c r="K607" s="169"/>
      <c r="L607" s="169"/>
      <c r="M607" s="169"/>
      <c r="N607" s="169"/>
      <c r="O607" s="169"/>
      <c r="P607" s="169"/>
    </row>
    <row r="608" customFormat="false" ht="11.25" hidden="false" customHeight="true" outlineLevel="0" collapsed="false">
      <c r="A608" s="307"/>
      <c r="B608" s="317"/>
      <c r="C608" s="318"/>
      <c r="D608" s="279"/>
      <c r="E608" s="169"/>
      <c r="F608" s="169"/>
      <c r="G608" s="169"/>
      <c r="H608" s="169"/>
      <c r="I608" s="169"/>
      <c r="J608" s="169"/>
      <c r="K608" s="169"/>
      <c r="L608" s="169"/>
      <c r="M608" s="169"/>
      <c r="N608" s="169"/>
      <c r="O608" s="169"/>
      <c r="P608" s="169"/>
    </row>
    <row r="609" customFormat="false" ht="11.25" hidden="false" customHeight="true" outlineLevel="0" collapsed="false">
      <c r="A609" s="307"/>
      <c r="B609" s="317"/>
      <c r="C609" s="318"/>
      <c r="D609" s="279"/>
      <c r="E609" s="169"/>
      <c r="F609" s="169"/>
      <c r="G609" s="169"/>
      <c r="H609" s="169"/>
      <c r="I609" s="169"/>
      <c r="J609" s="169"/>
      <c r="K609" s="169"/>
      <c r="L609" s="169"/>
      <c r="M609" s="169"/>
      <c r="N609" s="169"/>
      <c r="O609" s="169"/>
      <c r="P609" s="169"/>
    </row>
    <row r="610" customFormat="false" ht="11.25" hidden="false" customHeight="true" outlineLevel="0" collapsed="false">
      <c r="A610" s="307"/>
      <c r="B610" s="317"/>
      <c r="C610" s="318"/>
      <c r="D610" s="279"/>
      <c r="E610" s="169"/>
      <c r="F610" s="169"/>
      <c r="G610" s="169"/>
      <c r="H610" s="169"/>
      <c r="I610" s="169"/>
      <c r="J610" s="169"/>
      <c r="K610" s="169"/>
      <c r="L610" s="169"/>
      <c r="M610" s="169"/>
      <c r="N610" s="169"/>
      <c r="O610" s="169"/>
      <c r="P610" s="169"/>
    </row>
    <row r="611" customFormat="false" ht="11.25" hidden="false" customHeight="true" outlineLevel="0" collapsed="false">
      <c r="A611" s="307"/>
      <c r="B611" s="317"/>
      <c r="C611" s="318"/>
      <c r="D611" s="279"/>
      <c r="E611" s="169"/>
      <c r="F611" s="169"/>
      <c r="G611" s="169"/>
      <c r="H611" s="169"/>
      <c r="I611" s="169"/>
      <c r="J611" s="169"/>
      <c r="K611" s="169"/>
      <c r="L611" s="169"/>
      <c r="M611" s="169"/>
      <c r="N611" s="169"/>
      <c r="O611" s="169"/>
      <c r="P611" s="169"/>
    </row>
    <row r="612" customFormat="false" ht="11.25" hidden="false" customHeight="true" outlineLevel="0" collapsed="false">
      <c r="A612" s="307"/>
      <c r="B612" s="317"/>
      <c r="C612" s="318"/>
      <c r="D612" s="279"/>
      <c r="E612" s="169"/>
      <c r="F612" s="169"/>
      <c r="G612" s="169"/>
      <c r="H612" s="169"/>
      <c r="I612" s="169"/>
      <c r="J612" s="169"/>
      <c r="K612" s="169"/>
      <c r="L612" s="169"/>
      <c r="M612" s="169"/>
      <c r="N612" s="169"/>
      <c r="O612" s="169"/>
      <c r="P612" s="169"/>
    </row>
    <row r="613" customFormat="false" ht="11.25" hidden="false" customHeight="true" outlineLevel="0" collapsed="false">
      <c r="A613" s="307"/>
      <c r="B613" s="317"/>
      <c r="C613" s="318"/>
      <c r="D613" s="279"/>
      <c r="E613" s="169"/>
      <c r="F613" s="169"/>
      <c r="G613" s="169"/>
      <c r="H613" s="169"/>
      <c r="I613" s="169"/>
      <c r="J613" s="169"/>
      <c r="K613" s="169"/>
      <c r="L613" s="169"/>
      <c r="M613" s="169"/>
      <c r="N613" s="169"/>
      <c r="O613" s="169"/>
      <c r="P613" s="169"/>
    </row>
    <row r="614" customFormat="false" ht="11.25" hidden="false" customHeight="true" outlineLevel="0" collapsed="false">
      <c r="A614" s="307"/>
      <c r="B614" s="317"/>
      <c r="C614" s="318"/>
      <c r="D614" s="279"/>
      <c r="E614" s="169"/>
      <c r="F614" s="169"/>
      <c r="G614" s="169"/>
      <c r="H614" s="169"/>
      <c r="I614" s="169"/>
      <c r="J614" s="169"/>
      <c r="K614" s="169"/>
      <c r="L614" s="169"/>
      <c r="M614" s="169"/>
      <c r="N614" s="169"/>
      <c r="O614" s="169"/>
      <c r="P614" s="169"/>
    </row>
    <row r="615" customFormat="false" ht="11.25" hidden="false" customHeight="true" outlineLevel="0" collapsed="false">
      <c r="A615" s="307"/>
      <c r="B615" s="317"/>
      <c r="C615" s="318"/>
      <c r="D615" s="279"/>
      <c r="E615" s="169"/>
      <c r="F615" s="169"/>
      <c r="G615" s="169"/>
      <c r="H615" s="169"/>
      <c r="I615" s="169"/>
      <c r="J615" s="169"/>
      <c r="K615" s="169"/>
      <c r="L615" s="169"/>
      <c r="M615" s="169"/>
      <c r="N615" s="169"/>
      <c r="O615" s="169"/>
      <c r="P615" s="169"/>
    </row>
    <row r="616" customFormat="false" ht="11.25" hidden="false" customHeight="true" outlineLevel="0" collapsed="false">
      <c r="A616" s="307"/>
      <c r="B616" s="317"/>
      <c r="C616" s="318"/>
      <c r="D616" s="279"/>
      <c r="E616" s="169"/>
      <c r="F616" s="169"/>
      <c r="G616" s="169"/>
      <c r="H616" s="169"/>
      <c r="I616" s="169"/>
      <c r="J616" s="169"/>
      <c r="K616" s="169"/>
      <c r="L616" s="169"/>
      <c r="M616" s="169"/>
      <c r="N616" s="169"/>
      <c r="O616" s="169"/>
      <c r="P616" s="169"/>
    </row>
    <row r="617" customFormat="false" ht="11.25" hidden="false" customHeight="true" outlineLevel="0" collapsed="false">
      <c r="A617" s="307"/>
      <c r="B617" s="317"/>
      <c r="C617" s="318"/>
      <c r="D617" s="279"/>
      <c r="E617" s="169"/>
      <c r="F617" s="169"/>
      <c r="G617" s="169"/>
      <c r="H617" s="169"/>
      <c r="I617" s="169"/>
      <c r="J617" s="169"/>
      <c r="K617" s="169"/>
      <c r="L617" s="169"/>
      <c r="M617" s="169"/>
      <c r="N617" s="169"/>
      <c r="O617" s="169"/>
      <c r="P617" s="169"/>
    </row>
    <row r="618" customFormat="false" ht="11.25" hidden="false" customHeight="true" outlineLevel="0" collapsed="false">
      <c r="A618" s="307"/>
      <c r="B618" s="317"/>
      <c r="C618" s="318"/>
      <c r="D618" s="279"/>
      <c r="E618" s="169"/>
      <c r="F618" s="169"/>
      <c r="G618" s="169"/>
      <c r="H618" s="169"/>
      <c r="I618" s="169"/>
      <c r="J618" s="169"/>
      <c r="K618" s="169"/>
      <c r="L618" s="169"/>
      <c r="M618" s="169"/>
      <c r="N618" s="169"/>
      <c r="O618" s="169"/>
      <c r="P618" s="169"/>
    </row>
    <row r="619" customFormat="false" ht="11.25" hidden="false" customHeight="true" outlineLevel="0" collapsed="false">
      <c r="A619" s="307"/>
      <c r="B619" s="317"/>
      <c r="C619" s="318"/>
      <c r="D619" s="279"/>
      <c r="E619" s="169"/>
      <c r="F619" s="169"/>
      <c r="G619" s="169"/>
      <c r="H619" s="169"/>
      <c r="I619" s="169"/>
      <c r="J619" s="169"/>
      <c r="K619" s="169"/>
      <c r="L619" s="169"/>
      <c r="M619" s="169"/>
      <c r="N619" s="169"/>
      <c r="O619" s="169"/>
      <c r="P619" s="169"/>
    </row>
    <row r="620" customFormat="false" ht="11.25" hidden="false" customHeight="true" outlineLevel="0" collapsed="false">
      <c r="A620" s="307"/>
      <c r="B620" s="317"/>
      <c r="C620" s="318"/>
      <c r="D620" s="279"/>
      <c r="E620" s="169"/>
      <c r="F620" s="169"/>
      <c r="G620" s="169"/>
      <c r="H620" s="169"/>
      <c r="I620" s="169"/>
      <c r="J620" s="169"/>
      <c r="K620" s="169"/>
      <c r="L620" s="169"/>
      <c r="M620" s="169"/>
      <c r="N620" s="169"/>
      <c r="O620" s="169"/>
      <c r="P620" s="169"/>
    </row>
    <row r="621" customFormat="false" ht="11.25" hidden="false" customHeight="true" outlineLevel="0" collapsed="false">
      <c r="A621" s="307"/>
      <c r="B621" s="317"/>
      <c r="C621" s="318"/>
      <c r="D621" s="279"/>
      <c r="E621" s="169"/>
      <c r="F621" s="169"/>
      <c r="G621" s="169"/>
      <c r="H621" s="169"/>
      <c r="I621" s="169"/>
      <c r="J621" s="169"/>
      <c r="K621" s="169"/>
      <c r="L621" s="169"/>
      <c r="M621" s="169"/>
      <c r="N621" s="169"/>
      <c r="O621" s="169"/>
      <c r="P621" s="169"/>
    </row>
    <row r="622" customFormat="false" ht="11.25" hidden="false" customHeight="true" outlineLevel="0" collapsed="false">
      <c r="A622" s="307"/>
      <c r="B622" s="317"/>
      <c r="C622" s="318"/>
      <c r="D622" s="279"/>
      <c r="E622" s="169"/>
      <c r="F622" s="169"/>
      <c r="G622" s="169"/>
      <c r="H622" s="169"/>
      <c r="I622" s="169"/>
      <c r="J622" s="169"/>
      <c r="K622" s="169"/>
      <c r="L622" s="169"/>
      <c r="M622" s="169"/>
      <c r="N622" s="169"/>
      <c r="O622" s="169"/>
      <c r="P622" s="169"/>
    </row>
    <row r="623" customFormat="false" ht="11.25" hidden="false" customHeight="true" outlineLevel="0" collapsed="false">
      <c r="A623" s="307"/>
      <c r="B623" s="317"/>
      <c r="C623" s="318"/>
      <c r="D623" s="279"/>
      <c r="E623" s="169"/>
      <c r="F623" s="169"/>
      <c r="G623" s="169"/>
      <c r="H623" s="169"/>
      <c r="I623" s="169"/>
      <c r="J623" s="169"/>
      <c r="K623" s="169"/>
      <c r="L623" s="169"/>
      <c r="M623" s="169"/>
      <c r="N623" s="169"/>
      <c r="O623" s="169"/>
      <c r="P623" s="169"/>
    </row>
    <row r="624" customFormat="false" ht="11.25" hidden="false" customHeight="true" outlineLevel="0" collapsed="false">
      <c r="A624" s="307"/>
      <c r="B624" s="317"/>
      <c r="C624" s="318"/>
      <c r="D624" s="279"/>
      <c r="E624" s="169"/>
      <c r="F624" s="169"/>
      <c r="G624" s="169"/>
      <c r="H624" s="169"/>
      <c r="I624" s="169"/>
      <c r="J624" s="169"/>
      <c r="K624" s="169"/>
      <c r="L624" s="169"/>
      <c r="M624" s="169"/>
      <c r="N624" s="169"/>
      <c r="O624" s="169"/>
      <c r="P624" s="169"/>
    </row>
    <row r="625" customFormat="false" ht="11.25" hidden="false" customHeight="true" outlineLevel="0" collapsed="false">
      <c r="A625" s="307"/>
      <c r="B625" s="317"/>
      <c r="C625" s="318"/>
      <c r="D625" s="279"/>
      <c r="E625" s="169"/>
      <c r="F625" s="169"/>
      <c r="G625" s="169"/>
      <c r="H625" s="169"/>
      <c r="I625" s="169"/>
      <c r="J625" s="169"/>
      <c r="K625" s="169"/>
      <c r="L625" s="169"/>
      <c r="M625" s="169"/>
      <c r="N625" s="169"/>
      <c r="O625" s="169"/>
      <c r="P625" s="169"/>
    </row>
    <row r="626" customFormat="false" ht="11.25" hidden="false" customHeight="true" outlineLevel="0" collapsed="false">
      <c r="A626" s="307"/>
      <c r="B626" s="317"/>
      <c r="C626" s="318"/>
      <c r="D626" s="279"/>
      <c r="E626" s="169"/>
      <c r="F626" s="169"/>
      <c r="G626" s="169"/>
      <c r="H626" s="169"/>
      <c r="I626" s="169"/>
      <c r="J626" s="169"/>
      <c r="K626" s="169"/>
      <c r="L626" s="169"/>
      <c r="M626" s="169"/>
      <c r="N626" s="169"/>
      <c r="O626" s="169"/>
      <c r="P626" s="169"/>
    </row>
    <row r="627" customFormat="false" ht="11.25" hidden="false" customHeight="true" outlineLevel="0" collapsed="false">
      <c r="A627" s="307"/>
      <c r="B627" s="317"/>
      <c r="C627" s="318"/>
      <c r="D627" s="279"/>
      <c r="E627" s="169"/>
      <c r="F627" s="169"/>
      <c r="G627" s="169"/>
      <c r="H627" s="169"/>
      <c r="I627" s="169"/>
      <c r="J627" s="169"/>
      <c r="K627" s="169"/>
      <c r="L627" s="169"/>
      <c r="M627" s="169"/>
      <c r="N627" s="169"/>
      <c r="O627" s="169"/>
      <c r="P627" s="169"/>
    </row>
    <row r="628" customFormat="false" ht="11.25" hidden="false" customHeight="true" outlineLevel="0" collapsed="false">
      <c r="A628" s="307"/>
      <c r="B628" s="317"/>
      <c r="C628" s="318"/>
      <c r="D628" s="279"/>
      <c r="E628" s="169"/>
      <c r="F628" s="169"/>
      <c r="G628" s="169"/>
      <c r="H628" s="169"/>
      <c r="I628" s="169"/>
      <c r="J628" s="169"/>
      <c r="K628" s="169"/>
      <c r="L628" s="169"/>
      <c r="M628" s="169"/>
      <c r="N628" s="169"/>
      <c r="O628" s="169"/>
      <c r="P628" s="169"/>
    </row>
    <row r="629" customFormat="false" ht="11.25" hidden="false" customHeight="true" outlineLevel="0" collapsed="false">
      <c r="A629" s="307"/>
      <c r="B629" s="317"/>
      <c r="C629" s="318"/>
      <c r="D629" s="279"/>
      <c r="E629" s="169"/>
      <c r="F629" s="169"/>
      <c r="G629" s="169"/>
      <c r="H629" s="169"/>
      <c r="I629" s="169"/>
      <c r="J629" s="169"/>
      <c r="K629" s="169"/>
      <c r="L629" s="169"/>
      <c r="M629" s="169"/>
      <c r="N629" s="169"/>
      <c r="O629" s="169"/>
      <c r="P629" s="169"/>
    </row>
    <row r="630" customFormat="false" ht="11.25" hidden="false" customHeight="true" outlineLevel="0" collapsed="false">
      <c r="A630" s="307"/>
      <c r="B630" s="317"/>
      <c r="C630" s="318"/>
      <c r="D630" s="279"/>
      <c r="E630" s="169"/>
      <c r="F630" s="169"/>
      <c r="G630" s="169"/>
      <c r="H630" s="169"/>
      <c r="I630" s="169"/>
      <c r="J630" s="169"/>
      <c r="K630" s="169"/>
      <c r="L630" s="169"/>
      <c r="M630" s="169"/>
      <c r="N630" s="169"/>
      <c r="O630" s="169"/>
      <c r="P630" s="169"/>
    </row>
    <row r="631" customFormat="false" ht="11.25" hidden="false" customHeight="true" outlineLevel="0" collapsed="false">
      <c r="A631" s="307"/>
      <c r="B631" s="317"/>
      <c r="C631" s="318"/>
      <c r="D631" s="279"/>
      <c r="E631" s="169"/>
      <c r="F631" s="169"/>
      <c r="G631" s="169"/>
      <c r="H631" s="169"/>
      <c r="I631" s="169"/>
      <c r="J631" s="169"/>
      <c r="K631" s="169"/>
      <c r="L631" s="169"/>
      <c r="M631" s="169"/>
      <c r="N631" s="169"/>
      <c r="O631" s="169"/>
      <c r="P631" s="169"/>
    </row>
    <row r="632" customFormat="false" ht="11.25" hidden="false" customHeight="true" outlineLevel="0" collapsed="false">
      <c r="A632" s="307"/>
      <c r="B632" s="317"/>
      <c r="C632" s="318"/>
      <c r="D632" s="279"/>
      <c r="E632" s="169"/>
      <c r="F632" s="169"/>
      <c r="G632" s="169"/>
      <c r="H632" s="169"/>
      <c r="I632" s="169"/>
      <c r="J632" s="169"/>
      <c r="K632" s="169"/>
      <c r="L632" s="169"/>
      <c r="M632" s="169"/>
      <c r="N632" s="169"/>
      <c r="O632" s="169"/>
      <c r="P632" s="169"/>
    </row>
    <row r="633" customFormat="false" ht="11.25" hidden="false" customHeight="true" outlineLevel="0" collapsed="false">
      <c r="A633" s="307"/>
      <c r="B633" s="317"/>
      <c r="C633" s="318"/>
      <c r="D633" s="279"/>
      <c r="E633" s="169"/>
      <c r="F633" s="169"/>
      <c r="G633" s="169"/>
      <c r="H633" s="169"/>
      <c r="I633" s="169"/>
      <c r="J633" s="169"/>
      <c r="K633" s="169"/>
      <c r="L633" s="169"/>
      <c r="M633" s="169"/>
      <c r="N633" s="169"/>
      <c r="O633" s="169"/>
      <c r="P633" s="169"/>
    </row>
    <row r="634" customFormat="false" ht="11.25" hidden="false" customHeight="true" outlineLevel="0" collapsed="false">
      <c r="A634" s="307"/>
      <c r="B634" s="317"/>
      <c r="C634" s="318"/>
      <c r="D634" s="279"/>
      <c r="E634" s="169"/>
      <c r="F634" s="169"/>
      <c r="G634" s="169"/>
      <c r="H634" s="169"/>
      <c r="I634" s="169"/>
      <c r="J634" s="169"/>
      <c r="K634" s="169"/>
      <c r="L634" s="169"/>
      <c r="M634" s="169"/>
      <c r="N634" s="169"/>
      <c r="O634" s="169"/>
      <c r="P634" s="169"/>
    </row>
    <row r="635" customFormat="false" ht="11.25" hidden="false" customHeight="true" outlineLevel="0" collapsed="false">
      <c r="A635" s="307"/>
      <c r="B635" s="317"/>
      <c r="C635" s="318"/>
      <c r="D635" s="279"/>
      <c r="E635" s="169"/>
      <c r="F635" s="169"/>
      <c r="G635" s="169"/>
      <c r="H635" s="169"/>
      <c r="I635" s="169"/>
      <c r="J635" s="169"/>
      <c r="K635" s="169"/>
      <c r="L635" s="169"/>
      <c r="M635" s="169"/>
      <c r="N635" s="169"/>
      <c r="O635" s="169"/>
      <c r="P635" s="169"/>
    </row>
    <row r="636" customFormat="false" ht="11.25" hidden="false" customHeight="true" outlineLevel="0" collapsed="false">
      <c r="A636" s="307"/>
      <c r="B636" s="317"/>
      <c r="C636" s="318"/>
      <c r="D636" s="279"/>
      <c r="E636" s="169"/>
      <c r="F636" s="169"/>
      <c r="G636" s="169"/>
      <c r="H636" s="169"/>
      <c r="I636" s="169"/>
      <c r="J636" s="169"/>
      <c r="K636" s="169"/>
      <c r="L636" s="169"/>
      <c r="M636" s="169"/>
      <c r="N636" s="169"/>
      <c r="O636" s="169"/>
      <c r="P636" s="169"/>
    </row>
    <row r="637" customFormat="false" ht="11.25" hidden="false" customHeight="true" outlineLevel="0" collapsed="false">
      <c r="A637" s="307"/>
      <c r="B637" s="317"/>
      <c r="C637" s="318"/>
      <c r="D637" s="279"/>
      <c r="E637" s="169"/>
      <c r="F637" s="169"/>
      <c r="G637" s="169"/>
      <c r="H637" s="169"/>
      <c r="I637" s="169"/>
      <c r="J637" s="169"/>
      <c r="K637" s="169"/>
      <c r="L637" s="169"/>
      <c r="M637" s="169"/>
      <c r="N637" s="169"/>
      <c r="O637" s="169"/>
      <c r="P637" s="169"/>
    </row>
    <row r="638" customFormat="false" ht="11.25" hidden="false" customHeight="true" outlineLevel="0" collapsed="false">
      <c r="A638" s="307"/>
      <c r="B638" s="317"/>
      <c r="C638" s="318"/>
      <c r="D638" s="279"/>
      <c r="E638" s="169"/>
      <c r="F638" s="169"/>
      <c r="G638" s="169"/>
      <c r="H638" s="169"/>
      <c r="I638" s="169"/>
      <c r="J638" s="169"/>
      <c r="K638" s="169"/>
      <c r="L638" s="169"/>
      <c r="M638" s="169"/>
      <c r="N638" s="169"/>
      <c r="O638" s="169"/>
      <c r="P638" s="169"/>
    </row>
    <row r="639" customFormat="false" ht="11.25" hidden="false" customHeight="true" outlineLevel="0" collapsed="false">
      <c r="A639" s="307"/>
      <c r="B639" s="317"/>
      <c r="C639" s="318"/>
      <c r="D639" s="279"/>
      <c r="E639" s="169"/>
      <c r="F639" s="169"/>
      <c r="G639" s="169"/>
      <c r="H639" s="169"/>
      <c r="I639" s="169"/>
      <c r="J639" s="169"/>
      <c r="K639" s="169"/>
      <c r="L639" s="169"/>
      <c r="M639" s="169"/>
      <c r="N639" s="169"/>
      <c r="O639" s="169"/>
      <c r="P639" s="169"/>
    </row>
    <row r="640" customFormat="false" ht="11.25" hidden="false" customHeight="true" outlineLevel="0" collapsed="false">
      <c r="A640" s="307"/>
      <c r="B640" s="317"/>
      <c r="C640" s="318"/>
      <c r="D640" s="279"/>
      <c r="E640" s="169"/>
      <c r="F640" s="169"/>
      <c r="G640" s="169"/>
      <c r="H640" s="169"/>
      <c r="I640" s="169"/>
      <c r="J640" s="169"/>
      <c r="K640" s="169"/>
      <c r="L640" s="169"/>
      <c r="M640" s="169"/>
      <c r="N640" s="169"/>
      <c r="O640" s="169"/>
      <c r="P640" s="169"/>
    </row>
    <row r="641" customFormat="false" ht="11.25" hidden="false" customHeight="true" outlineLevel="0" collapsed="false">
      <c r="A641" s="307"/>
      <c r="B641" s="317"/>
      <c r="C641" s="318"/>
      <c r="D641" s="279"/>
      <c r="E641" s="169"/>
      <c r="F641" s="169"/>
      <c r="G641" s="169"/>
      <c r="H641" s="169"/>
      <c r="I641" s="169"/>
      <c r="J641" s="169"/>
      <c r="K641" s="169"/>
      <c r="L641" s="169"/>
      <c r="M641" s="169"/>
      <c r="N641" s="169"/>
      <c r="O641" s="169"/>
      <c r="P641" s="169"/>
    </row>
    <row r="642" customFormat="false" ht="11.25" hidden="false" customHeight="true" outlineLevel="0" collapsed="false">
      <c r="A642" s="307"/>
      <c r="B642" s="317"/>
      <c r="C642" s="318"/>
      <c r="D642" s="279"/>
      <c r="E642" s="169"/>
      <c r="F642" s="169"/>
      <c r="G642" s="169"/>
      <c r="H642" s="169"/>
      <c r="I642" s="169"/>
      <c r="J642" s="169"/>
      <c r="K642" s="169"/>
      <c r="L642" s="169"/>
      <c r="M642" s="169"/>
      <c r="N642" s="169"/>
      <c r="O642" s="169"/>
      <c r="P642" s="169"/>
    </row>
    <row r="643" customFormat="false" ht="11.25" hidden="false" customHeight="true" outlineLevel="0" collapsed="false">
      <c r="A643" s="307"/>
      <c r="B643" s="317"/>
      <c r="C643" s="318"/>
      <c r="D643" s="279"/>
      <c r="E643" s="169"/>
      <c r="F643" s="169"/>
      <c r="G643" s="169"/>
      <c r="H643" s="169"/>
      <c r="I643" s="169"/>
      <c r="J643" s="169"/>
      <c r="K643" s="169"/>
      <c r="L643" s="169"/>
      <c r="M643" s="169"/>
      <c r="N643" s="169"/>
      <c r="O643" s="169"/>
      <c r="P643" s="169"/>
    </row>
    <row r="644" customFormat="false" ht="11.25" hidden="false" customHeight="true" outlineLevel="0" collapsed="false">
      <c r="A644" s="307"/>
      <c r="B644" s="317"/>
      <c r="C644" s="318"/>
      <c r="D644" s="279"/>
      <c r="E644" s="169"/>
      <c r="F644" s="169"/>
      <c r="G644" s="169"/>
      <c r="H644" s="169"/>
      <c r="I644" s="169"/>
      <c r="J644" s="169"/>
      <c r="K644" s="169"/>
      <c r="L644" s="169"/>
      <c r="M644" s="169"/>
      <c r="N644" s="169"/>
      <c r="O644" s="169"/>
      <c r="P644" s="169"/>
    </row>
    <row r="645" customFormat="false" ht="11.25" hidden="false" customHeight="true" outlineLevel="0" collapsed="false">
      <c r="A645" s="307"/>
      <c r="B645" s="317"/>
      <c r="C645" s="318"/>
      <c r="D645" s="279"/>
      <c r="E645" s="169"/>
      <c r="F645" s="169"/>
      <c r="G645" s="169"/>
      <c r="H645" s="169"/>
      <c r="I645" s="169"/>
      <c r="J645" s="169"/>
      <c r="K645" s="169"/>
      <c r="L645" s="169"/>
      <c r="M645" s="169"/>
      <c r="N645" s="169"/>
      <c r="O645" s="169"/>
      <c r="P645" s="169"/>
    </row>
    <row r="646" customFormat="false" ht="11.25" hidden="false" customHeight="true" outlineLevel="0" collapsed="false">
      <c r="A646" s="307"/>
      <c r="B646" s="317"/>
      <c r="C646" s="318"/>
      <c r="D646" s="279"/>
      <c r="E646" s="169"/>
      <c r="F646" s="169"/>
      <c r="G646" s="169"/>
      <c r="H646" s="169"/>
      <c r="I646" s="169"/>
      <c r="J646" s="169"/>
      <c r="K646" s="169"/>
      <c r="L646" s="169"/>
      <c r="M646" s="169"/>
      <c r="N646" s="169"/>
      <c r="O646" s="169"/>
      <c r="P646" s="169"/>
    </row>
    <row r="647" customFormat="false" ht="11.25" hidden="false" customHeight="true" outlineLevel="0" collapsed="false">
      <c r="A647" s="307"/>
      <c r="B647" s="317"/>
      <c r="C647" s="318"/>
      <c r="D647" s="279"/>
      <c r="E647" s="169"/>
      <c r="F647" s="169"/>
      <c r="G647" s="169"/>
      <c r="H647" s="169"/>
      <c r="I647" s="169"/>
      <c r="J647" s="169"/>
      <c r="K647" s="169"/>
      <c r="L647" s="169"/>
      <c r="M647" s="169"/>
      <c r="N647" s="169"/>
      <c r="O647" s="169"/>
      <c r="P647" s="169"/>
    </row>
    <row r="648" customFormat="false" ht="11.25" hidden="false" customHeight="true" outlineLevel="0" collapsed="false">
      <c r="A648" s="307"/>
      <c r="B648" s="317"/>
      <c r="C648" s="318"/>
      <c r="D648" s="279"/>
      <c r="E648" s="169"/>
      <c r="F648" s="169"/>
      <c r="G648" s="169"/>
      <c r="H648" s="169"/>
      <c r="I648" s="169"/>
      <c r="J648" s="169"/>
      <c r="K648" s="169"/>
      <c r="L648" s="169"/>
      <c r="M648" s="169"/>
      <c r="N648" s="169"/>
      <c r="O648" s="169"/>
      <c r="P648" s="169"/>
    </row>
    <row r="649" customFormat="false" ht="11.25" hidden="false" customHeight="true" outlineLevel="0" collapsed="false">
      <c r="A649" s="307"/>
      <c r="B649" s="317"/>
      <c r="C649" s="318"/>
      <c r="D649" s="279"/>
      <c r="E649" s="169"/>
      <c r="F649" s="169"/>
      <c r="G649" s="169"/>
      <c r="H649" s="169"/>
      <c r="I649" s="169"/>
      <c r="J649" s="169"/>
      <c r="K649" s="169"/>
      <c r="L649" s="169"/>
      <c r="M649" s="169"/>
      <c r="N649" s="169"/>
      <c r="O649" s="169"/>
      <c r="P649" s="169"/>
    </row>
    <row r="650" customFormat="false" ht="11.25" hidden="false" customHeight="true" outlineLevel="0" collapsed="false">
      <c r="A650" s="307"/>
      <c r="B650" s="317"/>
      <c r="C650" s="318"/>
      <c r="D650" s="279"/>
      <c r="E650" s="169"/>
      <c r="F650" s="169"/>
      <c r="G650" s="169"/>
      <c r="H650" s="169"/>
      <c r="I650" s="169"/>
      <c r="J650" s="169"/>
      <c r="K650" s="169"/>
      <c r="L650" s="169"/>
      <c r="M650" s="169"/>
      <c r="N650" s="169"/>
      <c r="O650" s="169"/>
      <c r="P650" s="169"/>
    </row>
    <row r="651" customFormat="false" ht="11.25" hidden="false" customHeight="true" outlineLevel="0" collapsed="false">
      <c r="A651" s="307"/>
      <c r="B651" s="317"/>
      <c r="C651" s="318"/>
      <c r="D651" s="279"/>
      <c r="E651" s="169"/>
      <c r="F651" s="169"/>
      <c r="G651" s="169"/>
      <c r="H651" s="169"/>
      <c r="I651" s="169"/>
      <c r="J651" s="169"/>
      <c r="K651" s="169"/>
      <c r="L651" s="169"/>
      <c r="M651" s="169"/>
      <c r="N651" s="169"/>
      <c r="O651" s="169"/>
      <c r="P651" s="169"/>
    </row>
    <row r="652" customFormat="false" ht="11.25" hidden="false" customHeight="true" outlineLevel="0" collapsed="false">
      <c r="A652" s="307"/>
      <c r="B652" s="317"/>
      <c r="C652" s="318"/>
      <c r="D652" s="279"/>
      <c r="E652" s="169"/>
      <c r="F652" s="169"/>
      <c r="G652" s="169"/>
      <c r="H652" s="169"/>
      <c r="I652" s="169"/>
      <c r="J652" s="169"/>
      <c r="K652" s="169"/>
      <c r="L652" s="169"/>
      <c r="M652" s="169"/>
      <c r="N652" s="169"/>
      <c r="O652" s="169"/>
      <c r="P652" s="169"/>
    </row>
    <row r="653" customFormat="false" ht="11.25" hidden="false" customHeight="true" outlineLevel="0" collapsed="false">
      <c r="A653" s="307"/>
      <c r="B653" s="317"/>
      <c r="C653" s="318"/>
      <c r="D653" s="279"/>
      <c r="E653" s="169"/>
      <c r="F653" s="169"/>
      <c r="G653" s="169"/>
      <c r="H653" s="169"/>
      <c r="I653" s="169"/>
      <c r="J653" s="169"/>
      <c r="K653" s="169"/>
      <c r="L653" s="169"/>
      <c r="M653" s="169"/>
      <c r="N653" s="169"/>
      <c r="O653" s="169"/>
      <c r="P653" s="169"/>
    </row>
    <row r="654" customFormat="false" ht="11.25" hidden="false" customHeight="true" outlineLevel="0" collapsed="false">
      <c r="A654" s="307"/>
      <c r="B654" s="317"/>
      <c r="C654" s="318"/>
      <c r="D654" s="279"/>
      <c r="E654" s="169"/>
      <c r="F654" s="169"/>
      <c r="G654" s="169"/>
      <c r="H654" s="169"/>
      <c r="I654" s="169"/>
      <c r="J654" s="169"/>
      <c r="K654" s="169"/>
      <c r="L654" s="169"/>
      <c r="M654" s="169"/>
      <c r="N654" s="169"/>
      <c r="O654" s="169"/>
      <c r="P654" s="169"/>
    </row>
    <row r="655" customFormat="false" ht="11.25" hidden="false" customHeight="true" outlineLevel="0" collapsed="false">
      <c r="A655" s="307"/>
      <c r="B655" s="317"/>
      <c r="C655" s="318"/>
      <c r="D655" s="279"/>
      <c r="E655" s="169"/>
      <c r="F655" s="169"/>
      <c r="G655" s="169"/>
      <c r="H655" s="169"/>
      <c r="I655" s="169"/>
      <c r="J655" s="169"/>
      <c r="K655" s="169"/>
      <c r="L655" s="169"/>
      <c r="M655" s="169"/>
      <c r="N655" s="169"/>
      <c r="O655" s="169"/>
      <c r="P655" s="169"/>
    </row>
    <row r="656" customFormat="false" ht="11.25" hidden="false" customHeight="true" outlineLevel="0" collapsed="false">
      <c r="A656" s="307"/>
      <c r="B656" s="317"/>
      <c r="C656" s="318"/>
      <c r="D656" s="279"/>
      <c r="E656" s="169"/>
      <c r="F656" s="169"/>
      <c r="G656" s="169"/>
      <c r="H656" s="169"/>
      <c r="I656" s="169"/>
      <c r="J656" s="169"/>
      <c r="K656" s="169"/>
      <c r="L656" s="169"/>
      <c r="M656" s="169"/>
      <c r="N656" s="169"/>
      <c r="O656" s="169"/>
      <c r="P656" s="169"/>
    </row>
    <row r="657" customFormat="false" ht="11.25" hidden="false" customHeight="true" outlineLevel="0" collapsed="false">
      <c r="A657" s="307"/>
      <c r="B657" s="317"/>
      <c r="C657" s="318"/>
      <c r="D657" s="279"/>
      <c r="E657" s="169"/>
      <c r="F657" s="169"/>
      <c r="G657" s="169"/>
      <c r="H657" s="169"/>
      <c r="I657" s="169"/>
      <c r="J657" s="169"/>
      <c r="K657" s="169"/>
      <c r="L657" s="169"/>
      <c r="M657" s="169"/>
      <c r="N657" s="169"/>
      <c r="O657" s="169"/>
      <c r="P657" s="169"/>
    </row>
    <row r="658" customFormat="false" ht="11.25" hidden="false" customHeight="true" outlineLevel="0" collapsed="false">
      <c r="A658" s="307"/>
      <c r="B658" s="317"/>
      <c r="C658" s="318"/>
      <c r="D658" s="279"/>
      <c r="E658" s="169"/>
      <c r="F658" s="169"/>
      <c r="G658" s="169"/>
      <c r="H658" s="169"/>
      <c r="I658" s="169"/>
      <c r="J658" s="169"/>
      <c r="K658" s="169"/>
      <c r="L658" s="169"/>
      <c r="M658" s="169"/>
      <c r="N658" s="169"/>
      <c r="O658" s="169"/>
      <c r="P658" s="169"/>
    </row>
    <row r="659" customFormat="false" ht="11.25" hidden="false" customHeight="true" outlineLevel="0" collapsed="false">
      <c r="A659" s="307"/>
      <c r="B659" s="317"/>
      <c r="C659" s="318"/>
      <c r="D659" s="279"/>
      <c r="E659" s="169"/>
      <c r="F659" s="169"/>
      <c r="G659" s="169"/>
      <c r="H659" s="169"/>
      <c r="I659" s="169"/>
      <c r="J659" s="169"/>
      <c r="K659" s="169"/>
      <c r="L659" s="169"/>
      <c r="M659" s="169"/>
      <c r="N659" s="169"/>
      <c r="O659" s="169"/>
      <c r="P659" s="169"/>
    </row>
    <row r="660" customFormat="false" ht="11.25" hidden="false" customHeight="true" outlineLevel="0" collapsed="false">
      <c r="A660" s="307"/>
      <c r="B660" s="317"/>
      <c r="C660" s="318"/>
      <c r="D660" s="279"/>
      <c r="E660" s="169"/>
      <c r="F660" s="169"/>
      <c r="G660" s="169"/>
      <c r="H660" s="169"/>
      <c r="I660" s="169"/>
      <c r="J660" s="169"/>
      <c r="K660" s="169"/>
      <c r="L660" s="169"/>
      <c r="M660" s="169"/>
      <c r="N660" s="169"/>
      <c r="O660" s="169"/>
      <c r="P660" s="169"/>
    </row>
    <row r="661" customFormat="false" ht="11.25" hidden="false" customHeight="true" outlineLevel="0" collapsed="false">
      <c r="A661" s="307"/>
      <c r="B661" s="317"/>
      <c r="C661" s="318"/>
      <c r="D661" s="279"/>
      <c r="E661" s="169"/>
      <c r="F661" s="169"/>
      <c r="G661" s="169"/>
      <c r="H661" s="169"/>
      <c r="I661" s="169"/>
      <c r="J661" s="169"/>
      <c r="K661" s="169"/>
      <c r="L661" s="169"/>
      <c r="M661" s="169"/>
      <c r="N661" s="169"/>
      <c r="O661" s="169"/>
      <c r="P661" s="169"/>
    </row>
    <row r="662" customFormat="false" ht="11.25" hidden="false" customHeight="true" outlineLevel="0" collapsed="false">
      <c r="A662" s="307"/>
      <c r="B662" s="317"/>
      <c r="C662" s="318"/>
      <c r="D662" s="279"/>
      <c r="E662" s="169"/>
      <c r="F662" s="169"/>
      <c r="G662" s="169"/>
      <c r="H662" s="169"/>
      <c r="I662" s="169"/>
      <c r="J662" s="169"/>
      <c r="K662" s="169"/>
      <c r="L662" s="169"/>
      <c r="M662" s="169"/>
      <c r="N662" s="169"/>
      <c r="O662" s="169"/>
      <c r="P662" s="169"/>
    </row>
    <row r="663" customFormat="false" ht="11.25" hidden="false" customHeight="true" outlineLevel="0" collapsed="false">
      <c r="A663" s="307"/>
      <c r="B663" s="317"/>
      <c r="C663" s="318"/>
      <c r="D663" s="279"/>
      <c r="E663" s="169"/>
      <c r="F663" s="169"/>
      <c r="G663" s="169"/>
      <c r="H663" s="169"/>
      <c r="I663" s="169"/>
      <c r="J663" s="169"/>
      <c r="K663" s="169"/>
      <c r="L663" s="169"/>
      <c r="M663" s="169"/>
      <c r="N663" s="169"/>
      <c r="O663" s="169"/>
      <c r="P663" s="169"/>
    </row>
    <row r="664" customFormat="false" ht="11.25" hidden="false" customHeight="true" outlineLevel="0" collapsed="false">
      <c r="A664" s="307"/>
      <c r="B664" s="317"/>
      <c r="C664" s="318"/>
      <c r="D664" s="279"/>
      <c r="E664" s="169"/>
      <c r="F664" s="169"/>
      <c r="G664" s="169"/>
      <c r="H664" s="169"/>
      <c r="I664" s="169"/>
      <c r="J664" s="169"/>
      <c r="K664" s="169"/>
      <c r="L664" s="169"/>
      <c r="M664" s="169"/>
      <c r="N664" s="169"/>
      <c r="O664" s="169"/>
      <c r="P664" s="169"/>
    </row>
    <row r="665" customFormat="false" ht="11.25" hidden="false" customHeight="true" outlineLevel="0" collapsed="false">
      <c r="A665" s="307"/>
      <c r="B665" s="317"/>
      <c r="C665" s="318"/>
      <c r="D665" s="279"/>
      <c r="E665" s="169"/>
      <c r="F665" s="169"/>
      <c r="G665" s="169"/>
      <c r="H665" s="169"/>
      <c r="I665" s="169"/>
      <c r="J665" s="169"/>
      <c r="K665" s="169"/>
      <c r="L665" s="169"/>
      <c r="M665" s="169"/>
      <c r="N665" s="169"/>
      <c r="O665" s="169"/>
      <c r="P665" s="169"/>
    </row>
    <row r="666" customFormat="false" ht="11.25" hidden="false" customHeight="true" outlineLevel="0" collapsed="false">
      <c r="A666" s="307"/>
      <c r="B666" s="317"/>
      <c r="C666" s="318"/>
      <c r="D666" s="279"/>
      <c r="E666" s="169"/>
      <c r="F666" s="169"/>
      <c r="G666" s="169"/>
      <c r="H666" s="169"/>
      <c r="I666" s="169"/>
      <c r="J666" s="169"/>
      <c r="K666" s="169"/>
      <c r="L666" s="169"/>
      <c r="M666" s="169"/>
      <c r="N666" s="169"/>
      <c r="O666" s="169"/>
      <c r="P666" s="169"/>
    </row>
    <row r="667" customFormat="false" ht="11.25" hidden="false" customHeight="true" outlineLevel="0" collapsed="false">
      <c r="A667" s="307"/>
      <c r="B667" s="317"/>
      <c r="C667" s="318"/>
      <c r="D667" s="279"/>
      <c r="E667" s="169"/>
      <c r="F667" s="169"/>
      <c r="G667" s="169"/>
      <c r="H667" s="169"/>
      <c r="I667" s="169"/>
      <c r="J667" s="169"/>
      <c r="K667" s="169"/>
      <c r="L667" s="169"/>
      <c r="M667" s="169"/>
      <c r="N667" s="169"/>
      <c r="O667" s="169"/>
      <c r="P667" s="169"/>
    </row>
    <row r="668" customFormat="false" ht="11.25" hidden="false" customHeight="true" outlineLevel="0" collapsed="false">
      <c r="A668" s="307"/>
      <c r="B668" s="317"/>
      <c r="C668" s="318"/>
      <c r="D668" s="279"/>
      <c r="E668" s="169"/>
      <c r="F668" s="169"/>
      <c r="G668" s="169"/>
      <c r="H668" s="169"/>
      <c r="I668" s="169"/>
      <c r="J668" s="169"/>
      <c r="K668" s="169"/>
      <c r="L668" s="169"/>
      <c r="M668" s="169"/>
      <c r="N668" s="169"/>
      <c r="O668" s="169"/>
      <c r="P668" s="169"/>
    </row>
    <row r="669" customFormat="false" ht="11.25" hidden="false" customHeight="true" outlineLevel="0" collapsed="false">
      <c r="A669" s="307"/>
      <c r="B669" s="317"/>
      <c r="C669" s="318"/>
      <c r="D669" s="279"/>
      <c r="E669" s="169"/>
      <c r="F669" s="169"/>
      <c r="G669" s="169"/>
      <c r="H669" s="169"/>
      <c r="I669" s="169"/>
      <c r="J669" s="169"/>
      <c r="K669" s="169"/>
      <c r="L669" s="169"/>
      <c r="M669" s="169"/>
      <c r="N669" s="169"/>
      <c r="O669" s="169"/>
      <c r="P669" s="169"/>
    </row>
    <row r="670" customFormat="false" ht="11.25" hidden="false" customHeight="true" outlineLevel="0" collapsed="false">
      <c r="A670" s="307"/>
      <c r="B670" s="317"/>
      <c r="C670" s="318"/>
      <c r="D670" s="279"/>
      <c r="E670" s="169"/>
      <c r="F670" s="169"/>
      <c r="G670" s="169"/>
      <c r="H670" s="169"/>
      <c r="I670" s="169"/>
      <c r="J670" s="169"/>
      <c r="K670" s="169"/>
      <c r="L670" s="169"/>
      <c r="M670" s="169"/>
      <c r="N670" s="169"/>
      <c r="O670" s="169"/>
      <c r="P670" s="169"/>
    </row>
    <row r="671" customFormat="false" ht="11.25" hidden="false" customHeight="true" outlineLevel="0" collapsed="false">
      <c r="A671" s="307"/>
      <c r="B671" s="317"/>
      <c r="C671" s="318"/>
      <c r="D671" s="279"/>
      <c r="E671" s="169"/>
      <c r="F671" s="169"/>
      <c r="G671" s="169"/>
      <c r="H671" s="169"/>
      <c r="I671" s="169"/>
      <c r="J671" s="169"/>
      <c r="K671" s="169"/>
      <c r="L671" s="169"/>
      <c r="M671" s="169"/>
      <c r="N671" s="169"/>
      <c r="O671" s="169"/>
      <c r="P671" s="169"/>
    </row>
    <row r="672" customFormat="false" ht="11.25" hidden="false" customHeight="true" outlineLevel="0" collapsed="false">
      <c r="A672" s="307"/>
      <c r="B672" s="317"/>
      <c r="C672" s="318"/>
      <c r="D672" s="279"/>
      <c r="E672" s="169"/>
      <c r="F672" s="169"/>
      <c r="G672" s="169"/>
      <c r="H672" s="169"/>
      <c r="I672" s="169"/>
      <c r="J672" s="169"/>
      <c r="K672" s="169"/>
      <c r="L672" s="169"/>
      <c r="M672" s="169"/>
      <c r="N672" s="169"/>
      <c r="O672" s="169"/>
      <c r="P672" s="169"/>
    </row>
    <row r="673" customFormat="false" ht="11.25" hidden="false" customHeight="true" outlineLevel="0" collapsed="false">
      <c r="A673" s="307"/>
      <c r="B673" s="317"/>
      <c r="C673" s="318"/>
      <c r="D673" s="279"/>
      <c r="E673" s="169"/>
      <c r="F673" s="169"/>
      <c r="G673" s="169"/>
      <c r="H673" s="169"/>
      <c r="I673" s="169"/>
      <c r="J673" s="169"/>
      <c r="K673" s="169"/>
      <c r="L673" s="169"/>
      <c r="M673" s="169"/>
      <c r="N673" s="169"/>
      <c r="O673" s="169"/>
      <c r="P673" s="169"/>
    </row>
    <row r="674" customFormat="false" ht="11.25" hidden="false" customHeight="true" outlineLevel="0" collapsed="false">
      <c r="A674" s="307"/>
      <c r="B674" s="317"/>
      <c r="C674" s="318"/>
      <c r="D674" s="279"/>
      <c r="E674" s="169"/>
      <c r="F674" s="169"/>
      <c r="G674" s="169"/>
      <c r="H674" s="169"/>
      <c r="I674" s="169"/>
      <c r="J674" s="169"/>
      <c r="K674" s="169"/>
      <c r="L674" s="169"/>
      <c r="M674" s="169"/>
      <c r="N674" s="169"/>
      <c r="O674" s="169"/>
      <c r="P674" s="169"/>
    </row>
    <row r="675" customFormat="false" ht="11.25" hidden="false" customHeight="true" outlineLevel="0" collapsed="false">
      <c r="A675" s="307"/>
      <c r="B675" s="317"/>
      <c r="C675" s="318"/>
      <c r="D675" s="279"/>
      <c r="E675" s="169"/>
      <c r="F675" s="169"/>
      <c r="G675" s="169"/>
      <c r="H675" s="169"/>
      <c r="I675" s="169"/>
      <c r="J675" s="169"/>
      <c r="K675" s="169"/>
      <c r="L675" s="169"/>
      <c r="M675" s="169"/>
      <c r="N675" s="169"/>
      <c r="O675" s="169"/>
      <c r="P675" s="169"/>
    </row>
    <row r="676" customFormat="false" ht="11.25" hidden="false" customHeight="true" outlineLevel="0" collapsed="false">
      <c r="A676" s="307"/>
      <c r="B676" s="317"/>
      <c r="C676" s="318"/>
      <c r="D676" s="279"/>
      <c r="E676" s="169"/>
      <c r="F676" s="169"/>
      <c r="G676" s="169"/>
      <c r="H676" s="169"/>
      <c r="I676" s="169"/>
      <c r="J676" s="169"/>
      <c r="K676" s="169"/>
      <c r="L676" s="169"/>
      <c r="M676" s="169"/>
      <c r="N676" s="169"/>
      <c r="O676" s="169"/>
      <c r="P676" s="169"/>
    </row>
    <row r="677" customFormat="false" ht="11.25" hidden="false" customHeight="true" outlineLevel="0" collapsed="false">
      <c r="A677" s="307"/>
      <c r="B677" s="317"/>
      <c r="C677" s="318"/>
      <c r="D677" s="279"/>
      <c r="E677" s="169"/>
      <c r="F677" s="169"/>
      <c r="G677" s="169"/>
      <c r="H677" s="169"/>
      <c r="I677" s="169"/>
      <c r="J677" s="169"/>
      <c r="K677" s="169"/>
      <c r="L677" s="169"/>
      <c r="M677" s="169"/>
      <c r="N677" s="169"/>
      <c r="O677" s="169"/>
      <c r="P677" s="169"/>
    </row>
    <row r="678" customFormat="false" ht="11.25" hidden="false" customHeight="true" outlineLevel="0" collapsed="false">
      <c r="A678" s="307"/>
      <c r="B678" s="317"/>
      <c r="C678" s="318"/>
      <c r="D678" s="279"/>
      <c r="E678" s="169"/>
      <c r="F678" s="169"/>
      <c r="G678" s="169"/>
      <c r="H678" s="169"/>
      <c r="I678" s="169"/>
      <c r="J678" s="169"/>
      <c r="K678" s="169"/>
      <c r="L678" s="169"/>
      <c r="M678" s="169"/>
      <c r="N678" s="169"/>
      <c r="O678" s="169"/>
      <c r="P678" s="169"/>
    </row>
    <row r="679" customFormat="false" ht="11.25" hidden="false" customHeight="true" outlineLevel="0" collapsed="false">
      <c r="A679" s="307"/>
      <c r="B679" s="317"/>
      <c r="C679" s="318"/>
      <c r="D679" s="279"/>
      <c r="E679" s="169"/>
      <c r="F679" s="169"/>
      <c r="G679" s="169"/>
      <c r="H679" s="169"/>
      <c r="I679" s="169"/>
      <c r="J679" s="169"/>
      <c r="K679" s="169"/>
      <c r="L679" s="169"/>
      <c r="M679" s="169"/>
      <c r="N679" s="169"/>
      <c r="O679" s="169"/>
      <c r="P679" s="169"/>
    </row>
    <row r="680" customFormat="false" ht="11.25" hidden="false" customHeight="true" outlineLevel="0" collapsed="false">
      <c r="A680" s="307"/>
      <c r="B680" s="317"/>
      <c r="C680" s="318"/>
      <c r="D680" s="279"/>
      <c r="E680" s="169"/>
      <c r="F680" s="169"/>
      <c r="G680" s="169"/>
      <c r="H680" s="169"/>
      <c r="I680" s="169"/>
      <c r="J680" s="169"/>
      <c r="K680" s="169"/>
      <c r="L680" s="169"/>
      <c r="M680" s="169"/>
      <c r="N680" s="169"/>
      <c r="O680" s="169"/>
      <c r="P680" s="169"/>
    </row>
    <row r="681" customFormat="false" ht="11.25" hidden="false" customHeight="true" outlineLevel="0" collapsed="false">
      <c r="A681" s="307"/>
      <c r="B681" s="317"/>
      <c r="C681" s="318"/>
      <c r="D681" s="279"/>
      <c r="E681" s="169"/>
      <c r="F681" s="169"/>
      <c r="G681" s="169"/>
      <c r="H681" s="169"/>
      <c r="I681" s="169"/>
      <c r="J681" s="169"/>
      <c r="K681" s="169"/>
      <c r="L681" s="169"/>
      <c r="M681" s="169"/>
      <c r="N681" s="169"/>
      <c r="O681" s="169"/>
      <c r="P681" s="169"/>
    </row>
    <row r="682" customFormat="false" ht="11.25" hidden="false" customHeight="true" outlineLevel="0" collapsed="false">
      <c r="A682" s="307"/>
      <c r="B682" s="317"/>
      <c r="C682" s="318"/>
      <c r="D682" s="279"/>
      <c r="E682" s="169"/>
      <c r="F682" s="169"/>
      <c r="G682" s="169"/>
      <c r="H682" s="169"/>
      <c r="I682" s="169"/>
      <c r="J682" s="169"/>
      <c r="K682" s="169"/>
      <c r="L682" s="169"/>
      <c r="M682" s="169"/>
      <c r="N682" s="169"/>
      <c r="O682" s="169"/>
      <c r="P682" s="169"/>
    </row>
    <row r="683" customFormat="false" ht="11.25" hidden="false" customHeight="true" outlineLevel="0" collapsed="false">
      <c r="A683" s="307"/>
      <c r="B683" s="317"/>
      <c r="C683" s="318"/>
      <c r="D683" s="279"/>
      <c r="E683" s="169"/>
      <c r="F683" s="169"/>
      <c r="G683" s="169"/>
      <c r="H683" s="169"/>
      <c r="I683" s="169"/>
      <c r="J683" s="169"/>
      <c r="K683" s="169"/>
      <c r="L683" s="169"/>
      <c r="M683" s="169"/>
      <c r="N683" s="169"/>
      <c r="O683" s="169"/>
      <c r="P683" s="169"/>
    </row>
    <row r="684" customFormat="false" ht="11.25" hidden="false" customHeight="true" outlineLevel="0" collapsed="false">
      <c r="A684" s="307"/>
      <c r="B684" s="317"/>
      <c r="C684" s="318"/>
      <c r="D684" s="279"/>
      <c r="E684" s="169"/>
      <c r="F684" s="169"/>
      <c r="G684" s="169"/>
      <c r="H684" s="169"/>
      <c r="I684" s="169"/>
      <c r="J684" s="169"/>
      <c r="K684" s="169"/>
      <c r="L684" s="169"/>
      <c r="M684" s="169"/>
      <c r="N684" s="169"/>
      <c r="O684" s="169"/>
      <c r="P684" s="169"/>
    </row>
    <row r="685" customFormat="false" ht="11.25" hidden="false" customHeight="true" outlineLevel="0" collapsed="false">
      <c r="A685" s="307"/>
      <c r="B685" s="317"/>
      <c r="C685" s="318"/>
      <c r="D685" s="279"/>
      <c r="E685" s="169"/>
      <c r="F685" s="169"/>
      <c r="G685" s="169"/>
      <c r="H685" s="169"/>
      <c r="I685" s="169"/>
      <c r="J685" s="169"/>
      <c r="K685" s="169"/>
      <c r="L685" s="169"/>
      <c r="M685" s="169"/>
      <c r="N685" s="169"/>
      <c r="O685" s="169"/>
      <c r="P685" s="169"/>
    </row>
    <row r="686" customFormat="false" ht="11.25" hidden="false" customHeight="true" outlineLevel="0" collapsed="false">
      <c r="A686" s="307"/>
      <c r="B686" s="317"/>
      <c r="C686" s="318"/>
      <c r="D686" s="279"/>
      <c r="E686" s="169"/>
      <c r="F686" s="169"/>
      <c r="G686" s="169"/>
      <c r="H686" s="169"/>
      <c r="I686" s="169"/>
      <c r="J686" s="169"/>
      <c r="K686" s="169"/>
      <c r="L686" s="169"/>
      <c r="M686" s="169"/>
      <c r="N686" s="169"/>
      <c r="O686" s="169"/>
      <c r="P686" s="169"/>
    </row>
    <row r="687" customFormat="false" ht="11.25" hidden="false" customHeight="true" outlineLevel="0" collapsed="false">
      <c r="A687" s="307"/>
      <c r="B687" s="317"/>
      <c r="C687" s="318"/>
      <c r="D687" s="279"/>
      <c r="E687" s="169"/>
      <c r="F687" s="169"/>
      <c r="G687" s="169"/>
      <c r="H687" s="169"/>
      <c r="I687" s="169"/>
      <c r="J687" s="169"/>
      <c r="K687" s="169"/>
      <c r="L687" s="169"/>
      <c r="M687" s="169"/>
      <c r="N687" s="169"/>
      <c r="O687" s="169"/>
      <c r="P687" s="169"/>
    </row>
    <row r="688" customFormat="false" ht="11.25" hidden="false" customHeight="true" outlineLevel="0" collapsed="false">
      <c r="A688" s="307"/>
      <c r="B688" s="317"/>
      <c r="C688" s="318"/>
      <c r="D688" s="279"/>
      <c r="E688" s="169"/>
      <c r="F688" s="169"/>
      <c r="G688" s="169"/>
      <c r="H688" s="169"/>
      <c r="I688" s="169"/>
      <c r="J688" s="169"/>
      <c r="K688" s="169"/>
      <c r="L688" s="169"/>
      <c r="M688" s="169"/>
      <c r="N688" s="169"/>
      <c r="O688" s="169"/>
      <c r="P688" s="169"/>
    </row>
    <row r="689" customFormat="false" ht="11.25" hidden="false" customHeight="true" outlineLevel="0" collapsed="false">
      <c r="A689" s="307"/>
      <c r="B689" s="317"/>
      <c r="C689" s="318"/>
      <c r="D689" s="279"/>
      <c r="E689" s="169"/>
      <c r="F689" s="169"/>
      <c r="G689" s="169"/>
      <c r="H689" s="169"/>
      <c r="I689" s="169"/>
      <c r="J689" s="169"/>
      <c r="K689" s="169"/>
      <c r="L689" s="169"/>
      <c r="M689" s="169"/>
      <c r="N689" s="169"/>
      <c r="O689" s="169"/>
      <c r="P689" s="169"/>
    </row>
    <row r="690" customFormat="false" ht="11.25" hidden="false" customHeight="true" outlineLevel="0" collapsed="false">
      <c r="A690" s="307"/>
      <c r="B690" s="317"/>
      <c r="C690" s="318"/>
      <c r="D690" s="279"/>
      <c r="E690" s="169"/>
      <c r="F690" s="169"/>
      <c r="G690" s="169"/>
      <c r="H690" s="169"/>
      <c r="I690" s="169"/>
      <c r="J690" s="169"/>
      <c r="K690" s="169"/>
      <c r="L690" s="169"/>
      <c r="M690" s="169"/>
      <c r="N690" s="169"/>
      <c r="O690" s="169"/>
      <c r="P690" s="169"/>
    </row>
    <row r="691" customFormat="false" ht="11.25" hidden="false" customHeight="true" outlineLevel="0" collapsed="false">
      <c r="A691" s="307"/>
      <c r="B691" s="317"/>
      <c r="C691" s="318"/>
      <c r="D691" s="279"/>
      <c r="E691" s="169"/>
      <c r="F691" s="169"/>
      <c r="G691" s="169"/>
      <c r="H691" s="169"/>
      <c r="I691" s="169"/>
      <c r="J691" s="169"/>
      <c r="K691" s="169"/>
      <c r="L691" s="169"/>
      <c r="M691" s="169"/>
      <c r="N691" s="169"/>
      <c r="O691" s="169"/>
      <c r="P691" s="169"/>
    </row>
    <row r="692" customFormat="false" ht="11.25" hidden="false" customHeight="true" outlineLevel="0" collapsed="false">
      <c r="A692" s="307"/>
      <c r="B692" s="317"/>
      <c r="C692" s="318"/>
      <c r="D692" s="279"/>
      <c r="E692" s="169"/>
      <c r="F692" s="169"/>
      <c r="G692" s="169"/>
      <c r="H692" s="169"/>
      <c r="I692" s="169"/>
      <c r="J692" s="169"/>
      <c r="K692" s="169"/>
      <c r="L692" s="169"/>
      <c r="M692" s="169"/>
      <c r="N692" s="169"/>
      <c r="O692" s="169"/>
      <c r="P692" s="169"/>
    </row>
    <row r="693" customFormat="false" ht="11.25" hidden="false" customHeight="true" outlineLevel="0" collapsed="false">
      <c r="A693" s="307"/>
      <c r="B693" s="317"/>
      <c r="C693" s="318"/>
      <c r="D693" s="279"/>
      <c r="E693" s="169"/>
      <c r="F693" s="169"/>
      <c r="G693" s="169"/>
      <c r="H693" s="169"/>
      <c r="I693" s="169"/>
      <c r="J693" s="169"/>
      <c r="K693" s="169"/>
      <c r="L693" s="169"/>
      <c r="M693" s="169"/>
      <c r="N693" s="169"/>
      <c r="O693" s="169"/>
      <c r="P693" s="169"/>
    </row>
    <row r="694" customFormat="false" ht="11.25" hidden="false" customHeight="true" outlineLevel="0" collapsed="false">
      <c r="A694" s="307"/>
      <c r="B694" s="317"/>
      <c r="C694" s="318"/>
      <c r="D694" s="279"/>
      <c r="E694" s="169"/>
      <c r="F694" s="169"/>
      <c r="G694" s="169"/>
      <c r="H694" s="169"/>
      <c r="I694" s="169"/>
      <c r="J694" s="169"/>
      <c r="K694" s="169"/>
      <c r="L694" s="169"/>
      <c r="M694" s="169"/>
      <c r="N694" s="169"/>
      <c r="O694" s="169"/>
      <c r="P694" s="169"/>
    </row>
    <row r="695" customFormat="false" ht="11.25" hidden="false" customHeight="true" outlineLevel="0" collapsed="false">
      <c r="A695" s="307"/>
      <c r="B695" s="317"/>
      <c r="C695" s="318"/>
      <c r="D695" s="279"/>
      <c r="E695" s="169"/>
      <c r="F695" s="169"/>
      <c r="G695" s="169"/>
      <c r="H695" s="169"/>
      <c r="I695" s="169"/>
      <c r="J695" s="169"/>
      <c r="K695" s="169"/>
      <c r="L695" s="169"/>
      <c r="M695" s="169"/>
      <c r="N695" s="169"/>
      <c r="O695" s="169"/>
      <c r="P695" s="169"/>
    </row>
    <row r="696" customFormat="false" ht="11.25" hidden="false" customHeight="true" outlineLevel="0" collapsed="false">
      <c r="A696" s="307"/>
      <c r="B696" s="317"/>
      <c r="C696" s="318"/>
      <c r="D696" s="279"/>
      <c r="E696" s="169"/>
      <c r="F696" s="169"/>
      <c r="G696" s="169"/>
      <c r="H696" s="169"/>
      <c r="I696" s="169"/>
      <c r="J696" s="169"/>
      <c r="K696" s="169"/>
      <c r="L696" s="169"/>
      <c r="M696" s="169"/>
      <c r="N696" s="169"/>
      <c r="O696" s="169"/>
      <c r="P696" s="169"/>
    </row>
    <row r="697" customFormat="false" ht="11.25" hidden="false" customHeight="true" outlineLevel="0" collapsed="false">
      <c r="A697" s="307"/>
      <c r="B697" s="317"/>
      <c r="C697" s="318"/>
      <c r="D697" s="279"/>
      <c r="E697" s="169"/>
      <c r="F697" s="169"/>
      <c r="G697" s="169"/>
      <c r="H697" s="169"/>
      <c r="I697" s="169"/>
      <c r="J697" s="169"/>
      <c r="K697" s="169"/>
      <c r="L697" s="169"/>
      <c r="M697" s="169"/>
      <c r="N697" s="169"/>
      <c r="O697" s="169"/>
      <c r="P697" s="169"/>
    </row>
    <row r="698" customFormat="false" ht="11.25" hidden="false" customHeight="true" outlineLevel="0" collapsed="false">
      <c r="A698" s="307"/>
      <c r="B698" s="317"/>
      <c r="C698" s="318"/>
      <c r="D698" s="279"/>
      <c r="E698" s="169"/>
      <c r="F698" s="169"/>
      <c r="G698" s="169"/>
      <c r="H698" s="169"/>
      <c r="I698" s="169"/>
      <c r="J698" s="169"/>
      <c r="K698" s="169"/>
      <c r="L698" s="169"/>
      <c r="M698" s="169"/>
      <c r="N698" s="169"/>
      <c r="O698" s="169"/>
      <c r="P698" s="169"/>
    </row>
    <row r="699" customFormat="false" ht="11.25" hidden="false" customHeight="true" outlineLevel="0" collapsed="false">
      <c r="A699" s="307"/>
      <c r="B699" s="317"/>
      <c r="C699" s="318"/>
      <c r="D699" s="279"/>
      <c r="E699" s="169"/>
      <c r="F699" s="169"/>
      <c r="G699" s="169"/>
      <c r="H699" s="169"/>
      <c r="I699" s="169"/>
      <c r="J699" s="169"/>
      <c r="K699" s="169"/>
      <c r="L699" s="169"/>
      <c r="M699" s="169"/>
      <c r="N699" s="169"/>
      <c r="O699" s="169"/>
      <c r="P699" s="169"/>
    </row>
    <row r="700" customFormat="false" ht="11.25" hidden="false" customHeight="true" outlineLevel="0" collapsed="false">
      <c r="A700" s="307"/>
      <c r="B700" s="317"/>
      <c r="C700" s="318"/>
      <c r="D700" s="279"/>
      <c r="E700" s="169"/>
      <c r="F700" s="169"/>
      <c r="G700" s="169"/>
      <c r="H700" s="169"/>
      <c r="I700" s="169"/>
      <c r="J700" s="169"/>
      <c r="K700" s="169"/>
      <c r="L700" s="169"/>
      <c r="M700" s="169"/>
      <c r="N700" s="169"/>
      <c r="O700" s="169"/>
      <c r="P700" s="169"/>
    </row>
    <row r="701" customFormat="false" ht="11.25" hidden="false" customHeight="true" outlineLevel="0" collapsed="false">
      <c r="A701" s="307"/>
      <c r="B701" s="317"/>
      <c r="C701" s="318"/>
      <c r="D701" s="279"/>
      <c r="E701" s="169"/>
      <c r="F701" s="169"/>
      <c r="G701" s="169"/>
      <c r="H701" s="169"/>
      <c r="I701" s="169"/>
      <c r="J701" s="169"/>
      <c r="K701" s="169"/>
      <c r="L701" s="169"/>
      <c r="M701" s="169"/>
      <c r="N701" s="169"/>
      <c r="O701" s="169"/>
      <c r="P701" s="169"/>
    </row>
    <row r="702" customFormat="false" ht="11.25" hidden="false" customHeight="true" outlineLevel="0" collapsed="false">
      <c r="A702" s="307"/>
      <c r="B702" s="317"/>
      <c r="C702" s="318"/>
      <c r="D702" s="279"/>
      <c r="E702" s="169"/>
      <c r="F702" s="169"/>
      <c r="G702" s="169"/>
      <c r="H702" s="169"/>
      <c r="I702" s="169"/>
      <c r="J702" s="169"/>
      <c r="K702" s="169"/>
      <c r="L702" s="169"/>
      <c r="M702" s="169"/>
      <c r="N702" s="169"/>
      <c r="O702" s="169"/>
      <c r="P702" s="169"/>
    </row>
    <row r="703" customFormat="false" ht="11.25" hidden="false" customHeight="true" outlineLevel="0" collapsed="false">
      <c r="A703" s="307"/>
      <c r="B703" s="317"/>
      <c r="C703" s="318"/>
      <c r="D703" s="279"/>
      <c r="E703" s="169"/>
      <c r="F703" s="169"/>
      <c r="G703" s="169"/>
      <c r="H703" s="169"/>
      <c r="I703" s="169"/>
      <c r="J703" s="169"/>
      <c r="K703" s="169"/>
      <c r="L703" s="169"/>
      <c r="M703" s="169"/>
      <c r="N703" s="169"/>
      <c r="O703" s="169"/>
      <c r="P703" s="169"/>
    </row>
    <row r="704" customFormat="false" ht="11.25" hidden="false" customHeight="true" outlineLevel="0" collapsed="false">
      <c r="A704" s="307"/>
      <c r="B704" s="317"/>
      <c r="C704" s="318"/>
      <c r="D704" s="279"/>
      <c r="E704" s="169"/>
      <c r="F704" s="169"/>
      <c r="G704" s="169"/>
      <c r="H704" s="169"/>
      <c r="I704" s="169"/>
      <c r="J704" s="169"/>
      <c r="K704" s="169"/>
      <c r="L704" s="169"/>
      <c r="M704" s="169"/>
      <c r="N704" s="169"/>
      <c r="O704" s="169"/>
      <c r="P704" s="169"/>
    </row>
    <row r="705" customFormat="false" ht="11.25" hidden="false" customHeight="true" outlineLevel="0" collapsed="false">
      <c r="A705" s="307"/>
      <c r="B705" s="317"/>
      <c r="C705" s="318"/>
      <c r="D705" s="279"/>
      <c r="E705" s="169"/>
      <c r="F705" s="169"/>
      <c r="G705" s="169"/>
      <c r="H705" s="169"/>
      <c r="I705" s="169"/>
      <c r="J705" s="169"/>
      <c r="K705" s="169"/>
      <c r="L705" s="169"/>
      <c r="M705" s="169"/>
      <c r="N705" s="169"/>
      <c r="O705" s="169"/>
      <c r="P705" s="169"/>
    </row>
    <row r="706" customFormat="false" ht="11.25" hidden="false" customHeight="true" outlineLevel="0" collapsed="false">
      <c r="A706" s="307"/>
      <c r="B706" s="317"/>
      <c r="C706" s="318"/>
      <c r="D706" s="279"/>
      <c r="E706" s="169"/>
      <c r="F706" s="169"/>
      <c r="G706" s="169"/>
      <c r="H706" s="169"/>
      <c r="I706" s="169"/>
      <c r="J706" s="169"/>
      <c r="K706" s="169"/>
      <c r="L706" s="169"/>
      <c r="M706" s="169"/>
      <c r="N706" s="169"/>
      <c r="O706" s="169"/>
      <c r="P706" s="169"/>
    </row>
    <row r="707" customFormat="false" ht="11.25" hidden="false" customHeight="true" outlineLevel="0" collapsed="false">
      <c r="A707" s="307"/>
      <c r="B707" s="317"/>
      <c r="C707" s="318"/>
      <c r="D707" s="279"/>
      <c r="E707" s="169"/>
      <c r="F707" s="169"/>
      <c r="G707" s="169"/>
      <c r="H707" s="169"/>
      <c r="I707" s="169"/>
      <c r="J707" s="169"/>
      <c r="K707" s="169"/>
      <c r="L707" s="169"/>
      <c r="M707" s="169"/>
      <c r="N707" s="169"/>
      <c r="O707" s="169"/>
      <c r="P707" s="169"/>
    </row>
    <row r="708" customFormat="false" ht="11.25" hidden="false" customHeight="true" outlineLevel="0" collapsed="false">
      <c r="A708" s="307"/>
      <c r="B708" s="317"/>
      <c r="C708" s="318"/>
      <c r="D708" s="279"/>
      <c r="E708" s="169"/>
      <c r="F708" s="169"/>
      <c r="G708" s="169"/>
      <c r="H708" s="169"/>
      <c r="I708" s="169"/>
      <c r="J708" s="169"/>
      <c r="K708" s="169"/>
      <c r="L708" s="169"/>
      <c r="M708" s="169"/>
      <c r="N708" s="169"/>
      <c r="O708" s="169"/>
      <c r="P708" s="169"/>
    </row>
    <row r="709" customFormat="false" ht="11.25" hidden="false" customHeight="true" outlineLevel="0" collapsed="false">
      <c r="A709" s="307"/>
      <c r="B709" s="317"/>
      <c r="C709" s="318"/>
      <c r="D709" s="279"/>
      <c r="E709" s="169"/>
      <c r="F709" s="169"/>
      <c r="G709" s="169"/>
      <c r="H709" s="169"/>
      <c r="I709" s="169"/>
      <c r="J709" s="169"/>
      <c r="K709" s="169"/>
      <c r="L709" s="169"/>
      <c r="M709" s="169"/>
      <c r="N709" s="169"/>
      <c r="O709" s="169"/>
      <c r="P709" s="169"/>
    </row>
    <row r="710" customFormat="false" ht="11.25" hidden="false" customHeight="true" outlineLevel="0" collapsed="false">
      <c r="A710" s="307"/>
      <c r="B710" s="317"/>
      <c r="C710" s="318"/>
      <c r="D710" s="279"/>
      <c r="E710" s="169"/>
      <c r="F710" s="169"/>
      <c r="G710" s="169"/>
      <c r="H710" s="169"/>
      <c r="I710" s="169"/>
      <c r="J710" s="169"/>
      <c r="K710" s="169"/>
      <c r="L710" s="169"/>
      <c r="M710" s="169"/>
      <c r="N710" s="169"/>
      <c r="O710" s="169"/>
      <c r="P710" s="169"/>
    </row>
    <row r="711" customFormat="false" ht="11.25" hidden="false" customHeight="true" outlineLevel="0" collapsed="false">
      <c r="A711" s="307"/>
      <c r="B711" s="317"/>
      <c r="C711" s="318"/>
      <c r="D711" s="279"/>
      <c r="E711" s="169"/>
      <c r="F711" s="169"/>
      <c r="G711" s="169"/>
      <c r="H711" s="169"/>
      <c r="I711" s="169"/>
      <c r="J711" s="169"/>
      <c r="K711" s="169"/>
      <c r="L711" s="169"/>
      <c r="M711" s="169"/>
      <c r="N711" s="169"/>
      <c r="O711" s="169"/>
      <c r="P711" s="169"/>
    </row>
    <row r="712" customFormat="false" ht="11.25" hidden="false" customHeight="true" outlineLevel="0" collapsed="false">
      <c r="A712" s="307"/>
      <c r="B712" s="317"/>
      <c r="C712" s="318"/>
      <c r="D712" s="279"/>
      <c r="E712" s="169"/>
      <c r="F712" s="169"/>
      <c r="G712" s="169"/>
      <c r="H712" s="169"/>
      <c r="I712" s="169"/>
      <c r="J712" s="169"/>
      <c r="K712" s="169"/>
      <c r="L712" s="169"/>
      <c r="M712" s="169"/>
      <c r="N712" s="169"/>
      <c r="O712" s="169"/>
      <c r="P712" s="169"/>
    </row>
    <row r="713" customFormat="false" ht="11.25" hidden="false" customHeight="true" outlineLevel="0" collapsed="false">
      <c r="A713" s="307"/>
      <c r="B713" s="317"/>
      <c r="C713" s="318"/>
      <c r="D713" s="279"/>
      <c r="E713" s="169"/>
      <c r="F713" s="169"/>
      <c r="G713" s="169"/>
      <c r="H713" s="169"/>
      <c r="I713" s="169"/>
      <c r="J713" s="169"/>
      <c r="K713" s="169"/>
      <c r="L713" s="169"/>
      <c r="M713" s="169"/>
      <c r="N713" s="169"/>
      <c r="O713" s="169"/>
      <c r="P713" s="169"/>
    </row>
    <row r="714" customFormat="false" ht="11.25" hidden="false" customHeight="true" outlineLevel="0" collapsed="false">
      <c r="A714" s="307"/>
      <c r="B714" s="317"/>
      <c r="C714" s="318"/>
      <c r="D714" s="279"/>
      <c r="E714" s="169"/>
      <c r="F714" s="169"/>
      <c r="G714" s="169"/>
      <c r="H714" s="169"/>
      <c r="I714" s="169"/>
      <c r="J714" s="169"/>
      <c r="K714" s="169"/>
      <c r="L714" s="169"/>
      <c r="M714" s="169"/>
      <c r="N714" s="169"/>
      <c r="O714" s="169"/>
      <c r="P714" s="169"/>
    </row>
    <row r="715" customFormat="false" ht="11.25" hidden="false" customHeight="true" outlineLevel="0" collapsed="false">
      <c r="A715" s="307"/>
      <c r="B715" s="317"/>
      <c r="C715" s="318"/>
      <c r="D715" s="279"/>
      <c r="E715" s="169"/>
      <c r="F715" s="169"/>
      <c r="G715" s="169"/>
      <c r="H715" s="169"/>
      <c r="I715" s="169"/>
      <c r="J715" s="169"/>
      <c r="K715" s="169"/>
      <c r="L715" s="169"/>
      <c r="M715" s="169"/>
      <c r="N715" s="169"/>
      <c r="O715" s="169"/>
      <c r="P715" s="169"/>
    </row>
    <row r="716" customFormat="false" ht="11.25" hidden="false" customHeight="true" outlineLevel="0" collapsed="false">
      <c r="A716" s="307"/>
      <c r="B716" s="317"/>
      <c r="C716" s="318"/>
      <c r="D716" s="279"/>
      <c r="E716" s="169"/>
      <c r="F716" s="169"/>
      <c r="G716" s="169"/>
      <c r="H716" s="169"/>
      <c r="I716" s="169"/>
      <c r="J716" s="169"/>
      <c r="K716" s="169"/>
      <c r="L716" s="169"/>
      <c r="M716" s="169"/>
      <c r="N716" s="169"/>
      <c r="O716" s="169"/>
      <c r="P716" s="169"/>
    </row>
    <row r="717" customFormat="false" ht="11.25" hidden="false" customHeight="true" outlineLevel="0" collapsed="false">
      <c r="A717" s="307"/>
      <c r="B717" s="317"/>
      <c r="C717" s="318"/>
      <c r="D717" s="279"/>
      <c r="E717" s="169"/>
      <c r="F717" s="169"/>
      <c r="G717" s="169"/>
      <c r="H717" s="169"/>
      <c r="I717" s="169"/>
      <c r="J717" s="169"/>
      <c r="K717" s="169"/>
      <c r="L717" s="169"/>
      <c r="M717" s="169"/>
      <c r="N717" s="169"/>
      <c r="O717" s="169"/>
      <c r="P717" s="169"/>
    </row>
    <row r="718" customFormat="false" ht="11.25" hidden="false" customHeight="true" outlineLevel="0" collapsed="false">
      <c r="A718" s="307"/>
      <c r="B718" s="317"/>
      <c r="C718" s="318"/>
      <c r="D718" s="279"/>
      <c r="E718" s="169"/>
      <c r="F718" s="169"/>
      <c r="G718" s="169"/>
      <c r="H718" s="169"/>
      <c r="I718" s="169"/>
      <c r="J718" s="169"/>
      <c r="K718" s="169"/>
      <c r="L718" s="169"/>
      <c r="M718" s="169"/>
      <c r="N718" s="169"/>
      <c r="O718" s="169"/>
      <c r="P718" s="169"/>
    </row>
    <row r="719" customFormat="false" ht="11.25" hidden="false" customHeight="true" outlineLevel="0" collapsed="false">
      <c r="A719" s="307"/>
      <c r="B719" s="317"/>
      <c r="C719" s="318"/>
      <c r="D719" s="279"/>
      <c r="E719" s="169"/>
      <c r="F719" s="169"/>
      <c r="G719" s="169"/>
      <c r="H719" s="169"/>
      <c r="I719" s="169"/>
      <c r="J719" s="169"/>
      <c r="K719" s="169"/>
      <c r="L719" s="169"/>
      <c r="M719" s="169"/>
      <c r="N719" s="169"/>
      <c r="O719" s="169"/>
      <c r="P719" s="169"/>
    </row>
    <row r="720" customFormat="false" ht="11.25" hidden="false" customHeight="true" outlineLevel="0" collapsed="false">
      <c r="A720" s="307"/>
      <c r="B720" s="317"/>
      <c r="C720" s="318"/>
      <c r="D720" s="279"/>
      <c r="E720" s="169"/>
      <c r="F720" s="169"/>
      <c r="G720" s="169"/>
      <c r="H720" s="169"/>
      <c r="I720" s="169"/>
      <c r="J720" s="169"/>
      <c r="K720" s="169"/>
      <c r="L720" s="169"/>
      <c r="M720" s="169"/>
      <c r="N720" s="169"/>
      <c r="O720" s="169"/>
      <c r="P720" s="169"/>
    </row>
    <row r="721" customFormat="false" ht="11.25" hidden="false" customHeight="true" outlineLevel="0" collapsed="false">
      <c r="A721" s="307"/>
      <c r="B721" s="317"/>
      <c r="C721" s="318"/>
      <c r="D721" s="279"/>
      <c r="E721" s="169"/>
      <c r="F721" s="169"/>
      <c r="G721" s="169"/>
      <c r="H721" s="169"/>
      <c r="I721" s="169"/>
      <c r="J721" s="169"/>
      <c r="K721" s="169"/>
      <c r="L721" s="169"/>
      <c r="M721" s="169"/>
      <c r="N721" s="169"/>
      <c r="O721" s="169"/>
      <c r="P721" s="169"/>
    </row>
    <row r="722" customFormat="false" ht="11.25" hidden="false" customHeight="true" outlineLevel="0" collapsed="false">
      <c r="A722" s="307"/>
      <c r="B722" s="317"/>
      <c r="C722" s="318"/>
      <c r="D722" s="279"/>
      <c r="E722" s="169"/>
      <c r="F722" s="169"/>
      <c r="G722" s="169"/>
      <c r="H722" s="169"/>
      <c r="I722" s="169"/>
      <c r="J722" s="169"/>
      <c r="K722" s="169"/>
      <c r="L722" s="169"/>
      <c r="M722" s="169"/>
      <c r="N722" s="169"/>
      <c r="O722" s="169"/>
      <c r="P722" s="169"/>
    </row>
    <row r="723" customFormat="false" ht="11.25" hidden="false" customHeight="true" outlineLevel="0" collapsed="false">
      <c r="A723" s="307"/>
      <c r="B723" s="317"/>
      <c r="C723" s="318"/>
      <c r="D723" s="279"/>
      <c r="E723" s="169"/>
      <c r="F723" s="169"/>
      <c r="G723" s="169"/>
      <c r="H723" s="169"/>
      <c r="I723" s="169"/>
      <c r="J723" s="169"/>
      <c r="K723" s="169"/>
      <c r="L723" s="169"/>
      <c r="M723" s="169"/>
      <c r="N723" s="169"/>
      <c r="O723" s="169"/>
      <c r="P723" s="169"/>
    </row>
    <row r="724" customFormat="false" ht="11.25" hidden="false" customHeight="true" outlineLevel="0" collapsed="false">
      <c r="A724" s="307"/>
      <c r="B724" s="317"/>
      <c r="C724" s="318"/>
      <c r="D724" s="279"/>
      <c r="E724" s="169"/>
      <c r="F724" s="169"/>
      <c r="G724" s="169"/>
      <c r="H724" s="169"/>
      <c r="I724" s="169"/>
      <c r="J724" s="169"/>
      <c r="K724" s="169"/>
      <c r="L724" s="169"/>
      <c r="M724" s="169"/>
      <c r="N724" s="169"/>
      <c r="O724" s="169"/>
      <c r="P724" s="169"/>
    </row>
    <row r="725" customFormat="false" ht="11.25" hidden="false" customHeight="true" outlineLevel="0" collapsed="false">
      <c r="A725" s="307"/>
      <c r="B725" s="317"/>
      <c r="C725" s="318"/>
      <c r="D725" s="279"/>
      <c r="E725" s="169"/>
      <c r="F725" s="169"/>
      <c r="G725" s="169"/>
      <c r="H725" s="169"/>
      <c r="I725" s="169"/>
      <c r="J725" s="169"/>
      <c r="K725" s="169"/>
      <c r="L725" s="169"/>
      <c r="M725" s="169"/>
      <c r="N725" s="169"/>
      <c r="O725" s="169"/>
      <c r="P725" s="169"/>
    </row>
    <row r="726" customFormat="false" ht="11.25" hidden="false" customHeight="true" outlineLevel="0" collapsed="false">
      <c r="A726" s="307"/>
      <c r="B726" s="317"/>
      <c r="C726" s="318"/>
      <c r="D726" s="279"/>
      <c r="E726" s="169"/>
      <c r="F726" s="169"/>
      <c r="G726" s="169"/>
      <c r="H726" s="169"/>
      <c r="I726" s="169"/>
      <c r="J726" s="169"/>
      <c r="K726" s="169"/>
      <c r="L726" s="169"/>
      <c r="M726" s="169"/>
      <c r="N726" s="169"/>
      <c r="O726" s="169"/>
      <c r="P726" s="169"/>
    </row>
    <row r="727" customFormat="false" ht="11.25" hidden="false" customHeight="true" outlineLevel="0" collapsed="false">
      <c r="A727" s="307"/>
      <c r="B727" s="317"/>
      <c r="C727" s="318"/>
      <c r="D727" s="279"/>
      <c r="E727" s="169"/>
      <c r="F727" s="169"/>
      <c r="G727" s="169"/>
      <c r="H727" s="169"/>
      <c r="I727" s="169"/>
      <c r="J727" s="169"/>
      <c r="K727" s="169"/>
      <c r="L727" s="169"/>
      <c r="M727" s="169"/>
      <c r="N727" s="169"/>
      <c r="O727" s="169"/>
      <c r="P727" s="169"/>
    </row>
    <row r="728" customFormat="false" ht="11.25" hidden="false" customHeight="true" outlineLevel="0" collapsed="false">
      <c r="A728" s="307"/>
      <c r="B728" s="317"/>
      <c r="C728" s="318"/>
      <c r="D728" s="279"/>
      <c r="E728" s="169"/>
      <c r="F728" s="169"/>
      <c r="G728" s="169"/>
      <c r="H728" s="169"/>
      <c r="I728" s="169"/>
      <c r="J728" s="169"/>
      <c r="K728" s="169"/>
      <c r="L728" s="169"/>
      <c r="M728" s="169"/>
      <c r="N728" s="169"/>
      <c r="O728" s="169"/>
      <c r="P728" s="169"/>
    </row>
    <row r="729" customFormat="false" ht="11.25" hidden="false" customHeight="true" outlineLevel="0" collapsed="false">
      <c r="A729" s="307"/>
      <c r="B729" s="317"/>
      <c r="C729" s="318"/>
      <c r="D729" s="279"/>
      <c r="E729" s="169"/>
      <c r="F729" s="169"/>
      <c r="G729" s="169"/>
      <c r="H729" s="169"/>
      <c r="I729" s="169"/>
      <c r="J729" s="169"/>
      <c r="K729" s="169"/>
      <c r="L729" s="169"/>
      <c r="M729" s="169"/>
      <c r="N729" s="169"/>
      <c r="O729" s="169"/>
      <c r="P729" s="169"/>
    </row>
    <row r="730" customFormat="false" ht="11.25" hidden="false" customHeight="true" outlineLevel="0" collapsed="false">
      <c r="A730" s="307"/>
      <c r="B730" s="317"/>
      <c r="C730" s="318"/>
      <c r="D730" s="279"/>
      <c r="E730" s="169"/>
      <c r="F730" s="169"/>
      <c r="G730" s="169"/>
      <c r="H730" s="169"/>
      <c r="I730" s="169"/>
      <c r="J730" s="169"/>
      <c r="K730" s="169"/>
      <c r="L730" s="169"/>
      <c r="M730" s="169"/>
      <c r="N730" s="169"/>
      <c r="O730" s="169"/>
      <c r="P730" s="169"/>
    </row>
    <row r="731" customFormat="false" ht="11.25" hidden="false" customHeight="true" outlineLevel="0" collapsed="false">
      <c r="A731" s="307"/>
      <c r="B731" s="317"/>
      <c r="C731" s="318"/>
      <c r="D731" s="279"/>
      <c r="E731" s="169"/>
      <c r="F731" s="169"/>
      <c r="G731" s="169"/>
      <c r="H731" s="169"/>
      <c r="I731" s="169"/>
      <c r="J731" s="169"/>
      <c r="K731" s="169"/>
      <c r="L731" s="169"/>
      <c r="M731" s="169"/>
      <c r="N731" s="169"/>
      <c r="O731" s="169"/>
      <c r="P731" s="169"/>
    </row>
    <row r="732" customFormat="false" ht="11.25" hidden="false" customHeight="true" outlineLevel="0" collapsed="false">
      <c r="A732" s="307"/>
      <c r="B732" s="317"/>
      <c r="C732" s="318"/>
      <c r="D732" s="279"/>
      <c r="E732" s="169"/>
      <c r="F732" s="169"/>
      <c r="G732" s="169"/>
      <c r="H732" s="169"/>
      <c r="I732" s="169"/>
      <c r="J732" s="169"/>
      <c r="K732" s="169"/>
      <c r="L732" s="169"/>
      <c r="M732" s="169"/>
      <c r="N732" s="169"/>
      <c r="O732" s="169"/>
      <c r="P732" s="169"/>
    </row>
    <row r="733" customFormat="false" ht="11.25" hidden="false" customHeight="true" outlineLevel="0" collapsed="false">
      <c r="A733" s="307"/>
      <c r="B733" s="317"/>
      <c r="C733" s="318"/>
      <c r="D733" s="279"/>
      <c r="E733" s="169"/>
      <c r="F733" s="169"/>
      <c r="G733" s="169"/>
      <c r="H733" s="169"/>
      <c r="I733" s="169"/>
      <c r="J733" s="169"/>
      <c r="K733" s="169"/>
      <c r="L733" s="169"/>
      <c r="M733" s="169"/>
      <c r="N733" s="169"/>
      <c r="O733" s="169"/>
      <c r="P733" s="169"/>
    </row>
    <row r="734" customFormat="false" ht="11.25" hidden="false" customHeight="true" outlineLevel="0" collapsed="false">
      <c r="A734" s="307"/>
      <c r="B734" s="317"/>
      <c r="C734" s="318"/>
      <c r="D734" s="279"/>
      <c r="E734" s="169"/>
      <c r="F734" s="169"/>
      <c r="G734" s="169"/>
      <c r="H734" s="169"/>
      <c r="I734" s="169"/>
      <c r="J734" s="169"/>
      <c r="K734" s="169"/>
      <c r="L734" s="169"/>
      <c r="M734" s="169"/>
      <c r="N734" s="169"/>
      <c r="O734" s="169"/>
      <c r="P734" s="169"/>
    </row>
    <row r="735" customFormat="false" ht="11.25" hidden="false" customHeight="true" outlineLevel="0" collapsed="false">
      <c r="A735" s="307"/>
      <c r="B735" s="317"/>
      <c r="C735" s="318"/>
      <c r="D735" s="279"/>
      <c r="E735" s="169"/>
      <c r="F735" s="169"/>
      <c r="G735" s="169"/>
      <c r="H735" s="169"/>
      <c r="I735" s="169"/>
      <c r="J735" s="169"/>
      <c r="K735" s="169"/>
      <c r="L735" s="169"/>
      <c r="M735" s="169"/>
      <c r="N735" s="169"/>
      <c r="O735" s="169"/>
      <c r="P735" s="169"/>
    </row>
    <row r="736" customFormat="false" ht="11.25" hidden="false" customHeight="true" outlineLevel="0" collapsed="false">
      <c r="A736" s="307"/>
      <c r="B736" s="317"/>
      <c r="C736" s="318"/>
      <c r="D736" s="279"/>
      <c r="E736" s="169"/>
      <c r="F736" s="169"/>
      <c r="G736" s="169"/>
      <c r="H736" s="169"/>
      <c r="I736" s="169"/>
      <c r="J736" s="169"/>
      <c r="K736" s="169"/>
      <c r="L736" s="169"/>
      <c r="M736" s="169"/>
      <c r="N736" s="169"/>
      <c r="O736" s="169"/>
      <c r="P736" s="169"/>
    </row>
    <row r="737" customFormat="false" ht="11.25" hidden="false" customHeight="true" outlineLevel="0" collapsed="false">
      <c r="A737" s="307"/>
      <c r="B737" s="317"/>
      <c r="C737" s="318"/>
      <c r="D737" s="279"/>
      <c r="E737" s="169"/>
      <c r="F737" s="169"/>
      <c r="G737" s="169"/>
      <c r="H737" s="169"/>
      <c r="I737" s="169"/>
      <c r="J737" s="169"/>
      <c r="K737" s="169"/>
      <c r="L737" s="169"/>
      <c r="M737" s="169"/>
      <c r="N737" s="169"/>
      <c r="O737" s="169"/>
      <c r="P737" s="169"/>
    </row>
    <row r="738" customFormat="false" ht="11.25" hidden="false" customHeight="true" outlineLevel="0" collapsed="false">
      <c r="A738" s="307"/>
      <c r="B738" s="317"/>
      <c r="C738" s="318"/>
      <c r="D738" s="279"/>
      <c r="E738" s="169"/>
      <c r="F738" s="169"/>
      <c r="G738" s="169"/>
      <c r="H738" s="169"/>
      <c r="I738" s="169"/>
      <c r="J738" s="169"/>
      <c r="K738" s="169"/>
      <c r="L738" s="169"/>
      <c r="M738" s="169"/>
      <c r="N738" s="169"/>
      <c r="O738" s="169"/>
      <c r="P738" s="169"/>
    </row>
    <row r="739" customFormat="false" ht="11.25" hidden="false" customHeight="true" outlineLevel="0" collapsed="false">
      <c r="A739" s="307"/>
      <c r="B739" s="317"/>
      <c r="C739" s="318"/>
      <c r="D739" s="279"/>
      <c r="E739" s="169"/>
      <c r="F739" s="169"/>
      <c r="G739" s="169"/>
      <c r="H739" s="169"/>
      <c r="I739" s="169"/>
      <c r="J739" s="169"/>
      <c r="K739" s="169"/>
      <c r="L739" s="169"/>
      <c r="M739" s="169"/>
      <c r="N739" s="169"/>
      <c r="O739" s="169"/>
      <c r="P739" s="169"/>
    </row>
    <row r="740" customFormat="false" ht="11.25" hidden="false" customHeight="true" outlineLevel="0" collapsed="false">
      <c r="A740" s="307"/>
      <c r="B740" s="317"/>
      <c r="C740" s="318"/>
      <c r="D740" s="279"/>
      <c r="E740" s="169"/>
      <c r="F740" s="169"/>
      <c r="G740" s="169"/>
      <c r="H740" s="169"/>
      <c r="I740" s="169"/>
      <c r="J740" s="169"/>
      <c r="K740" s="169"/>
      <c r="L740" s="169"/>
      <c r="M740" s="169"/>
      <c r="N740" s="169"/>
      <c r="O740" s="169"/>
      <c r="P740" s="169"/>
    </row>
    <row r="741" customFormat="false" ht="11.25" hidden="false" customHeight="true" outlineLevel="0" collapsed="false">
      <c r="A741" s="307"/>
      <c r="B741" s="317"/>
      <c r="C741" s="318"/>
      <c r="D741" s="279"/>
      <c r="E741" s="169"/>
      <c r="F741" s="169"/>
      <c r="G741" s="169"/>
      <c r="H741" s="169"/>
      <c r="I741" s="169"/>
      <c r="J741" s="169"/>
      <c r="K741" s="169"/>
      <c r="L741" s="169"/>
      <c r="M741" s="169"/>
      <c r="N741" s="169"/>
      <c r="O741" s="169"/>
      <c r="P741" s="169"/>
    </row>
    <row r="742" customFormat="false" ht="11.25" hidden="false" customHeight="true" outlineLevel="0" collapsed="false">
      <c r="A742" s="307"/>
      <c r="B742" s="317"/>
      <c r="C742" s="318"/>
      <c r="D742" s="279"/>
      <c r="E742" s="169"/>
      <c r="F742" s="169"/>
      <c r="G742" s="169"/>
      <c r="H742" s="169"/>
      <c r="I742" s="169"/>
      <c r="J742" s="169"/>
      <c r="K742" s="169"/>
      <c r="L742" s="169"/>
      <c r="M742" s="169"/>
      <c r="N742" s="169"/>
      <c r="O742" s="169"/>
      <c r="P742" s="169"/>
    </row>
    <row r="743" customFormat="false" ht="11.25" hidden="false" customHeight="true" outlineLevel="0" collapsed="false">
      <c r="A743" s="307"/>
      <c r="B743" s="317"/>
      <c r="C743" s="318"/>
      <c r="D743" s="279"/>
      <c r="E743" s="169"/>
      <c r="F743" s="169"/>
      <c r="G743" s="169"/>
      <c r="H743" s="169"/>
      <c r="I743" s="169"/>
      <c r="J743" s="169"/>
      <c r="K743" s="169"/>
      <c r="L743" s="169"/>
      <c r="M743" s="169"/>
      <c r="N743" s="169"/>
      <c r="O743" s="169"/>
      <c r="P743" s="169"/>
    </row>
    <row r="744" customFormat="false" ht="11.25" hidden="false" customHeight="true" outlineLevel="0" collapsed="false">
      <c r="A744" s="307"/>
      <c r="B744" s="317"/>
      <c r="C744" s="318"/>
      <c r="D744" s="279"/>
      <c r="E744" s="169"/>
      <c r="F744" s="169"/>
      <c r="G744" s="169"/>
      <c r="H744" s="169"/>
      <c r="I744" s="169"/>
      <c r="J744" s="169"/>
      <c r="K744" s="169"/>
      <c r="L744" s="169"/>
      <c r="M744" s="169"/>
      <c r="N744" s="169"/>
      <c r="O744" s="169"/>
      <c r="P744" s="169"/>
    </row>
    <row r="745" customFormat="false" ht="11.25" hidden="false" customHeight="true" outlineLevel="0" collapsed="false">
      <c r="A745" s="307"/>
      <c r="B745" s="317"/>
      <c r="C745" s="318"/>
      <c r="D745" s="279"/>
      <c r="E745" s="169"/>
      <c r="F745" s="169"/>
      <c r="G745" s="169"/>
      <c r="H745" s="169"/>
      <c r="I745" s="169"/>
      <c r="J745" s="169"/>
      <c r="K745" s="169"/>
      <c r="L745" s="169"/>
      <c r="M745" s="169"/>
      <c r="N745" s="169"/>
      <c r="O745" s="169"/>
      <c r="P745" s="169"/>
    </row>
    <row r="746" customFormat="false" ht="11.25" hidden="false" customHeight="true" outlineLevel="0" collapsed="false">
      <c r="A746" s="307"/>
      <c r="B746" s="317"/>
      <c r="C746" s="318"/>
      <c r="D746" s="279"/>
      <c r="E746" s="169"/>
      <c r="F746" s="169"/>
      <c r="G746" s="169"/>
      <c r="H746" s="169"/>
      <c r="I746" s="169"/>
      <c r="J746" s="169"/>
      <c r="K746" s="169"/>
      <c r="L746" s="169"/>
      <c r="M746" s="169"/>
      <c r="N746" s="169"/>
      <c r="O746" s="169"/>
      <c r="P746" s="169"/>
    </row>
    <row r="747" customFormat="false" ht="11.25" hidden="false" customHeight="true" outlineLevel="0" collapsed="false">
      <c r="A747" s="307"/>
      <c r="B747" s="317"/>
      <c r="C747" s="318"/>
      <c r="D747" s="279"/>
      <c r="E747" s="169"/>
      <c r="F747" s="169"/>
      <c r="G747" s="169"/>
      <c r="H747" s="169"/>
      <c r="I747" s="169"/>
      <c r="J747" s="169"/>
      <c r="K747" s="169"/>
      <c r="L747" s="169"/>
      <c r="M747" s="169"/>
      <c r="N747" s="169"/>
      <c r="O747" s="169"/>
      <c r="P747" s="169"/>
    </row>
    <row r="748" customFormat="false" ht="11.25" hidden="false" customHeight="true" outlineLevel="0" collapsed="false">
      <c r="A748" s="307"/>
      <c r="B748" s="317"/>
      <c r="C748" s="318"/>
      <c r="D748" s="279"/>
      <c r="E748" s="169"/>
      <c r="F748" s="169"/>
      <c r="G748" s="169"/>
      <c r="H748" s="169"/>
      <c r="I748" s="169"/>
      <c r="J748" s="169"/>
      <c r="K748" s="169"/>
      <c r="L748" s="169"/>
      <c r="M748" s="169"/>
      <c r="N748" s="169"/>
      <c r="O748" s="169"/>
      <c r="P748" s="169"/>
    </row>
    <row r="749" customFormat="false" ht="11.25" hidden="false" customHeight="true" outlineLevel="0" collapsed="false">
      <c r="A749" s="307"/>
      <c r="B749" s="317"/>
      <c r="C749" s="318"/>
      <c r="D749" s="279"/>
      <c r="E749" s="169"/>
      <c r="F749" s="169"/>
      <c r="G749" s="169"/>
      <c r="H749" s="169"/>
      <c r="I749" s="169"/>
      <c r="J749" s="169"/>
      <c r="K749" s="169"/>
      <c r="L749" s="169"/>
      <c r="M749" s="169"/>
      <c r="N749" s="169"/>
      <c r="O749" s="169"/>
      <c r="P749" s="169"/>
    </row>
    <row r="750" customFormat="false" ht="11.25" hidden="false" customHeight="true" outlineLevel="0" collapsed="false">
      <c r="A750" s="307"/>
      <c r="B750" s="317"/>
      <c r="C750" s="318"/>
      <c r="D750" s="279"/>
      <c r="E750" s="169"/>
      <c r="F750" s="169"/>
      <c r="G750" s="169"/>
      <c r="H750" s="169"/>
      <c r="I750" s="169"/>
      <c r="J750" s="169"/>
      <c r="K750" s="169"/>
      <c r="L750" s="169"/>
      <c r="M750" s="169"/>
      <c r="N750" s="169"/>
      <c r="O750" s="169"/>
      <c r="P750" s="169"/>
    </row>
    <row r="751" customFormat="false" ht="11.25" hidden="false" customHeight="true" outlineLevel="0" collapsed="false">
      <c r="A751" s="307"/>
      <c r="B751" s="317"/>
      <c r="C751" s="318"/>
      <c r="D751" s="279"/>
      <c r="E751" s="169"/>
      <c r="F751" s="169"/>
      <c r="G751" s="169"/>
      <c r="H751" s="169"/>
      <c r="I751" s="169"/>
      <c r="J751" s="169"/>
      <c r="K751" s="169"/>
      <c r="L751" s="169"/>
      <c r="M751" s="169"/>
      <c r="N751" s="169"/>
      <c r="O751" s="169"/>
      <c r="P751" s="169"/>
    </row>
    <row r="752" customFormat="false" ht="11.25" hidden="false" customHeight="true" outlineLevel="0" collapsed="false">
      <c r="A752" s="307"/>
      <c r="B752" s="317"/>
      <c r="C752" s="318"/>
      <c r="D752" s="279"/>
      <c r="E752" s="169"/>
      <c r="F752" s="169"/>
      <c r="G752" s="169"/>
      <c r="H752" s="169"/>
      <c r="I752" s="169"/>
      <c r="J752" s="169"/>
      <c r="K752" s="169"/>
      <c r="L752" s="169"/>
      <c r="M752" s="169"/>
      <c r="N752" s="169"/>
      <c r="O752" s="169"/>
      <c r="P752" s="169"/>
    </row>
    <row r="753" customFormat="false" ht="11.25" hidden="false" customHeight="true" outlineLevel="0" collapsed="false">
      <c r="A753" s="307"/>
      <c r="B753" s="317"/>
      <c r="C753" s="318"/>
      <c r="D753" s="279"/>
      <c r="E753" s="169"/>
      <c r="F753" s="169"/>
      <c r="G753" s="169"/>
      <c r="H753" s="169"/>
      <c r="I753" s="169"/>
      <c r="J753" s="169"/>
      <c r="K753" s="169"/>
      <c r="L753" s="169"/>
      <c r="M753" s="169"/>
      <c r="N753" s="169"/>
      <c r="O753" s="169"/>
      <c r="P753" s="169"/>
    </row>
    <row r="754" customFormat="false" ht="11.25" hidden="false" customHeight="true" outlineLevel="0" collapsed="false">
      <c r="A754" s="307"/>
      <c r="B754" s="317"/>
      <c r="C754" s="318"/>
      <c r="D754" s="279"/>
      <c r="E754" s="169"/>
      <c r="F754" s="169"/>
      <c r="G754" s="169"/>
      <c r="H754" s="169"/>
      <c r="I754" s="169"/>
      <c r="J754" s="169"/>
      <c r="K754" s="169"/>
      <c r="L754" s="169"/>
      <c r="M754" s="169"/>
      <c r="N754" s="169"/>
      <c r="O754" s="169"/>
      <c r="P754" s="169"/>
    </row>
    <row r="755" customFormat="false" ht="11.25" hidden="false" customHeight="true" outlineLevel="0" collapsed="false">
      <c r="A755" s="307"/>
      <c r="B755" s="317"/>
      <c r="C755" s="318"/>
      <c r="D755" s="279"/>
      <c r="E755" s="169"/>
      <c r="F755" s="169"/>
      <c r="G755" s="169"/>
      <c r="H755" s="169"/>
      <c r="I755" s="169"/>
      <c r="J755" s="169"/>
      <c r="K755" s="169"/>
      <c r="L755" s="169"/>
      <c r="M755" s="169"/>
      <c r="N755" s="169"/>
      <c r="O755" s="169"/>
      <c r="P755" s="169"/>
    </row>
    <row r="756" customFormat="false" ht="11.25" hidden="false" customHeight="true" outlineLevel="0" collapsed="false">
      <c r="A756" s="307"/>
      <c r="B756" s="317"/>
      <c r="C756" s="318"/>
      <c r="D756" s="279"/>
      <c r="E756" s="169"/>
      <c r="F756" s="169"/>
      <c r="G756" s="169"/>
      <c r="H756" s="169"/>
      <c r="I756" s="169"/>
      <c r="J756" s="169"/>
      <c r="K756" s="169"/>
      <c r="L756" s="169"/>
      <c r="M756" s="169"/>
      <c r="N756" s="169"/>
      <c r="O756" s="169"/>
      <c r="P756" s="169"/>
    </row>
    <row r="757" customFormat="false" ht="11.25" hidden="false" customHeight="true" outlineLevel="0" collapsed="false">
      <c r="A757" s="307"/>
      <c r="B757" s="317"/>
      <c r="C757" s="318"/>
      <c r="D757" s="279"/>
      <c r="E757" s="169"/>
      <c r="F757" s="169"/>
      <c r="G757" s="169"/>
      <c r="H757" s="169"/>
      <c r="I757" s="169"/>
      <c r="J757" s="169"/>
      <c r="K757" s="169"/>
      <c r="L757" s="169"/>
      <c r="M757" s="169"/>
      <c r="N757" s="169"/>
      <c r="O757" s="169"/>
      <c r="P757" s="169"/>
    </row>
    <row r="758" customFormat="false" ht="11.25" hidden="false" customHeight="true" outlineLevel="0" collapsed="false">
      <c r="A758" s="307"/>
      <c r="B758" s="317"/>
      <c r="C758" s="318"/>
      <c r="D758" s="279"/>
      <c r="E758" s="169"/>
      <c r="F758" s="169"/>
      <c r="G758" s="169"/>
      <c r="H758" s="169"/>
      <c r="I758" s="169"/>
      <c r="J758" s="169"/>
      <c r="K758" s="169"/>
      <c r="L758" s="169"/>
      <c r="M758" s="169"/>
      <c r="N758" s="169"/>
      <c r="O758" s="169"/>
      <c r="P758" s="169"/>
    </row>
    <row r="759" customFormat="false" ht="11.25" hidden="false" customHeight="true" outlineLevel="0" collapsed="false">
      <c r="A759" s="307"/>
      <c r="B759" s="317"/>
      <c r="C759" s="318"/>
      <c r="D759" s="279"/>
      <c r="E759" s="169"/>
      <c r="F759" s="169"/>
      <c r="G759" s="169"/>
      <c r="H759" s="169"/>
      <c r="I759" s="169"/>
      <c r="J759" s="169"/>
      <c r="K759" s="169"/>
      <c r="L759" s="169"/>
      <c r="M759" s="169"/>
      <c r="N759" s="169"/>
      <c r="O759" s="169"/>
      <c r="P759" s="169"/>
    </row>
    <row r="760" customFormat="false" ht="11.25" hidden="false" customHeight="true" outlineLevel="0" collapsed="false">
      <c r="A760" s="307"/>
      <c r="B760" s="317"/>
      <c r="C760" s="318"/>
      <c r="D760" s="279"/>
      <c r="E760" s="169"/>
      <c r="F760" s="169"/>
      <c r="G760" s="169"/>
      <c r="H760" s="169"/>
      <c r="I760" s="169"/>
      <c r="J760" s="169"/>
      <c r="K760" s="169"/>
      <c r="L760" s="169"/>
      <c r="M760" s="169"/>
      <c r="N760" s="169"/>
      <c r="O760" s="169"/>
      <c r="P760" s="169"/>
    </row>
    <row r="761" customFormat="false" ht="11.25" hidden="false" customHeight="true" outlineLevel="0" collapsed="false">
      <c r="A761" s="307"/>
      <c r="B761" s="317"/>
      <c r="C761" s="318"/>
      <c r="D761" s="279"/>
      <c r="E761" s="169"/>
      <c r="F761" s="169"/>
      <c r="G761" s="169"/>
      <c r="H761" s="169"/>
      <c r="I761" s="169"/>
      <c r="J761" s="169"/>
      <c r="K761" s="169"/>
      <c r="L761" s="169"/>
      <c r="M761" s="169"/>
      <c r="N761" s="169"/>
      <c r="O761" s="169"/>
      <c r="P761" s="169"/>
    </row>
    <row r="762" customFormat="false" ht="11.25" hidden="false" customHeight="true" outlineLevel="0" collapsed="false">
      <c r="A762" s="307"/>
      <c r="B762" s="317"/>
      <c r="C762" s="318"/>
      <c r="D762" s="279"/>
      <c r="E762" s="169"/>
      <c r="F762" s="169"/>
      <c r="G762" s="169"/>
      <c r="H762" s="169"/>
      <c r="I762" s="169"/>
      <c r="J762" s="169"/>
      <c r="K762" s="169"/>
      <c r="L762" s="169"/>
      <c r="M762" s="169"/>
      <c r="N762" s="169"/>
      <c r="O762" s="169"/>
      <c r="P762" s="169"/>
    </row>
    <row r="763" customFormat="false" ht="11.25" hidden="false" customHeight="true" outlineLevel="0" collapsed="false">
      <c r="A763" s="307"/>
      <c r="B763" s="317"/>
      <c r="C763" s="318"/>
      <c r="D763" s="279"/>
      <c r="E763" s="169"/>
      <c r="F763" s="169"/>
      <c r="G763" s="169"/>
      <c r="H763" s="169"/>
      <c r="I763" s="169"/>
      <c r="J763" s="169"/>
      <c r="K763" s="169"/>
      <c r="L763" s="169"/>
      <c r="M763" s="169"/>
      <c r="N763" s="169"/>
      <c r="O763" s="169"/>
      <c r="P763" s="169"/>
    </row>
    <row r="764" customFormat="false" ht="11.25" hidden="false" customHeight="true" outlineLevel="0" collapsed="false">
      <c r="A764" s="307"/>
      <c r="B764" s="317"/>
      <c r="C764" s="318"/>
      <c r="D764" s="279"/>
      <c r="E764" s="169"/>
      <c r="F764" s="169"/>
      <c r="G764" s="169"/>
      <c r="H764" s="169"/>
      <c r="I764" s="169"/>
      <c r="J764" s="169"/>
      <c r="K764" s="169"/>
      <c r="L764" s="169"/>
      <c r="M764" s="169"/>
      <c r="N764" s="169"/>
      <c r="O764" s="169"/>
      <c r="P764" s="169"/>
    </row>
    <row r="765" customFormat="false" ht="11.25" hidden="false" customHeight="true" outlineLevel="0" collapsed="false">
      <c r="A765" s="307"/>
      <c r="B765" s="317"/>
      <c r="C765" s="318"/>
      <c r="D765" s="279"/>
      <c r="E765" s="169"/>
      <c r="F765" s="169"/>
      <c r="G765" s="169"/>
      <c r="H765" s="169"/>
      <c r="I765" s="169"/>
      <c r="J765" s="169"/>
      <c r="K765" s="169"/>
      <c r="L765" s="169"/>
      <c r="M765" s="169"/>
      <c r="N765" s="169"/>
      <c r="O765" s="169"/>
      <c r="P765" s="169"/>
    </row>
    <row r="766" customFormat="false" ht="11.25" hidden="false" customHeight="true" outlineLevel="0" collapsed="false">
      <c r="A766" s="307"/>
      <c r="B766" s="317"/>
      <c r="C766" s="318"/>
      <c r="D766" s="279"/>
      <c r="E766" s="169"/>
      <c r="F766" s="169"/>
      <c r="G766" s="169"/>
      <c r="H766" s="169"/>
      <c r="I766" s="169"/>
      <c r="J766" s="169"/>
      <c r="K766" s="169"/>
      <c r="L766" s="169"/>
      <c r="M766" s="169"/>
      <c r="N766" s="169"/>
      <c r="O766" s="169"/>
      <c r="P766" s="169"/>
    </row>
    <row r="767" customFormat="false" ht="11.25" hidden="false" customHeight="true" outlineLevel="0" collapsed="false">
      <c r="A767" s="307"/>
      <c r="B767" s="317"/>
      <c r="C767" s="318"/>
      <c r="D767" s="279"/>
      <c r="E767" s="169"/>
      <c r="F767" s="169"/>
      <c r="G767" s="169"/>
      <c r="H767" s="169"/>
      <c r="I767" s="169"/>
      <c r="J767" s="169"/>
      <c r="K767" s="169"/>
      <c r="L767" s="169"/>
      <c r="M767" s="169"/>
      <c r="N767" s="169"/>
      <c r="O767" s="169"/>
      <c r="P767" s="169"/>
    </row>
    <row r="768" customFormat="false" ht="11.25" hidden="false" customHeight="true" outlineLevel="0" collapsed="false">
      <c r="A768" s="307"/>
      <c r="B768" s="317"/>
      <c r="C768" s="318"/>
      <c r="D768" s="279"/>
      <c r="E768" s="169"/>
      <c r="F768" s="169"/>
      <c r="G768" s="169"/>
      <c r="H768" s="169"/>
      <c r="I768" s="169"/>
      <c r="J768" s="169"/>
      <c r="K768" s="169"/>
      <c r="L768" s="169"/>
      <c r="M768" s="169"/>
      <c r="N768" s="169"/>
      <c r="O768" s="169"/>
      <c r="P768" s="169"/>
    </row>
    <row r="769" customFormat="false" ht="11.25" hidden="false" customHeight="true" outlineLevel="0" collapsed="false">
      <c r="A769" s="307"/>
      <c r="B769" s="317"/>
      <c r="C769" s="318"/>
      <c r="D769" s="279"/>
      <c r="E769" s="169"/>
      <c r="F769" s="169"/>
      <c r="G769" s="169"/>
      <c r="H769" s="169"/>
      <c r="I769" s="169"/>
      <c r="J769" s="169"/>
      <c r="K769" s="169"/>
      <c r="L769" s="169"/>
      <c r="M769" s="169"/>
      <c r="N769" s="169"/>
      <c r="O769" s="169"/>
      <c r="P769" s="169"/>
    </row>
    <row r="770" customFormat="false" ht="11.25" hidden="false" customHeight="true" outlineLevel="0" collapsed="false">
      <c r="A770" s="307"/>
      <c r="B770" s="317"/>
      <c r="C770" s="318"/>
      <c r="D770" s="279"/>
      <c r="E770" s="169"/>
      <c r="F770" s="169"/>
      <c r="G770" s="169"/>
      <c r="H770" s="169"/>
      <c r="I770" s="169"/>
      <c r="J770" s="169"/>
      <c r="K770" s="169"/>
      <c r="L770" s="169"/>
      <c r="M770" s="169"/>
      <c r="N770" s="169"/>
      <c r="O770" s="169"/>
      <c r="P770" s="169"/>
    </row>
    <row r="771" customFormat="false" ht="11.25" hidden="false" customHeight="true" outlineLevel="0" collapsed="false">
      <c r="A771" s="307"/>
      <c r="B771" s="317"/>
      <c r="C771" s="318"/>
      <c r="D771" s="279"/>
      <c r="E771" s="169"/>
      <c r="F771" s="169"/>
      <c r="G771" s="169"/>
      <c r="H771" s="169"/>
      <c r="I771" s="169"/>
      <c r="J771" s="169"/>
      <c r="K771" s="169"/>
      <c r="L771" s="169"/>
      <c r="M771" s="169"/>
      <c r="N771" s="169"/>
      <c r="O771" s="169"/>
      <c r="P771" s="169"/>
    </row>
    <row r="772" customFormat="false" ht="11.25" hidden="false" customHeight="true" outlineLevel="0" collapsed="false">
      <c r="A772" s="307"/>
      <c r="B772" s="317"/>
      <c r="C772" s="318"/>
      <c r="D772" s="279"/>
      <c r="E772" s="169"/>
      <c r="F772" s="169"/>
      <c r="G772" s="169"/>
      <c r="H772" s="169"/>
      <c r="I772" s="169"/>
      <c r="J772" s="169"/>
      <c r="K772" s="169"/>
      <c r="L772" s="169"/>
      <c r="M772" s="169"/>
      <c r="N772" s="169"/>
      <c r="O772" s="169"/>
      <c r="P772" s="169"/>
    </row>
    <row r="773" customFormat="false" ht="11.25" hidden="false" customHeight="true" outlineLevel="0" collapsed="false">
      <c r="A773" s="307"/>
      <c r="B773" s="317"/>
      <c r="C773" s="318"/>
      <c r="D773" s="279"/>
      <c r="E773" s="169"/>
      <c r="F773" s="169"/>
      <c r="G773" s="169"/>
      <c r="H773" s="169"/>
      <c r="I773" s="169"/>
      <c r="J773" s="169"/>
      <c r="K773" s="169"/>
      <c r="L773" s="169"/>
      <c r="M773" s="169"/>
      <c r="N773" s="169"/>
      <c r="O773" s="169"/>
      <c r="P773" s="169"/>
    </row>
    <row r="774" customFormat="false" ht="11.25" hidden="false" customHeight="true" outlineLevel="0" collapsed="false">
      <c r="A774" s="307"/>
      <c r="B774" s="317"/>
      <c r="C774" s="318"/>
      <c r="D774" s="279"/>
      <c r="E774" s="169"/>
      <c r="F774" s="169"/>
      <c r="G774" s="169"/>
      <c r="H774" s="169"/>
      <c r="I774" s="169"/>
      <c r="J774" s="169"/>
      <c r="K774" s="169"/>
      <c r="L774" s="169"/>
      <c r="M774" s="169"/>
      <c r="N774" s="169"/>
      <c r="O774" s="169"/>
      <c r="P774" s="169"/>
    </row>
    <row r="775" customFormat="false" ht="11.25" hidden="false" customHeight="true" outlineLevel="0" collapsed="false">
      <c r="A775" s="307"/>
      <c r="B775" s="317"/>
      <c r="C775" s="318"/>
      <c r="D775" s="279"/>
      <c r="E775" s="169"/>
      <c r="F775" s="169"/>
      <c r="G775" s="169"/>
      <c r="H775" s="169"/>
      <c r="I775" s="169"/>
      <c r="J775" s="169"/>
      <c r="K775" s="169"/>
      <c r="L775" s="169"/>
      <c r="M775" s="169"/>
      <c r="N775" s="169"/>
      <c r="O775" s="169"/>
      <c r="P775" s="169"/>
    </row>
    <row r="776" customFormat="false" ht="11.25" hidden="false" customHeight="true" outlineLevel="0" collapsed="false">
      <c r="A776" s="307"/>
      <c r="B776" s="317"/>
      <c r="C776" s="318"/>
      <c r="D776" s="279"/>
      <c r="E776" s="169"/>
      <c r="F776" s="169"/>
      <c r="G776" s="169"/>
      <c r="H776" s="169"/>
      <c r="I776" s="169"/>
      <c r="J776" s="169"/>
      <c r="K776" s="169"/>
      <c r="L776" s="169"/>
      <c r="M776" s="169"/>
      <c r="N776" s="169"/>
      <c r="O776" s="169"/>
      <c r="P776" s="169"/>
    </row>
    <row r="777" customFormat="false" ht="11.25" hidden="false" customHeight="true" outlineLevel="0" collapsed="false">
      <c r="A777" s="307"/>
      <c r="B777" s="317"/>
      <c r="C777" s="318"/>
      <c r="D777" s="279"/>
      <c r="E777" s="169"/>
      <c r="F777" s="169"/>
      <c r="G777" s="169"/>
      <c r="H777" s="169"/>
      <c r="I777" s="169"/>
      <c r="J777" s="169"/>
      <c r="K777" s="169"/>
      <c r="L777" s="169"/>
      <c r="M777" s="169"/>
      <c r="N777" s="169"/>
      <c r="O777" s="169"/>
      <c r="P777" s="169"/>
    </row>
    <row r="778" customFormat="false" ht="11.25" hidden="false" customHeight="true" outlineLevel="0" collapsed="false">
      <c r="A778" s="307"/>
      <c r="B778" s="317"/>
      <c r="C778" s="318"/>
      <c r="D778" s="279"/>
      <c r="E778" s="169"/>
      <c r="F778" s="169"/>
      <c r="G778" s="169"/>
      <c r="H778" s="169"/>
      <c r="I778" s="169"/>
      <c r="J778" s="169"/>
      <c r="K778" s="169"/>
      <c r="L778" s="169"/>
      <c r="M778" s="169"/>
      <c r="N778" s="169"/>
      <c r="O778" s="169"/>
      <c r="P778" s="169"/>
    </row>
    <row r="779" customFormat="false" ht="11.25" hidden="false" customHeight="true" outlineLevel="0" collapsed="false">
      <c r="A779" s="307"/>
      <c r="B779" s="317"/>
      <c r="C779" s="318"/>
      <c r="D779" s="279"/>
      <c r="E779" s="169"/>
      <c r="F779" s="169"/>
      <c r="G779" s="169"/>
      <c r="H779" s="169"/>
      <c r="I779" s="169"/>
      <c r="J779" s="169"/>
      <c r="K779" s="169"/>
      <c r="L779" s="169"/>
      <c r="M779" s="169"/>
      <c r="N779" s="169"/>
      <c r="O779" s="169"/>
      <c r="P779" s="169"/>
    </row>
    <row r="780" customFormat="false" ht="11.25" hidden="false" customHeight="true" outlineLevel="0" collapsed="false">
      <c r="A780" s="307"/>
      <c r="B780" s="317"/>
      <c r="C780" s="318"/>
      <c r="D780" s="279"/>
      <c r="E780" s="169"/>
      <c r="F780" s="169"/>
      <c r="G780" s="169"/>
      <c r="H780" s="169"/>
      <c r="I780" s="169"/>
      <c r="J780" s="169"/>
      <c r="K780" s="169"/>
      <c r="L780" s="169"/>
      <c r="M780" s="169"/>
      <c r="N780" s="169"/>
      <c r="O780" s="169"/>
      <c r="P780" s="169"/>
    </row>
    <row r="781" customFormat="false" ht="11.25" hidden="false" customHeight="true" outlineLevel="0" collapsed="false">
      <c r="A781" s="307"/>
      <c r="B781" s="317"/>
      <c r="C781" s="318"/>
      <c r="D781" s="279"/>
      <c r="E781" s="169"/>
      <c r="F781" s="169"/>
      <c r="G781" s="169"/>
      <c r="H781" s="169"/>
      <c r="I781" s="169"/>
      <c r="J781" s="169"/>
      <c r="K781" s="169"/>
      <c r="L781" s="169"/>
      <c r="M781" s="169"/>
      <c r="N781" s="169"/>
      <c r="O781" s="169"/>
      <c r="P781" s="169"/>
    </row>
    <row r="782" customFormat="false" ht="11.25" hidden="false" customHeight="true" outlineLevel="0" collapsed="false">
      <c r="A782" s="307"/>
      <c r="B782" s="317"/>
      <c r="C782" s="318"/>
      <c r="D782" s="279"/>
      <c r="E782" s="169"/>
      <c r="F782" s="169"/>
      <c r="G782" s="169"/>
      <c r="H782" s="169"/>
      <c r="I782" s="169"/>
      <c r="J782" s="169"/>
      <c r="K782" s="169"/>
      <c r="L782" s="169"/>
      <c r="M782" s="169"/>
      <c r="N782" s="169"/>
      <c r="O782" s="169"/>
      <c r="P782" s="169"/>
    </row>
    <row r="783" customFormat="false" ht="11.25" hidden="false" customHeight="true" outlineLevel="0" collapsed="false">
      <c r="A783" s="307"/>
      <c r="B783" s="317"/>
      <c r="C783" s="318"/>
      <c r="D783" s="279"/>
      <c r="E783" s="169"/>
      <c r="F783" s="169"/>
      <c r="G783" s="169"/>
      <c r="H783" s="169"/>
      <c r="I783" s="169"/>
      <c r="J783" s="169"/>
      <c r="K783" s="169"/>
      <c r="L783" s="169"/>
      <c r="M783" s="169"/>
      <c r="N783" s="169"/>
      <c r="O783" s="169"/>
      <c r="P783" s="169"/>
    </row>
    <row r="784" customFormat="false" ht="11.25" hidden="false" customHeight="true" outlineLevel="0" collapsed="false">
      <c r="A784" s="307"/>
      <c r="B784" s="317"/>
      <c r="C784" s="318"/>
      <c r="D784" s="279"/>
      <c r="E784" s="169"/>
      <c r="F784" s="169"/>
      <c r="G784" s="169"/>
      <c r="H784" s="169"/>
      <c r="I784" s="169"/>
      <c r="J784" s="169"/>
      <c r="K784" s="169"/>
      <c r="L784" s="169"/>
      <c r="M784" s="169"/>
      <c r="N784" s="169"/>
      <c r="O784" s="169"/>
      <c r="P784" s="169"/>
    </row>
    <row r="785" customFormat="false" ht="11.25" hidden="false" customHeight="true" outlineLevel="0" collapsed="false">
      <c r="A785" s="307"/>
      <c r="B785" s="317"/>
      <c r="C785" s="318"/>
      <c r="D785" s="279"/>
      <c r="E785" s="169"/>
      <c r="F785" s="169"/>
      <c r="G785" s="169"/>
      <c r="H785" s="169"/>
      <c r="I785" s="169"/>
      <c r="J785" s="169"/>
      <c r="K785" s="169"/>
      <c r="L785" s="169"/>
      <c r="M785" s="169"/>
      <c r="N785" s="169"/>
      <c r="O785" s="169"/>
      <c r="P785" s="169"/>
    </row>
    <row r="786" customFormat="false" ht="11.25" hidden="false" customHeight="true" outlineLevel="0" collapsed="false">
      <c r="A786" s="307"/>
      <c r="B786" s="317"/>
      <c r="C786" s="318"/>
      <c r="D786" s="279"/>
      <c r="E786" s="169"/>
      <c r="F786" s="169"/>
      <c r="G786" s="169"/>
      <c r="H786" s="169"/>
      <c r="I786" s="169"/>
      <c r="J786" s="169"/>
      <c r="K786" s="169"/>
      <c r="L786" s="169"/>
      <c r="M786" s="169"/>
      <c r="N786" s="169"/>
      <c r="O786" s="169"/>
      <c r="P786" s="169"/>
    </row>
    <row r="787" customFormat="false" ht="11.25" hidden="false" customHeight="true" outlineLevel="0" collapsed="false">
      <c r="A787" s="307"/>
      <c r="B787" s="317"/>
      <c r="C787" s="318"/>
      <c r="D787" s="279"/>
      <c r="E787" s="169"/>
      <c r="F787" s="169"/>
      <c r="G787" s="169"/>
      <c r="H787" s="169"/>
      <c r="I787" s="169"/>
      <c r="J787" s="169"/>
      <c r="K787" s="169"/>
      <c r="L787" s="169"/>
      <c r="M787" s="169"/>
      <c r="N787" s="169"/>
      <c r="O787" s="169"/>
      <c r="P787" s="169"/>
    </row>
    <row r="788" customFormat="false" ht="11.25" hidden="false" customHeight="true" outlineLevel="0" collapsed="false">
      <c r="A788" s="307"/>
      <c r="B788" s="317"/>
      <c r="C788" s="318"/>
      <c r="D788" s="279"/>
      <c r="E788" s="169"/>
      <c r="F788" s="169"/>
      <c r="G788" s="169"/>
      <c r="H788" s="169"/>
      <c r="I788" s="169"/>
      <c r="J788" s="169"/>
      <c r="K788" s="169"/>
      <c r="L788" s="169"/>
      <c r="M788" s="169"/>
      <c r="N788" s="169"/>
      <c r="O788" s="169"/>
      <c r="P788" s="169"/>
    </row>
    <row r="789" customFormat="false" ht="11.25" hidden="false" customHeight="true" outlineLevel="0" collapsed="false">
      <c r="A789" s="307"/>
      <c r="B789" s="317"/>
      <c r="C789" s="318"/>
      <c r="D789" s="279"/>
      <c r="E789" s="169"/>
      <c r="F789" s="169"/>
      <c r="G789" s="169"/>
      <c r="H789" s="169"/>
      <c r="I789" s="169"/>
      <c r="J789" s="169"/>
      <c r="K789" s="169"/>
      <c r="L789" s="169"/>
      <c r="M789" s="169"/>
      <c r="N789" s="169"/>
      <c r="O789" s="169"/>
      <c r="P789" s="169"/>
    </row>
    <row r="790" customFormat="false" ht="11.25" hidden="false" customHeight="true" outlineLevel="0" collapsed="false">
      <c r="A790" s="307"/>
      <c r="B790" s="317"/>
      <c r="C790" s="318"/>
      <c r="D790" s="279"/>
      <c r="E790" s="169"/>
      <c r="F790" s="169"/>
      <c r="G790" s="169"/>
      <c r="H790" s="169"/>
      <c r="I790" s="169"/>
      <c r="J790" s="169"/>
      <c r="K790" s="169"/>
      <c r="L790" s="169"/>
      <c r="M790" s="169"/>
      <c r="N790" s="169"/>
      <c r="O790" s="169"/>
      <c r="P790" s="169"/>
    </row>
    <row r="791" customFormat="false" ht="11.25" hidden="false" customHeight="true" outlineLevel="0" collapsed="false">
      <c r="A791" s="307"/>
      <c r="B791" s="317"/>
      <c r="C791" s="318"/>
      <c r="D791" s="279"/>
      <c r="E791" s="169"/>
      <c r="F791" s="169"/>
      <c r="G791" s="169"/>
      <c r="H791" s="169"/>
      <c r="I791" s="169"/>
      <c r="J791" s="169"/>
      <c r="K791" s="169"/>
      <c r="L791" s="169"/>
      <c r="M791" s="169"/>
      <c r="N791" s="169"/>
      <c r="O791" s="169"/>
      <c r="P791" s="169"/>
    </row>
    <row r="792" customFormat="false" ht="11.25" hidden="false" customHeight="true" outlineLevel="0" collapsed="false">
      <c r="A792" s="307"/>
      <c r="B792" s="317"/>
      <c r="C792" s="318"/>
      <c r="D792" s="279"/>
      <c r="E792" s="169"/>
      <c r="F792" s="169"/>
      <c r="G792" s="169"/>
      <c r="H792" s="169"/>
      <c r="I792" s="169"/>
      <c r="J792" s="169"/>
      <c r="K792" s="169"/>
      <c r="L792" s="169"/>
      <c r="M792" s="169"/>
      <c r="N792" s="169"/>
      <c r="O792" s="169"/>
      <c r="P792" s="169"/>
    </row>
    <row r="793" customFormat="false" ht="11.25" hidden="false" customHeight="true" outlineLevel="0" collapsed="false">
      <c r="A793" s="307"/>
      <c r="B793" s="317"/>
      <c r="C793" s="318"/>
      <c r="D793" s="279"/>
      <c r="E793" s="169"/>
      <c r="F793" s="169"/>
      <c r="G793" s="169"/>
      <c r="H793" s="169"/>
      <c r="I793" s="169"/>
      <c r="J793" s="169"/>
      <c r="K793" s="169"/>
      <c r="L793" s="169"/>
      <c r="M793" s="169"/>
      <c r="N793" s="169"/>
      <c r="O793" s="169"/>
      <c r="P793" s="169"/>
    </row>
    <row r="794" customFormat="false" ht="11.25" hidden="false" customHeight="true" outlineLevel="0" collapsed="false">
      <c r="A794" s="307"/>
      <c r="B794" s="317"/>
      <c r="C794" s="318"/>
      <c r="D794" s="279"/>
      <c r="E794" s="169"/>
      <c r="F794" s="169"/>
      <c r="G794" s="169"/>
      <c r="H794" s="169"/>
      <c r="I794" s="169"/>
      <c r="J794" s="169"/>
      <c r="K794" s="169"/>
      <c r="L794" s="169"/>
      <c r="M794" s="169"/>
      <c r="N794" s="169"/>
      <c r="O794" s="169"/>
      <c r="P794" s="169"/>
    </row>
    <row r="795" customFormat="false" ht="11.25" hidden="false" customHeight="true" outlineLevel="0" collapsed="false">
      <c r="A795" s="307"/>
      <c r="B795" s="317"/>
      <c r="C795" s="318"/>
      <c r="D795" s="279"/>
      <c r="E795" s="169"/>
      <c r="F795" s="169"/>
      <c r="G795" s="169"/>
      <c r="H795" s="169"/>
      <c r="I795" s="169"/>
      <c r="J795" s="169"/>
      <c r="K795" s="169"/>
      <c r="L795" s="169"/>
      <c r="M795" s="169"/>
      <c r="N795" s="169"/>
      <c r="O795" s="169"/>
      <c r="P795" s="169"/>
    </row>
    <row r="796" customFormat="false" ht="11.25" hidden="false" customHeight="true" outlineLevel="0" collapsed="false">
      <c r="A796" s="307"/>
      <c r="B796" s="317"/>
      <c r="C796" s="318"/>
      <c r="D796" s="279"/>
      <c r="E796" s="169"/>
      <c r="F796" s="169"/>
      <c r="G796" s="169"/>
      <c r="H796" s="169"/>
      <c r="I796" s="169"/>
      <c r="J796" s="169"/>
      <c r="K796" s="169"/>
      <c r="L796" s="169"/>
      <c r="M796" s="169"/>
      <c r="N796" s="169"/>
      <c r="O796" s="169"/>
      <c r="P796" s="169"/>
    </row>
    <row r="797" customFormat="false" ht="11.25" hidden="false" customHeight="true" outlineLevel="0" collapsed="false">
      <c r="A797" s="307"/>
      <c r="B797" s="317"/>
      <c r="C797" s="318"/>
      <c r="D797" s="279"/>
      <c r="E797" s="169"/>
      <c r="F797" s="169"/>
      <c r="G797" s="169"/>
      <c r="H797" s="169"/>
      <c r="I797" s="169"/>
      <c r="J797" s="169"/>
      <c r="K797" s="169"/>
      <c r="L797" s="169"/>
      <c r="M797" s="169"/>
      <c r="N797" s="169"/>
      <c r="O797" s="169"/>
      <c r="P797" s="169"/>
    </row>
    <row r="798" customFormat="false" ht="11.25" hidden="false" customHeight="true" outlineLevel="0" collapsed="false">
      <c r="A798" s="307"/>
      <c r="B798" s="317"/>
      <c r="C798" s="318"/>
      <c r="D798" s="279"/>
      <c r="E798" s="169"/>
      <c r="F798" s="169"/>
      <c r="G798" s="169"/>
      <c r="H798" s="169"/>
      <c r="I798" s="169"/>
      <c r="J798" s="169"/>
      <c r="K798" s="169"/>
      <c r="L798" s="169"/>
      <c r="M798" s="169"/>
      <c r="N798" s="169"/>
      <c r="O798" s="169"/>
      <c r="P798" s="169"/>
    </row>
    <row r="799" customFormat="false" ht="11.25" hidden="false" customHeight="true" outlineLevel="0" collapsed="false">
      <c r="A799" s="307"/>
      <c r="B799" s="317"/>
      <c r="C799" s="318"/>
      <c r="D799" s="279"/>
      <c r="E799" s="169"/>
      <c r="F799" s="169"/>
      <c r="G799" s="169"/>
      <c r="H799" s="169"/>
      <c r="I799" s="169"/>
      <c r="J799" s="169"/>
      <c r="K799" s="169"/>
      <c r="L799" s="169"/>
      <c r="M799" s="169"/>
      <c r="N799" s="169"/>
      <c r="O799" s="169"/>
      <c r="P799" s="169"/>
    </row>
    <row r="800" customFormat="false" ht="11.25" hidden="false" customHeight="true" outlineLevel="0" collapsed="false">
      <c r="A800" s="307"/>
      <c r="B800" s="317"/>
      <c r="C800" s="318"/>
      <c r="D800" s="279"/>
      <c r="E800" s="169"/>
      <c r="F800" s="169"/>
      <c r="G800" s="169"/>
      <c r="H800" s="169"/>
      <c r="I800" s="169"/>
      <c r="J800" s="169"/>
      <c r="K800" s="169"/>
      <c r="L800" s="169"/>
      <c r="M800" s="169"/>
      <c r="N800" s="169"/>
      <c r="O800" s="169"/>
      <c r="P800" s="169"/>
    </row>
    <row r="801" customFormat="false" ht="11.25" hidden="false" customHeight="true" outlineLevel="0" collapsed="false">
      <c r="A801" s="307"/>
      <c r="B801" s="317"/>
      <c r="C801" s="318"/>
      <c r="D801" s="279"/>
      <c r="E801" s="169"/>
      <c r="F801" s="169"/>
      <c r="G801" s="169"/>
      <c r="H801" s="169"/>
      <c r="I801" s="169"/>
      <c r="J801" s="169"/>
      <c r="K801" s="169"/>
      <c r="L801" s="169"/>
      <c r="M801" s="169"/>
      <c r="N801" s="169"/>
      <c r="O801" s="169"/>
      <c r="P801" s="169"/>
    </row>
    <row r="802" customFormat="false" ht="11.25" hidden="false" customHeight="true" outlineLevel="0" collapsed="false">
      <c r="A802" s="307"/>
      <c r="B802" s="317"/>
      <c r="C802" s="318"/>
      <c r="D802" s="279"/>
      <c r="E802" s="169"/>
      <c r="F802" s="169"/>
      <c r="G802" s="169"/>
      <c r="H802" s="169"/>
      <c r="I802" s="169"/>
      <c r="J802" s="169"/>
      <c r="K802" s="169"/>
      <c r="L802" s="169"/>
      <c r="M802" s="169"/>
      <c r="N802" s="169"/>
      <c r="O802" s="169"/>
      <c r="P802" s="169"/>
    </row>
    <row r="803" customFormat="false" ht="11.25" hidden="false" customHeight="true" outlineLevel="0" collapsed="false">
      <c r="A803" s="307"/>
      <c r="B803" s="317"/>
      <c r="C803" s="318"/>
      <c r="D803" s="279"/>
      <c r="E803" s="169"/>
      <c r="F803" s="169"/>
      <c r="G803" s="169"/>
      <c r="H803" s="169"/>
      <c r="I803" s="169"/>
      <c r="J803" s="169"/>
      <c r="K803" s="169"/>
      <c r="L803" s="169"/>
      <c r="M803" s="169"/>
      <c r="N803" s="169"/>
      <c r="O803" s="169"/>
      <c r="P803" s="169"/>
    </row>
    <row r="804" customFormat="false" ht="11.25" hidden="false" customHeight="true" outlineLevel="0" collapsed="false">
      <c r="A804" s="307"/>
      <c r="B804" s="317"/>
      <c r="C804" s="318"/>
      <c r="D804" s="279"/>
      <c r="E804" s="169"/>
      <c r="F804" s="169"/>
      <c r="G804" s="169"/>
      <c r="H804" s="169"/>
      <c r="I804" s="169"/>
      <c r="J804" s="169"/>
      <c r="K804" s="169"/>
      <c r="L804" s="169"/>
      <c r="M804" s="169"/>
      <c r="N804" s="169"/>
      <c r="O804" s="169"/>
      <c r="P804" s="169"/>
    </row>
    <row r="805" customFormat="false" ht="11.25" hidden="false" customHeight="true" outlineLevel="0" collapsed="false">
      <c r="A805" s="307"/>
      <c r="B805" s="317"/>
      <c r="C805" s="318"/>
      <c r="D805" s="279"/>
      <c r="E805" s="169"/>
      <c r="F805" s="169"/>
      <c r="G805" s="169"/>
      <c r="H805" s="169"/>
      <c r="I805" s="169"/>
      <c r="J805" s="169"/>
      <c r="K805" s="169"/>
      <c r="L805" s="169"/>
      <c r="M805" s="169"/>
      <c r="N805" s="169"/>
      <c r="O805" s="169"/>
      <c r="P805" s="169"/>
    </row>
    <row r="806" customFormat="false" ht="11.25" hidden="false" customHeight="true" outlineLevel="0" collapsed="false">
      <c r="A806" s="307"/>
      <c r="B806" s="317"/>
      <c r="C806" s="318"/>
      <c r="D806" s="279"/>
      <c r="E806" s="169"/>
      <c r="F806" s="169"/>
      <c r="G806" s="169"/>
      <c r="H806" s="169"/>
      <c r="I806" s="169"/>
      <c r="J806" s="169"/>
      <c r="K806" s="169"/>
      <c r="L806" s="169"/>
      <c r="M806" s="169"/>
      <c r="N806" s="169"/>
      <c r="O806" s="169"/>
      <c r="P806" s="169"/>
    </row>
    <row r="807" customFormat="false" ht="11.25" hidden="false" customHeight="true" outlineLevel="0" collapsed="false">
      <c r="A807" s="307"/>
      <c r="B807" s="317"/>
      <c r="C807" s="318"/>
      <c r="D807" s="279"/>
      <c r="E807" s="169"/>
      <c r="F807" s="169"/>
      <c r="G807" s="169"/>
      <c r="H807" s="169"/>
      <c r="I807" s="169"/>
      <c r="J807" s="169"/>
      <c r="K807" s="169"/>
      <c r="L807" s="169"/>
      <c r="M807" s="169"/>
      <c r="N807" s="169"/>
      <c r="O807" s="169"/>
      <c r="P807" s="169"/>
    </row>
    <row r="808" customFormat="false" ht="11.25" hidden="false" customHeight="true" outlineLevel="0" collapsed="false">
      <c r="A808" s="307"/>
      <c r="B808" s="317"/>
      <c r="C808" s="318"/>
      <c r="D808" s="279"/>
      <c r="E808" s="169"/>
      <c r="F808" s="169"/>
      <c r="G808" s="169"/>
      <c r="H808" s="169"/>
      <c r="I808" s="169"/>
      <c r="J808" s="169"/>
      <c r="K808" s="169"/>
      <c r="L808" s="169"/>
      <c r="M808" s="169"/>
      <c r="N808" s="169"/>
      <c r="O808" s="169"/>
      <c r="P808" s="169"/>
    </row>
    <row r="809" customFormat="false" ht="11.25" hidden="false" customHeight="true" outlineLevel="0" collapsed="false">
      <c r="A809" s="307"/>
      <c r="B809" s="317"/>
      <c r="C809" s="318"/>
      <c r="D809" s="279"/>
      <c r="E809" s="169"/>
      <c r="F809" s="169"/>
      <c r="G809" s="169"/>
      <c r="H809" s="169"/>
      <c r="I809" s="169"/>
      <c r="J809" s="169"/>
      <c r="K809" s="169"/>
      <c r="L809" s="169"/>
      <c r="M809" s="169"/>
      <c r="N809" s="169"/>
      <c r="O809" s="169"/>
      <c r="P809" s="169"/>
    </row>
    <row r="810" customFormat="false" ht="11.25" hidden="false" customHeight="true" outlineLevel="0" collapsed="false">
      <c r="A810" s="307"/>
      <c r="B810" s="317"/>
      <c r="C810" s="318"/>
      <c r="D810" s="279"/>
      <c r="E810" s="169"/>
      <c r="F810" s="169"/>
      <c r="G810" s="169"/>
      <c r="H810" s="169"/>
      <c r="I810" s="169"/>
      <c r="J810" s="169"/>
      <c r="K810" s="169"/>
      <c r="L810" s="169"/>
      <c r="M810" s="169"/>
      <c r="N810" s="169"/>
      <c r="O810" s="169"/>
      <c r="P810" s="169"/>
    </row>
    <row r="811" customFormat="false" ht="11.25" hidden="false" customHeight="true" outlineLevel="0" collapsed="false">
      <c r="A811" s="307"/>
      <c r="B811" s="317"/>
      <c r="C811" s="318"/>
      <c r="D811" s="279"/>
      <c r="E811" s="169"/>
      <c r="F811" s="169"/>
      <c r="G811" s="169"/>
      <c r="H811" s="169"/>
      <c r="I811" s="169"/>
      <c r="J811" s="169"/>
      <c r="K811" s="169"/>
      <c r="L811" s="169"/>
      <c r="M811" s="169"/>
      <c r="N811" s="169"/>
      <c r="O811" s="169"/>
      <c r="P811" s="169"/>
    </row>
    <row r="812" customFormat="false" ht="11.25" hidden="false" customHeight="true" outlineLevel="0" collapsed="false">
      <c r="A812" s="307"/>
      <c r="B812" s="317"/>
      <c r="C812" s="318"/>
      <c r="D812" s="279"/>
      <c r="E812" s="169"/>
      <c r="F812" s="169"/>
      <c r="G812" s="169"/>
      <c r="H812" s="169"/>
      <c r="I812" s="169"/>
      <c r="J812" s="169"/>
      <c r="K812" s="169"/>
      <c r="L812" s="169"/>
      <c r="M812" s="169"/>
      <c r="N812" s="169"/>
      <c r="O812" s="169"/>
      <c r="P812" s="169"/>
    </row>
    <row r="813" customFormat="false" ht="11.25" hidden="false" customHeight="true" outlineLevel="0" collapsed="false">
      <c r="A813" s="307"/>
      <c r="B813" s="317"/>
      <c r="C813" s="318"/>
      <c r="D813" s="279"/>
      <c r="E813" s="169"/>
      <c r="F813" s="169"/>
      <c r="G813" s="169"/>
      <c r="H813" s="169"/>
      <c r="I813" s="169"/>
      <c r="J813" s="169"/>
      <c r="K813" s="169"/>
      <c r="L813" s="169"/>
      <c r="M813" s="169"/>
      <c r="N813" s="169"/>
      <c r="O813" s="169"/>
      <c r="P813" s="169"/>
    </row>
    <row r="814" customFormat="false" ht="11.25" hidden="false" customHeight="true" outlineLevel="0" collapsed="false">
      <c r="A814" s="307"/>
      <c r="B814" s="317"/>
      <c r="C814" s="318"/>
      <c r="D814" s="279"/>
      <c r="E814" s="169"/>
      <c r="F814" s="169"/>
      <c r="G814" s="169"/>
      <c r="H814" s="169"/>
      <c r="I814" s="169"/>
      <c r="J814" s="169"/>
      <c r="K814" s="169"/>
      <c r="L814" s="169"/>
      <c r="M814" s="169"/>
      <c r="N814" s="169"/>
      <c r="O814" s="169"/>
      <c r="P814" s="169"/>
    </row>
    <row r="815" customFormat="false" ht="11.25" hidden="false" customHeight="true" outlineLevel="0" collapsed="false">
      <c r="A815" s="307"/>
      <c r="B815" s="317"/>
      <c r="C815" s="318"/>
      <c r="D815" s="279"/>
      <c r="E815" s="169"/>
      <c r="F815" s="169"/>
      <c r="G815" s="169"/>
      <c r="H815" s="169"/>
      <c r="I815" s="169"/>
      <c r="J815" s="169"/>
      <c r="K815" s="169"/>
      <c r="L815" s="169"/>
      <c r="M815" s="169"/>
      <c r="N815" s="169"/>
      <c r="O815" s="169"/>
      <c r="P815" s="169"/>
    </row>
    <row r="816" customFormat="false" ht="11.25" hidden="false" customHeight="true" outlineLevel="0" collapsed="false">
      <c r="A816" s="307"/>
      <c r="B816" s="317"/>
      <c r="C816" s="318"/>
      <c r="D816" s="279"/>
      <c r="E816" s="169"/>
      <c r="F816" s="169"/>
      <c r="G816" s="169"/>
      <c r="H816" s="169"/>
      <c r="I816" s="169"/>
      <c r="J816" s="169"/>
      <c r="K816" s="169"/>
      <c r="L816" s="169"/>
      <c r="M816" s="169"/>
      <c r="N816" s="169"/>
      <c r="O816" s="169"/>
      <c r="P816" s="169"/>
    </row>
    <row r="817" customFormat="false" ht="11.25" hidden="false" customHeight="true" outlineLevel="0" collapsed="false">
      <c r="A817" s="307"/>
      <c r="B817" s="317"/>
      <c r="C817" s="318"/>
      <c r="D817" s="279"/>
      <c r="E817" s="169"/>
      <c r="F817" s="169"/>
      <c r="G817" s="169"/>
      <c r="H817" s="169"/>
      <c r="I817" s="169"/>
      <c r="J817" s="169"/>
      <c r="K817" s="169"/>
      <c r="L817" s="169"/>
      <c r="M817" s="169"/>
      <c r="N817" s="169"/>
      <c r="O817" s="169"/>
      <c r="P817" s="169"/>
    </row>
    <row r="818" customFormat="false" ht="11.25" hidden="false" customHeight="true" outlineLevel="0" collapsed="false">
      <c r="A818" s="307"/>
      <c r="B818" s="317"/>
      <c r="C818" s="318"/>
      <c r="D818" s="279"/>
      <c r="E818" s="169"/>
      <c r="F818" s="169"/>
      <c r="G818" s="169"/>
      <c r="H818" s="169"/>
      <c r="I818" s="169"/>
      <c r="J818" s="169"/>
      <c r="K818" s="169"/>
      <c r="L818" s="169"/>
      <c r="M818" s="169"/>
      <c r="N818" s="169"/>
      <c r="O818" s="169"/>
      <c r="P818" s="169"/>
    </row>
    <row r="819" customFormat="false" ht="11.25" hidden="false" customHeight="true" outlineLevel="0" collapsed="false">
      <c r="A819" s="307"/>
      <c r="B819" s="317"/>
      <c r="C819" s="318"/>
      <c r="D819" s="279"/>
      <c r="E819" s="169"/>
      <c r="F819" s="169"/>
      <c r="G819" s="169"/>
      <c r="H819" s="169"/>
      <c r="I819" s="169"/>
      <c r="J819" s="169"/>
      <c r="K819" s="169"/>
      <c r="L819" s="169"/>
      <c r="M819" s="169"/>
      <c r="N819" s="169"/>
      <c r="O819" s="169"/>
      <c r="P819" s="169"/>
    </row>
    <row r="820" customFormat="false" ht="11.25" hidden="false" customHeight="true" outlineLevel="0" collapsed="false">
      <c r="A820" s="307"/>
      <c r="B820" s="317"/>
      <c r="C820" s="318"/>
      <c r="D820" s="279"/>
      <c r="E820" s="169"/>
      <c r="F820" s="169"/>
      <c r="G820" s="169"/>
      <c r="H820" s="169"/>
      <c r="I820" s="169"/>
      <c r="J820" s="169"/>
      <c r="K820" s="169"/>
      <c r="L820" s="169"/>
      <c r="M820" s="169"/>
      <c r="N820" s="169"/>
      <c r="O820" s="169"/>
      <c r="P820" s="169"/>
    </row>
    <row r="821" customFormat="false" ht="11.25" hidden="false" customHeight="true" outlineLevel="0" collapsed="false">
      <c r="A821" s="307"/>
      <c r="B821" s="317"/>
      <c r="C821" s="318"/>
      <c r="D821" s="279"/>
      <c r="E821" s="169"/>
      <c r="F821" s="169"/>
      <c r="G821" s="169"/>
      <c r="H821" s="169"/>
      <c r="I821" s="169"/>
      <c r="J821" s="169"/>
      <c r="K821" s="169"/>
      <c r="L821" s="169"/>
      <c r="M821" s="169"/>
      <c r="N821" s="169"/>
      <c r="O821" s="169"/>
      <c r="P821" s="169"/>
    </row>
    <row r="822" customFormat="false" ht="11.25" hidden="false" customHeight="true" outlineLevel="0" collapsed="false">
      <c r="A822" s="307"/>
      <c r="B822" s="317"/>
      <c r="C822" s="318"/>
      <c r="D822" s="279"/>
      <c r="E822" s="169"/>
      <c r="F822" s="169"/>
      <c r="G822" s="169"/>
      <c r="H822" s="169"/>
      <c r="I822" s="169"/>
      <c r="J822" s="169"/>
      <c r="K822" s="169"/>
      <c r="L822" s="169"/>
      <c r="M822" s="169"/>
      <c r="N822" s="169"/>
      <c r="O822" s="169"/>
      <c r="P822" s="169"/>
    </row>
    <row r="823" customFormat="false" ht="11.25" hidden="false" customHeight="true" outlineLevel="0" collapsed="false">
      <c r="A823" s="307"/>
      <c r="B823" s="317"/>
      <c r="C823" s="318"/>
      <c r="D823" s="279"/>
      <c r="E823" s="169"/>
      <c r="F823" s="169"/>
      <c r="G823" s="169"/>
      <c r="H823" s="169"/>
      <c r="I823" s="169"/>
      <c r="J823" s="169"/>
      <c r="K823" s="169"/>
      <c r="L823" s="169"/>
      <c r="M823" s="169"/>
      <c r="N823" s="169"/>
      <c r="O823" s="169"/>
      <c r="P823" s="169"/>
    </row>
    <row r="824" customFormat="false" ht="11.25" hidden="false" customHeight="true" outlineLevel="0" collapsed="false">
      <c r="A824" s="307"/>
      <c r="B824" s="317"/>
      <c r="C824" s="318"/>
      <c r="D824" s="279"/>
      <c r="E824" s="169"/>
      <c r="F824" s="169"/>
      <c r="G824" s="169"/>
      <c r="H824" s="169"/>
      <c r="I824" s="169"/>
      <c r="J824" s="169"/>
      <c r="K824" s="169"/>
      <c r="L824" s="169"/>
      <c r="M824" s="169"/>
      <c r="N824" s="169"/>
      <c r="O824" s="169"/>
      <c r="P824" s="169"/>
    </row>
    <row r="825" customFormat="false" ht="11.25" hidden="false" customHeight="true" outlineLevel="0" collapsed="false">
      <c r="A825" s="307"/>
      <c r="B825" s="317"/>
      <c r="C825" s="318"/>
      <c r="D825" s="279"/>
      <c r="E825" s="169"/>
      <c r="F825" s="169"/>
      <c r="G825" s="169"/>
      <c r="H825" s="169"/>
      <c r="I825" s="169"/>
      <c r="J825" s="169"/>
      <c r="K825" s="169"/>
      <c r="L825" s="169"/>
      <c r="M825" s="169"/>
      <c r="N825" s="169"/>
      <c r="O825" s="169"/>
      <c r="P825" s="169"/>
    </row>
    <row r="826" customFormat="false" ht="11.25" hidden="false" customHeight="true" outlineLevel="0" collapsed="false">
      <c r="A826" s="307"/>
      <c r="B826" s="317"/>
      <c r="C826" s="318"/>
      <c r="D826" s="279"/>
      <c r="E826" s="169"/>
      <c r="F826" s="169"/>
      <c r="G826" s="169"/>
      <c r="H826" s="169"/>
      <c r="I826" s="169"/>
      <c r="J826" s="169"/>
      <c r="K826" s="169"/>
      <c r="L826" s="169"/>
      <c r="M826" s="169"/>
      <c r="N826" s="169"/>
      <c r="O826" s="169"/>
      <c r="P826" s="169"/>
    </row>
    <row r="827" customFormat="false" ht="11.25" hidden="false" customHeight="true" outlineLevel="0" collapsed="false">
      <c r="A827" s="307"/>
      <c r="B827" s="317"/>
      <c r="C827" s="318"/>
      <c r="D827" s="279"/>
      <c r="E827" s="169"/>
      <c r="F827" s="169"/>
      <c r="G827" s="169"/>
      <c r="H827" s="169"/>
      <c r="I827" s="169"/>
      <c r="J827" s="169"/>
      <c r="K827" s="169"/>
      <c r="L827" s="169"/>
      <c r="M827" s="169"/>
      <c r="N827" s="169"/>
      <c r="O827" s="169"/>
      <c r="P827" s="169"/>
    </row>
    <row r="828" customFormat="false" ht="11.25" hidden="false" customHeight="true" outlineLevel="0" collapsed="false">
      <c r="A828" s="307"/>
      <c r="B828" s="317"/>
      <c r="C828" s="318"/>
      <c r="D828" s="279"/>
      <c r="E828" s="169"/>
      <c r="F828" s="169"/>
      <c r="G828" s="169"/>
      <c r="H828" s="169"/>
      <c r="I828" s="169"/>
      <c r="J828" s="169"/>
      <c r="K828" s="169"/>
      <c r="L828" s="169"/>
      <c r="M828" s="169"/>
      <c r="N828" s="169"/>
      <c r="O828" s="169"/>
      <c r="P828" s="169"/>
    </row>
    <row r="829" customFormat="false" ht="11.25" hidden="false" customHeight="true" outlineLevel="0" collapsed="false">
      <c r="A829" s="307"/>
      <c r="B829" s="317"/>
      <c r="C829" s="318"/>
      <c r="D829" s="279"/>
      <c r="E829" s="169"/>
      <c r="F829" s="169"/>
      <c r="G829" s="169"/>
      <c r="H829" s="169"/>
      <c r="I829" s="169"/>
      <c r="J829" s="169"/>
      <c r="K829" s="169"/>
      <c r="L829" s="169"/>
      <c r="M829" s="169"/>
      <c r="N829" s="169"/>
      <c r="O829" s="169"/>
      <c r="P829" s="169"/>
    </row>
    <row r="830" customFormat="false" ht="11.25" hidden="false" customHeight="true" outlineLevel="0" collapsed="false">
      <c r="A830" s="307"/>
      <c r="B830" s="317"/>
      <c r="C830" s="318"/>
      <c r="D830" s="279"/>
      <c r="E830" s="169"/>
      <c r="F830" s="169"/>
      <c r="G830" s="169"/>
      <c r="H830" s="169"/>
      <c r="I830" s="169"/>
      <c r="J830" s="169"/>
      <c r="K830" s="169"/>
      <c r="L830" s="169"/>
      <c r="M830" s="169"/>
      <c r="N830" s="169"/>
      <c r="O830" s="169"/>
      <c r="P830" s="169"/>
    </row>
    <row r="831" customFormat="false" ht="11.25" hidden="false" customHeight="true" outlineLevel="0" collapsed="false">
      <c r="A831" s="307"/>
      <c r="B831" s="317"/>
      <c r="C831" s="318"/>
      <c r="D831" s="279"/>
      <c r="E831" s="169"/>
      <c r="F831" s="169"/>
      <c r="G831" s="169"/>
      <c r="H831" s="169"/>
      <c r="I831" s="169"/>
      <c r="J831" s="169"/>
      <c r="K831" s="169"/>
      <c r="L831" s="169"/>
      <c r="M831" s="169"/>
      <c r="N831" s="169"/>
      <c r="O831" s="169"/>
      <c r="P831" s="169"/>
    </row>
    <row r="832" customFormat="false" ht="11.25" hidden="false" customHeight="true" outlineLevel="0" collapsed="false">
      <c r="A832" s="307"/>
      <c r="B832" s="317"/>
      <c r="C832" s="318"/>
      <c r="D832" s="279"/>
      <c r="E832" s="169"/>
      <c r="F832" s="169"/>
      <c r="G832" s="169"/>
      <c r="H832" s="169"/>
      <c r="I832" s="169"/>
      <c r="J832" s="169"/>
      <c r="K832" s="169"/>
      <c r="L832" s="169"/>
      <c r="M832" s="169"/>
      <c r="N832" s="169"/>
      <c r="O832" s="169"/>
      <c r="P832" s="169"/>
    </row>
    <row r="833" customFormat="false" ht="11.25" hidden="false" customHeight="true" outlineLevel="0" collapsed="false">
      <c r="A833" s="307"/>
      <c r="B833" s="317"/>
      <c r="C833" s="318"/>
      <c r="D833" s="279"/>
      <c r="E833" s="169"/>
      <c r="F833" s="169"/>
      <c r="G833" s="169"/>
      <c r="H833" s="169"/>
      <c r="I833" s="169"/>
      <c r="J833" s="169"/>
      <c r="K833" s="169"/>
      <c r="L833" s="169"/>
      <c r="M833" s="169"/>
      <c r="N833" s="169"/>
      <c r="O833" s="169"/>
      <c r="P833" s="169"/>
    </row>
    <row r="834" customFormat="false" ht="11.25" hidden="false" customHeight="true" outlineLevel="0" collapsed="false">
      <c r="A834" s="307"/>
      <c r="B834" s="317"/>
      <c r="C834" s="318"/>
      <c r="D834" s="279"/>
      <c r="E834" s="169"/>
      <c r="F834" s="169"/>
      <c r="G834" s="169"/>
      <c r="H834" s="169"/>
      <c r="I834" s="169"/>
      <c r="J834" s="169"/>
      <c r="K834" s="169"/>
      <c r="L834" s="169"/>
      <c r="M834" s="169"/>
      <c r="N834" s="169"/>
      <c r="O834" s="169"/>
      <c r="P834" s="169"/>
    </row>
    <row r="835" customFormat="false" ht="11.25" hidden="false" customHeight="true" outlineLevel="0" collapsed="false">
      <c r="A835" s="307"/>
      <c r="B835" s="317"/>
      <c r="C835" s="318"/>
      <c r="D835" s="279"/>
      <c r="E835" s="169"/>
      <c r="F835" s="169"/>
      <c r="G835" s="169"/>
      <c r="H835" s="169"/>
      <c r="I835" s="169"/>
      <c r="J835" s="169"/>
      <c r="K835" s="169"/>
      <c r="L835" s="169"/>
      <c r="M835" s="169"/>
      <c r="N835" s="169"/>
      <c r="O835" s="169"/>
      <c r="P835" s="169"/>
    </row>
    <row r="836" customFormat="false" ht="11.25" hidden="false" customHeight="true" outlineLevel="0" collapsed="false">
      <c r="A836" s="307"/>
      <c r="B836" s="317"/>
      <c r="C836" s="318"/>
      <c r="D836" s="279"/>
      <c r="E836" s="169"/>
      <c r="F836" s="169"/>
      <c r="G836" s="169"/>
      <c r="H836" s="169"/>
      <c r="I836" s="169"/>
      <c r="J836" s="169"/>
      <c r="K836" s="169"/>
      <c r="L836" s="169"/>
      <c r="M836" s="169"/>
      <c r="N836" s="169"/>
      <c r="O836" s="169"/>
      <c r="P836" s="169"/>
    </row>
    <row r="837" customFormat="false" ht="11.25" hidden="false" customHeight="true" outlineLevel="0" collapsed="false">
      <c r="A837" s="307"/>
      <c r="B837" s="317"/>
      <c r="C837" s="318"/>
      <c r="D837" s="279"/>
      <c r="E837" s="169"/>
      <c r="F837" s="169"/>
      <c r="G837" s="169"/>
      <c r="H837" s="169"/>
      <c r="I837" s="169"/>
      <c r="J837" s="169"/>
      <c r="K837" s="169"/>
      <c r="L837" s="169"/>
      <c r="M837" s="169"/>
      <c r="N837" s="169"/>
      <c r="O837" s="169"/>
      <c r="P837" s="169"/>
    </row>
    <row r="838" customFormat="false" ht="11.25" hidden="false" customHeight="true" outlineLevel="0" collapsed="false">
      <c r="A838" s="307"/>
      <c r="B838" s="317"/>
      <c r="C838" s="318"/>
      <c r="D838" s="279"/>
      <c r="E838" s="169"/>
      <c r="F838" s="169"/>
      <c r="G838" s="169"/>
      <c r="H838" s="169"/>
      <c r="I838" s="169"/>
      <c r="J838" s="169"/>
      <c r="K838" s="169"/>
      <c r="L838" s="169"/>
      <c r="M838" s="169"/>
      <c r="N838" s="169"/>
      <c r="O838" s="169"/>
      <c r="P838" s="169"/>
    </row>
    <row r="839" customFormat="false" ht="11.25" hidden="false" customHeight="true" outlineLevel="0" collapsed="false">
      <c r="A839" s="307"/>
      <c r="B839" s="317"/>
      <c r="C839" s="318"/>
      <c r="D839" s="279"/>
      <c r="E839" s="169"/>
      <c r="F839" s="169"/>
      <c r="G839" s="169"/>
      <c r="H839" s="169"/>
      <c r="I839" s="169"/>
      <c r="J839" s="169"/>
      <c r="K839" s="169"/>
      <c r="L839" s="169"/>
      <c r="M839" s="169"/>
      <c r="N839" s="169"/>
      <c r="O839" s="169"/>
      <c r="P839" s="169"/>
    </row>
    <row r="840" customFormat="false" ht="11.25" hidden="false" customHeight="true" outlineLevel="0" collapsed="false">
      <c r="A840" s="307"/>
      <c r="B840" s="317"/>
      <c r="C840" s="318"/>
      <c r="D840" s="279"/>
      <c r="E840" s="169"/>
      <c r="F840" s="169"/>
      <c r="G840" s="169"/>
      <c r="H840" s="169"/>
      <c r="I840" s="169"/>
      <c r="J840" s="169"/>
      <c r="K840" s="169"/>
      <c r="L840" s="169"/>
      <c r="M840" s="169"/>
      <c r="N840" s="169"/>
      <c r="O840" s="169"/>
      <c r="P840" s="169"/>
    </row>
    <row r="841" customFormat="false" ht="11.25" hidden="false" customHeight="true" outlineLevel="0" collapsed="false">
      <c r="A841" s="307"/>
      <c r="B841" s="317"/>
      <c r="C841" s="318"/>
      <c r="D841" s="279"/>
      <c r="E841" s="169"/>
      <c r="F841" s="169"/>
      <c r="G841" s="169"/>
      <c r="H841" s="169"/>
      <c r="I841" s="169"/>
      <c r="J841" s="169"/>
      <c r="K841" s="169"/>
      <c r="L841" s="169"/>
      <c r="M841" s="169"/>
      <c r="N841" s="169"/>
      <c r="O841" s="169"/>
      <c r="P841" s="169"/>
    </row>
    <row r="842" customFormat="false" ht="11.25" hidden="false" customHeight="true" outlineLevel="0" collapsed="false">
      <c r="A842" s="307"/>
      <c r="B842" s="317"/>
      <c r="C842" s="318"/>
      <c r="D842" s="279"/>
      <c r="E842" s="169"/>
      <c r="F842" s="169"/>
      <c r="G842" s="169"/>
      <c r="H842" s="169"/>
      <c r="I842" s="169"/>
      <c r="J842" s="169"/>
      <c r="K842" s="169"/>
      <c r="L842" s="169"/>
      <c r="M842" s="169"/>
      <c r="N842" s="169"/>
      <c r="O842" s="169"/>
      <c r="P842" s="169"/>
    </row>
    <row r="843" customFormat="false" ht="11.25" hidden="false" customHeight="true" outlineLevel="0" collapsed="false">
      <c r="A843" s="307"/>
      <c r="B843" s="317"/>
      <c r="C843" s="318"/>
      <c r="D843" s="279"/>
      <c r="E843" s="169"/>
      <c r="F843" s="169"/>
      <c r="G843" s="169"/>
      <c r="H843" s="169"/>
      <c r="I843" s="169"/>
      <c r="J843" s="169"/>
      <c r="K843" s="169"/>
      <c r="L843" s="169"/>
      <c r="M843" s="169"/>
      <c r="N843" s="169"/>
      <c r="O843" s="169"/>
      <c r="P843" s="169"/>
    </row>
    <row r="844" customFormat="false" ht="11.25" hidden="false" customHeight="true" outlineLevel="0" collapsed="false">
      <c r="A844" s="307"/>
      <c r="B844" s="317"/>
      <c r="C844" s="318"/>
      <c r="D844" s="279"/>
      <c r="E844" s="169"/>
      <c r="F844" s="169"/>
      <c r="G844" s="169"/>
      <c r="H844" s="169"/>
      <c r="I844" s="169"/>
      <c r="J844" s="169"/>
      <c r="K844" s="169"/>
      <c r="L844" s="169"/>
      <c r="M844" s="169"/>
      <c r="N844" s="169"/>
      <c r="O844" s="169"/>
      <c r="P844" s="169"/>
    </row>
    <row r="845" customFormat="false" ht="11.25" hidden="false" customHeight="true" outlineLevel="0" collapsed="false">
      <c r="A845" s="307"/>
      <c r="B845" s="317"/>
      <c r="C845" s="318"/>
      <c r="D845" s="279"/>
      <c r="E845" s="169"/>
      <c r="F845" s="169"/>
      <c r="G845" s="169"/>
      <c r="H845" s="169"/>
      <c r="I845" s="169"/>
      <c r="J845" s="169"/>
      <c r="K845" s="169"/>
      <c r="L845" s="169"/>
      <c r="M845" s="169"/>
      <c r="N845" s="169"/>
      <c r="O845" s="169"/>
      <c r="P845" s="169"/>
    </row>
    <row r="846" customFormat="false" ht="11.25" hidden="false" customHeight="true" outlineLevel="0" collapsed="false">
      <c r="A846" s="307"/>
      <c r="B846" s="317"/>
      <c r="C846" s="318"/>
      <c r="D846" s="279"/>
      <c r="E846" s="169"/>
      <c r="F846" s="169"/>
      <c r="G846" s="169"/>
      <c r="H846" s="169"/>
      <c r="I846" s="169"/>
      <c r="J846" s="169"/>
      <c r="K846" s="169"/>
      <c r="L846" s="169"/>
      <c r="M846" s="169"/>
      <c r="N846" s="169"/>
      <c r="O846" s="169"/>
      <c r="P846" s="169"/>
    </row>
    <row r="847" customFormat="false" ht="11.25" hidden="false" customHeight="true" outlineLevel="0" collapsed="false">
      <c r="A847" s="307"/>
      <c r="B847" s="317"/>
      <c r="C847" s="318"/>
      <c r="D847" s="279"/>
      <c r="E847" s="169"/>
      <c r="F847" s="169"/>
      <c r="G847" s="169"/>
      <c r="H847" s="169"/>
      <c r="I847" s="169"/>
      <c r="J847" s="169"/>
      <c r="K847" s="169"/>
      <c r="L847" s="169"/>
      <c r="M847" s="169"/>
      <c r="N847" s="169"/>
      <c r="O847" s="169"/>
      <c r="P847" s="169"/>
    </row>
    <row r="848" customFormat="false" ht="11.25" hidden="false" customHeight="true" outlineLevel="0" collapsed="false">
      <c r="A848" s="307"/>
      <c r="B848" s="317"/>
      <c r="C848" s="318"/>
      <c r="D848" s="279"/>
      <c r="E848" s="169"/>
      <c r="F848" s="169"/>
      <c r="G848" s="169"/>
      <c r="H848" s="169"/>
      <c r="I848" s="169"/>
      <c r="J848" s="169"/>
      <c r="K848" s="169"/>
      <c r="L848" s="169"/>
      <c r="M848" s="169"/>
      <c r="N848" s="169"/>
      <c r="O848" s="169"/>
      <c r="P848" s="169"/>
    </row>
    <row r="849" customFormat="false" ht="11.25" hidden="false" customHeight="true" outlineLevel="0" collapsed="false">
      <c r="A849" s="307"/>
      <c r="B849" s="317"/>
      <c r="C849" s="318"/>
      <c r="D849" s="279"/>
      <c r="E849" s="169"/>
      <c r="F849" s="169"/>
      <c r="G849" s="169"/>
      <c r="H849" s="169"/>
      <c r="I849" s="169"/>
      <c r="J849" s="169"/>
      <c r="K849" s="169"/>
      <c r="L849" s="169"/>
      <c r="M849" s="169"/>
      <c r="N849" s="169"/>
      <c r="O849" s="169"/>
      <c r="P849" s="169"/>
    </row>
    <row r="850" customFormat="false" ht="11.25" hidden="false" customHeight="true" outlineLevel="0" collapsed="false">
      <c r="A850" s="307"/>
      <c r="B850" s="317"/>
      <c r="C850" s="318"/>
      <c r="D850" s="279"/>
      <c r="E850" s="169"/>
      <c r="F850" s="169"/>
      <c r="G850" s="169"/>
      <c r="H850" s="169"/>
      <c r="I850" s="169"/>
      <c r="J850" s="169"/>
      <c r="K850" s="169"/>
      <c r="L850" s="169"/>
      <c r="M850" s="169"/>
      <c r="N850" s="169"/>
      <c r="O850" s="169"/>
      <c r="P850" s="169"/>
    </row>
    <row r="851" customFormat="false" ht="11.25" hidden="false" customHeight="true" outlineLevel="0" collapsed="false">
      <c r="A851" s="307"/>
      <c r="B851" s="317"/>
      <c r="C851" s="318"/>
      <c r="D851" s="279"/>
      <c r="E851" s="169"/>
      <c r="F851" s="169"/>
      <c r="G851" s="169"/>
      <c r="H851" s="169"/>
      <c r="I851" s="169"/>
      <c r="J851" s="169"/>
      <c r="K851" s="169"/>
      <c r="L851" s="169"/>
      <c r="M851" s="169"/>
      <c r="N851" s="169"/>
      <c r="O851" s="169"/>
      <c r="P851" s="169"/>
    </row>
    <row r="852" customFormat="false" ht="11.25" hidden="false" customHeight="true" outlineLevel="0" collapsed="false">
      <c r="A852" s="307"/>
      <c r="B852" s="317"/>
      <c r="C852" s="318"/>
      <c r="D852" s="279"/>
      <c r="E852" s="169"/>
      <c r="F852" s="169"/>
      <c r="G852" s="169"/>
      <c r="H852" s="169"/>
      <c r="I852" s="169"/>
      <c r="J852" s="169"/>
      <c r="K852" s="169"/>
      <c r="L852" s="169"/>
      <c r="M852" s="169"/>
      <c r="N852" s="169"/>
      <c r="O852" s="169"/>
      <c r="P852" s="169"/>
    </row>
    <row r="853" customFormat="false" ht="11.25" hidden="false" customHeight="true" outlineLevel="0" collapsed="false">
      <c r="A853" s="307"/>
      <c r="B853" s="317"/>
      <c r="C853" s="318"/>
      <c r="D853" s="279"/>
      <c r="E853" s="169"/>
      <c r="F853" s="169"/>
      <c r="G853" s="169"/>
      <c r="H853" s="169"/>
      <c r="I853" s="169"/>
      <c r="J853" s="169"/>
      <c r="K853" s="169"/>
      <c r="L853" s="169"/>
      <c r="M853" s="169"/>
      <c r="N853" s="169"/>
      <c r="O853" s="169"/>
      <c r="P853" s="169"/>
    </row>
    <row r="854" customFormat="false" ht="11.25" hidden="false" customHeight="true" outlineLevel="0" collapsed="false">
      <c r="A854" s="307"/>
      <c r="B854" s="317"/>
      <c r="C854" s="318"/>
      <c r="D854" s="279"/>
      <c r="E854" s="169"/>
      <c r="F854" s="169"/>
      <c r="G854" s="169"/>
      <c r="H854" s="169"/>
      <c r="I854" s="169"/>
      <c r="J854" s="169"/>
      <c r="K854" s="169"/>
      <c r="L854" s="169"/>
      <c r="M854" s="169"/>
      <c r="N854" s="169"/>
      <c r="O854" s="169"/>
      <c r="P854" s="169"/>
    </row>
    <row r="855" customFormat="false" ht="11.25" hidden="false" customHeight="true" outlineLevel="0" collapsed="false">
      <c r="A855" s="307"/>
      <c r="B855" s="317"/>
      <c r="C855" s="318"/>
      <c r="D855" s="279"/>
      <c r="E855" s="169"/>
      <c r="F855" s="169"/>
      <c r="G855" s="169"/>
      <c r="H855" s="169"/>
      <c r="I855" s="169"/>
      <c r="J855" s="169"/>
      <c r="K855" s="169"/>
      <c r="L855" s="169"/>
      <c r="M855" s="169"/>
      <c r="N855" s="169"/>
      <c r="O855" s="169"/>
      <c r="P855" s="169"/>
    </row>
    <row r="856" customFormat="false" ht="11.25" hidden="false" customHeight="true" outlineLevel="0" collapsed="false">
      <c r="A856" s="307"/>
      <c r="B856" s="317"/>
      <c r="C856" s="318"/>
      <c r="D856" s="279"/>
      <c r="E856" s="169"/>
      <c r="F856" s="169"/>
      <c r="G856" s="169"/>
      <c r="H856" s="169"/>
      <c r="I856" s="169"/>
      <c r="J856" s="169"/>
      <c r="K856" s="169"/>
      <c r="L856" s="169"/>
      <c r="M856" s="169"/>
      <c r="N856" s="169"/>
      <c r="O856" s="169"/>
      <c r="P856" s="169"/>
    </row>
    <row r="857" customFormat="false" ht="11.25" hidden="false" customHeight="true" outlineLevel="0" collapsed="false">
      <c r="A857" s="307"/>
      <c r="B857" s="317"/>
      <c r="C857" s="318"/>
      <c r="D857" s="279"/>
      <c r="E857" s="169"/>
      <c r="F857" s="169"/>
      <c r="G857" s="169"/>
      <c r="H857" s="169"/>
      <c r="I857" s="169"/>
      <c r="J857" s="169"/>
      <c r="K857" s="169"/>
      <c r="L857" s="169"/>
      <c r="M857" s="169"/>
      <c r="N857" s="169"/>
      <c r="O857" s="169"/>
      <c r="P857" s="169"/>
    </row>
    <row r="858" customFormat="false" ht="11.25" hidden="false" customHeight="true" outlineLevel="0" collapsed="false">
      <c r="A858" s="307"/>
      <c r="B858" s="317"/>
      <c r="C858" s="318"/>
      <c r="D858" s="279"/>
      <c r="E858" s="169"/>
      <c r="F858" s="169"/>
      <c r="G858" s="169"/>
      <c r="H858" s="169"/>
      <c r="I858" s="169"/>
      <c r="J858" s="169"/>
      <c r="K858" s="169"/>
      <c r="L858" s="169"/>
      <c r="M858" s="169"/>
      <c r="N858" s="169"/>
      <c r="O858" s="169"/>
      <c r="P858" s="169"/>
    </row>
    <row r="859" customFormat="false" ht="11.25" hidden="false" customHeight="true" outlineLevel="0" collapsed="false">
      <c r="A859" s="307"/>
      <c r="B859" s="317"/>
      <c r="C859" s="318"/>
      <c r="D859" s="279"/>
      <c r="E859" s="169"/>
      <c r="F859" s="169"/>
      <c r="G859" s="169"/>
      <c r="H859" s="169"/>
      <c r="I859" s="169"/>
      <c r="J859" s="169"/>
      <c r="K859" s="169"/>
      <c r="L859" s="169"/>
      <c r="M859" s="169"/>
      <c r="N859" s="169"/>
      <c r="O859" s="169"/>
      <c r="P859" s="169"/>
    </row>
    <row r="860" customFormat="false" ht="11.25" hidden="false" customHeight="true" outlineLevel="0" collapsed="false">
      <c r="A860" s="307"/>
      <c r="B860" s="317"/>
      <c r="C860" s="318"/>
      <c r="D860" s="279"/>
      <c r="E860" s="169"/>
      <c r="F860" s="169"/>
      <c r="G860" s="169"/>
      <c r="H860" s="169"/>
      <c r="I860" s="169"/>
      <c r="J860" s="169"/>
      <c r="K860" s="169"/>
      <c r="L860" s="169"/>
      <c r="M860" s="169"/>
      <c r="N860" s="169"/>
      <c r="O860" s="169"/>
      <c r="P860" s="169"/>
    </row>
    <row r="861" customFormat="false" ht="11.25" hidden="false" customHeight="true" outlineLevel="0" collapsed="false">
      <c r="A861" s="307"/>
      <c r="B861" s="317"/>
      <c r="C861" s="318"/>
      <c r="D861" s="279"/>
      <c r="E861" s="169"/>
      <c r="F861" s="169"/>
      <c r="G861" s="169"/>
      <c r="H861" s="169"/>
      <c r="I861" s="169"/>
      <c r="J861" s="169"/>
      <c r="K861" s="169"/>
      <c r="L861" s="169"/>
      <c r="M861" s="169"/>
      <c r="N861" s="169"/>
      <c r="O861" s="169"/>
      <c r="P861" s="169"/>
    </row>
    <row r="862" customFormat="false" ht="11.25" hidden="false" customHeight="true" outlineLevel="0" collapsed="false">
      <c r="A862" s="307"/>
      <c r="B862" s="317"/>
      <c r="C862" s="318"/>
      <c r="D862" s="279"/>
      <c r="E862" s="169"/>
      <c r="F862" s="169"/>
      <c r="G862" s="169"/>
      <c r="H862" s="169"/>
      <c r="I862" s="169"/>
      <c r="J862" s="169"/>
      <c r="K862" s="169"/>
      <c r="L862" s="169"/>
      <c r="M862" s="169"/>
      <c r="N862" s="169"/>
      <c r="O862" s="169"/>
      <c r="P862" s="169"/>
    </row>
    <row r="863" customFormat="false" ht="11.25" hidden="false" customHeight="true" outlineLevel="0" collapsed="false">
      <c r="A863" s="307"/>
      <c r="B863" s="317"/>
      <c r="C863" s="318"/>
      <c r="D863" s="279"/>
      <c r="E863" s="169"/>
      <c r="F863" s="169"/>
      <c r="G863" s="169"/>
      <c r="H863" s="169"/>
      <c r="I863" s="169"/>
      <c r="J863" s="169"/>
      <c r="K863" s="169"/>
      <c r="L863" s="169"/>
      <c r="M863" s="169"/>
      <c r="N863" s="169"/>
      <c r="O863" s="169"/>
      <c r="P863" s="169"/>
    </row>
    <row r="864" customFormat="false" ht="11.25" hidden="false" customHeight="true" outlineLevel="0" collapsed="false">
      <c r="A864" s="307"/>
      <c r="B864" s="317"/>
      <c r="C864" s="318"/>
      <c r="D864" s="279"/>
      <c r="E864" s="169"/>
      <c r="F864" s="169"/>
      <c r="G864" s="169"/>
      <c r="H864" s="169"/>
      <c r="I864" s="169"/>
      <c r="J864" s="169"/>
      <c r="K864" s="169"/>
      <c r="L864" s="169"/>
      <c r="M864" s="169"/>
      <c r="N864" s="169"/>
      <c r="O864" s="169"/>
      <c r="P864" s="169"/>
    </row>
    <row r="865" customFormat="false" ht="11.25" hidden="false" customHeight="true" outlineLevel="0" collapsed="false">
      <c r="A865" s="307"/>
      <c r="B865" s="317"/>
      <c r="C865" s="318"/>
      <c r="D865" s="279"/>
      <c r="E865" s="169"/>
      <c r="F865" s="169"/>
      <c r="G865" s="169"/>
      <c r="H865" s="169"/>
      <c r="I865" s="169"/>
      <c r="J865" s="169"/>
      <c r="K865" s="169"/>
      <c r="L865" s="169"/>
      <c r="M865" s="169"/>
      <c r="N865" s="169"/>
      <c r="O865" s="169"/>
      <c r="P865" s="169"/>
    </row>
    <row r="866" customFormat="false" ht="11.25" hidden="false" customHeight="true" outlineLevel="0" collapsed="false">
      <c r="A866" s="307"/>
      <c r="B866" s="317"/>
      <c r="C866" s="318"/>
      <c r="D866" s="279"/>
      <c r="E866" s="169"/>
      <c r="F866" s="169"/>
      <c r="G866" s="169"/>
      <c r="H866" s="169"/>
      <c r="I866" s="169"/>
      <c r="J866" s="169"/>
      <c r="K866" s="169"/>
      <c r="L866" s="169"/>
      <c r="M866" s="169"/>
      <c r="N866" s="169"/>
      <c r="O866" s="169"/>
      <c r="P866" s="169"/>
    </row>
    <row r="867" customFormat="false" ht="11.25" hidden="false" customHeight="true" outlineLevel="0" collapsed="false">
      <c r="A867" s="307"/>
      <c r="B867" s="317"/>
      <c r="C867" s="318"/>
      <c r="D867" s="279"/>
      <c r="E867" s="169"/>
      <c r="F867" s="169"/>
      <c r="G867" s="169"/>
      <c r="H867" s="169"/>
      <c r="I867" s="169"/>
      <c r="J867" s="169"/>
      <c r="K867" s="169"/>
      <c r="L867" s="169"/>
      <c r="M867" s="169"/>
      <c r="N867" s="169"/>
      <c r="O867" s="169"/>
      <c r="P867" s="169"/>
    </row>
    <row r="868" customFormat="false" ht="11.25" hidden="false" customHeight="true" outlineLevel="0" collapsed="false">
      <c r="A868" s="307"/>
      <c r="B868" s="317"/>
      <c r="C868" s="318"/>
      <c r="D868" s="279"/>
      <c r="E868" s="169"/>
      <c r="F868" s="169"/>
      <c r="G868" s="169"/>
      <c r="H868" s="169"/>
      <c r="I868" s="169"/>
      <c r="J868" s="169"/>
      <c r="K868" s="169"/>
      <c r="L868" s="169"/>
      <c r="M868" s="169"/>
      <c r="N868" s="169"/>
      <c r="O868" s="169"/>
      <c r="P868" s="169"/>
    </row>
    <row r="869" customFormat="false" ht="11.25" hidden="false" customHeight="true" outlineLevel="0" collapsed="false">
      <c r="A869" s="307"/>
      <c r="B869" s="317"/>
      <c r="C869" s="318"/>
      <c r="D869" s="279"/>
      <c r="E869" s="169"/>
      <c r="F869" s="169"/>
      <c r="G869" s="169"/>
      <c r="H869" s="169"/>
      <c r="I869" s="169"/>
      <c r="J869" s="169"/>
      <c r="K869" s="169"/>
      <c r="L869" s="169"/>
      <c r="M869" s="169"/>
      <c r="N869" s="169"/>
      <c r="O869" s="169"/>
      <c r="P869" s="169"/>
    </row>
    <row r="870" customFormat="false" ht="11.25" hidden="false" customHeight="true" outlineLevel="0" collapsed="false">
      <c r="A870" s="307"/>
      <c r="B870" s="317"/>
      <c r="C870" s="318"/>
      <c r="D870" s="279"/>
      <c r="E870" s="169"/>
      <c r="F870" s="169"/>
      <c r="G870" s="169"/>
      <c r="H870" s="169"/>
      <c r="I870" s="169"/>
      <c r="J870" s="169"/>
      <c r="K870" s="169"/>
      <c r="L870" s="169"/>
      <c r="M870" s="169"/>
      <c r="N870" s="169"/>
      <c r="O870" s="169"/>
      <c r="P870" s="169"/>
    </row>
    <row r="871" customFormat="false" ht="11.25" hidden="false" customHeight="true" outlineLevel="0" collapsed="false">
      <c r="A871" s="307"/>
      <c r="B871" s="317"/>
      <c r="C871" s="318"/>
      <c r="D871" s="279"/>
      <c r="E871" s="169"/>
      <c r="F871" s="169"/>
      <c r="G871" s="169"/>
      <c r="H871" s="169"/>
      <c r="I871" s="169"/>
      <c r="J871" s="169"/>
      <c r="K871" s="169"/>
      <c r="L871" s="169"/>
      <c r="M871" s="169"/>
      <c r="N871" s="169"/>
      <c r="O871" s="169"/>
      <c r="P871" s="169"/>
    </row>
    <row r="872" customFormat="false" ht="11.25" hidden="false" customHeight="true" outlineLevel="0" collapsed="false">
      <c r="A872" s="307"/>
      <c r="B872" s="317"/>
      <c r="C872" s="318"/>
      <c r="D872" s="279"/>
      <c r="E872" s="169"/>
      <c r="F872" s="169"/>
      <c r="G872" s="169"/>
      <c r="H872" s="169"/>
      <c r="I872" s="169"/>
      <c r="J872" s="169"/>
      <c r="K872" s="169"/>
      <c r="L872" s="169"/>
      <c r="M872" s="169"/>
      <c r="N872" s="169"/>
      <c r="O872" s="169"/>
      <c r="P872" s="169"/>
    </row>
    <row r="873" customFormat="false" ht="11.25" hidden="false" customHeight="true" outlineLevel="0" collapsed="false">
      <c r="A873" s="307"/>
      <c r="B873" s="317"/>
      <c r="C873" s="318"/>
      <c r="D873" s="279"/>
      <c r="E873" s="169"/>
      <c r="F873" s="169"/>
      <c r="G873" s="169"/>
      <c r="H873" s="169"/>
      <c r="I873" s="169"/>
      <c r="J873" s="169"/>
      <c r="K873" s="169"/>
      <c r="L873" s="169"/>
      <c r="M873" s="169"/>
      <c r="N873" s="169"/>
      <c r="O873" s="169"/>
      <c r="P873" s="169"/>
    </row>
    <row r="874" customFormat="false" ht="11.25" hidden="false" customHeight="true" outlineLevel="0" collapsed="false">
      <c r="A874" s="307"/>
      <c r="B874" s="317"/>
      <c r="C874" s="318"/>
      <c r="D874" s="279"/>
      <c r="E874" s="169"/>
      <c r="F874" s="169"/>
      <c r="G874" s="169"/>
      <c r="H874" s="169"/>
      <c r="I874" s="169"/>
      <c r="J874" s="169"/>
      <c r="K874" s="169"/>
      <c r="L874" s="169"/>
      <c r="M874" s="169"/>
      <c r="N874" s="169"/>
      <c r="O874" s="169"/>
      <c r="P874" s="169"/>
    </row>
    <row r="875" customFormat="false" ht="11.25" hidden="false" customHeight="true" outlineLevel="0" collapsed="false">
      <c r="A875" s="307"/>
      <c r="B875" s="317"/>
      <c r="C875" s="318"/>
      <c r="D875" s="279"/>
      <c r="E875" s="169"/>
      <c r="F875" s="169"/>
      <c r="G875" s="169"/>
      <c r="H875" s="169"/>
      <c r="I875" s="169"/>
      <c r="J875" s="169"/>
      <c r="K875" s="169"/>
      <c r="L875" s="169"/>
      <c r="M875" s="169"/>
      <c r="N875" s="169"/>
      <c r="O875" s="169"/>
      <c r="P875" s="169"/>
    </row>
    <row r="876" customFormat="false" ht="11.25" hidden="false" customHeight="true" outlineLevel="0" collapsed="false">
      <c r="A876" s="307"/>
      <c r="B876" s="317"/>
      <c r="C876" s="318"/>
      <c r="D876" s="279"/>
      <c r="E876" s="169"/>
      <c r="F876" s="169"/>
      <c r="G876" s="169"/>
      <c r="H876" s="169"/>
      <c r="I876" s="169"/>
      <c r="J876" s="169"/>
      <c r="K876" s="169"/>
      <c r="L876" s="169"/>
      <c r="M876" s="169"/>
      <c r="N876" s="169"/>
      <c r="O876" s="169"/>
      <c r="P876" s="169"/>
    </row>
    <row r="877" customFormat="false" ht="11.25" hidden="false" customHeight="true" outlineLevel="0" collapsed="false">
      <c r="A877" s="307"/>
      <c r="B877" s="317"/>
      <c r="C877" s="318"/>
      <c r="D877" s="279"/>
      <c r="E877" s="169"/>
      <c r="F877" s="169"/>
      <c r="G877" s="169"/>
      <c r="H877" s="169"/>
      <c r="I877" s="169"/>
      <c r="J877" s="169"/>
      <c r="K877" s="169"/>
      <c r="L877" s="169"/>
      <c r="M877" s="169"/>
      <c r="N877" s="169"/>
      <c r="O877" s="169"/>
      <c r="P877" s="169"/>
    </row>
    <row r="878" customFormat="false" ht="11.25" hidden="false" customHeight="true" outlineLevel="0" collapsed="false">
      <c r="A878" s="307"/>
      <c r="B878" s="317"/>
      <c r="C878" s="318"/>
      <c r="D878" s="279"/>
      <c r="E878" s="169"/>
      <c r="F878" s="169"/>
      <c r="G878" s="169"/>
      <c r="H878" s="169"/>
      <c r="I878" s="169"/>
      <c r="J878" s="169"/>
      <c r="K878" s="169"/>
      <c r="L878" s="169"/>
      <c r="M878" s="169"/>
      <c r="N878" s="169"/>
      <c r="O878" s="169"/>
      <c r="P878" s="169"/>
    </row>
    <row r="879" customFormat="false" ht="11.25" hidden="false" customHeight="true" outlineLevel="0" collapsed="false">
      <c r="A879" s="307"/>
      <c r="B879" s="317"/>
      <c r="C879" s="318"/>
      <c r="D879" s="279"/>
      <c r="E879" s="169"/>
      <c r="F879" s="169"/>
      <c r="G879" s="169"/>
      <c r="H879" s="169"/>
      <c r="I879" s="169"/>
      <c r="J879" s="169"/>
      <c r="K879" s="169"/>
      <c r="L879" s="169"/>
      <c r="M879" s="169"/>
      <c r="N879" s="169"/>
      <c r="O879" s="169"/>
      <c r="P879" s="169"/>
    </row>
    <row r="880" customFormat="false" ht="11.25" hidden="false" customHeight="true" outlineLevel="0" collapsed="false">
      <c r="A880" s="307"/>
      <c r="B880" s="317"/>
      <c r="C880" s="318"/>
      <c r="D880" s="279"/>
      <c r="E880" s="169"/>
      <c r="F880" s="169"/>
      <c r="G880" s="169"/>
      <c r="H880" s="169"/>
      <c r="I880" s="169"/>
      <c r="J880" s="169"/>
      <c r="K880" s="169"/>
      <c r="L880" s="169"/>
      <c r="M880" s="169"/>
      <c r="N880" s="169"/>
      <c r="O880" s="169"/>
      <c r="P880" s="169"/>
    </row>
    <row r="881" customFormat="false" ht="11.25" hidden="false" customHeight="true" outlineLevel="0" collapsed="false">
      <c r="A881" s="307"/>
      <c r="B881" s="317"/>
      <c r="C881" s="318"/>
      <c r="D881" s="279"/>
      <c r="E881" s="169"/>
      <c r="F881" s="169"/>
      <c r="G881" s="169"/>
      <c r="H881" s="169"/>
      <c r="I881" s="169"/>
      <c r="J881" s="169"/>
      <c r="K881" s="169"/>
      <c r="L881" s="169"/>
      <c r="M881" s="169"/>
      <c r="N881" s="169"/>
      <c r="O881" s="169"/>
      <c r="P881" s="169"/>
    </row>
    <row r="882" customFormat="false" ht="11.25" hidden="false" customHeight="true" outlineLevel="0" collapsed="false">
      <c r="A882" s="307"/>
      <c r="B882" s="317"/>
      <c r="C882" s="318"/>
      <c r="D882" s="279"/>
      <c r="E882" s="169"/>
      <c r="F882" s="169"/>
      <c r="G882" s="169"/>
      <c r="H882" s="169"/>
      <c r="I882" s="169"/>
      <c r="J882" s="169"/>
      <c r="K882" s="169"/>
      <c r="L882" s="169"/>
      <c r="M882" s="169"/>
      <c r="N882" s="169"/>
      <c r="O882" s="169"/>
      <c r="P882" s="169"/>
    </row>
    <row r="883" customFormat="false" ht="11.25" hidden="false" customHeight="true" outlineLevel="0" collapsed="false">
      <c r="A883" s="307"/>
      <c r="B883" s="317"/>
      <c r="C883" s="318"/>
      <c r="D883" s="279"/>
      <c r="E883" s="169"/>
      <c r="F883" s="169"/>
      <c r="G883" s="169"/>
      <c r="H883" s="169"/>
      <c r="I883" s="169"/>
      <c r="J883" s="169"/>
      <c r="K883" s="169"/>
      <c r="L883" s="169"/>
      <c r="M883" s="169"/>
      <c r="N883" s="169"/>
      <c r="O883" s="169"/>
      <c r="P883" s="169"/>
    </row>
    <row r="884" customFormat="false" ht="11.25" hidden="false" customHeight="true" outlineLevel="0" collapsed="false">
      <c r="A884" s="307"/>
      <c r="B884" s="317"/>
      <c r="C884" s="318"/>
      <c r="D884" s="279"/>
      <c r="E884" s="169"/>
      <c r="F884" s="169"/>
      <c r="G884" s="169"/>
      <c r="H884" s="169"/>
      <c r="I884" s="169"/>
      <c r="J884" s="169"/>
      <c r="K884" s="169"/>
      <c r="L884" s="169"/>
      <c r="M884" s="169"/>
      <c r="N884" s="169"/>
      <c r="O884" s="169"/>
      <c r="P884" s="169"/>
    </row>
    <row r="885" customFormat="false" ht="11.25" hidden="false" customHeight="true" outlineLevel="0" collapsed="false">
      <c r="A885" s="307"/>
      <c r="B885" s="317"/>
      <c r="C885" s="318"/>
      <c r="D885" s="279"/>
      <c r="E885" s="169"/>
      <c r="F885" s="169"/>
      <c r="G885" s="169"/>
      <c r="H885" s="169"/>
      <c r="I885" s="169"/>
      <c r="J885" s="169"/>
      <c r="K885" s="169"/>
      <c r="L885" s="169"/>
      <c r="M885" s="169"/>
      <c r="N885" s="169"/>
      <c r="O885" s="169"/>
      <c r="P885" s="169"/>
    </row>
    <row r="886" customFormat="false" ht="11.25" hidden="false" customHeight="true" outlineLevel="0" collapsed="false">
      <c r="A886" s="307"/>
      <c r="B886" s="317"/>
      <c r="C886" s="318"/>
      <c r="D886" s="279"/>
      <c r="E886" s="169"/>
      <c r="F886" s="169"/>
      <c r="G886" s="169"/>
      <c r="H886" s="169"/>
      <c r="I886" s="169"/>
      <c r="J886" s="169"/>
      <c r="K886" s="169"/>
      <c r="L886" s="169"/>
      <c r="M886" s="169"/>
      <c r="N886" s="169"/>
      <c r="O886" s="169"/>
      <c r="P886" s="169"/>
    </row>
    <row r="887" customFormat="false" ht="11.25" hidden="false" customHeight="true" outlineLevel="0" collapsed="false">
      <c r="A887" s="307"/>
      <c r="B887" s="317"/>
      <c r="C887" s="318"/>
      <c r="D887" s="279"/>
      <c r="E887" s="169"/>
      <c r="F887" s="169"/>
      <c r="G887" s="169"/>
      <c r="H887" s="169"/>
      <c r="I887" s="169"/>
      <c r="J887" s="169"/>
      <c r="K887" s="169"/>
      <c r="L887" s="169"/>
      <c r="M887" s="169"/>
      <c r="N887" s="169"/>
      <c r="O887" s="169"/>
      <c r="P887" s="169"/>
    </row>
    <row r="888" customFormat="false" ht="11.25" hidden="false" customHeight="true" outlineLevel="0" collapsed="false">
      <c r="A888" s="307"/>
      <c r="B888" s="317"/>
      <c r="C888" s="318"/>
      <c r="D888" s="279"/>
      <c r="E888" s="169"/>
      <c r="F888" s="169"/>
      <c r="G888" s="169"/>
      <c r="H888" s="169"/>
      <c r="I888" s="169"/>
      <c r="J888" s="169"/>
      <c r="K888" s="169"/>
      <c r="L888" s="169"/>
      <c r="M888" s="169"/>
      <c r="N888" s="169"/>
      <c r="O888" s="169"/>
      <c r="P888" s="169"/>
    </row>
    <row r="889" customFormat="false" ht="11.25" hidden="false" customHeight="true" outlineLevel="0" collapsed="false">
      <c r="A889" s="307"/>
      <c r="B889" s="317"/>
      <c r="C889" s="318"/>
      <c r="D889" s="279"/>
      <c r="E889" s="169"/>
      <c r="F889" s="169"/>
      <c r="G889" s="169"/>
      <c r="H889" s="169"/>
      <c r="I889" s="169"/>
      <c r="J889" s="169"/>
      <c r="K889" s="169"/>
      <c r="L889" s="169"/>
      <c r="M889" s="169"/>
      <c r="N889" s="169"/>
      <c r="O889" s="169"/>
      <c r="P889" s="169"/>
    </row>
    <row r="890" customFormat="false" ht="11.25" hidden="false" customHeight="true" outlineLevel="0" collapsed="false">
      <c r="A890" s="307"/>
      <c r="B890" s="317"/>
      <c r="C890" s="318"/>
      <c r="D890" s="279"/>
      <c r="E890" s="169"/>
      <c r="F890" s="169"/>
      <c r="G890" s="169"/>
      <c r="H890" s="169"/>
      <c r="I890" s="169"/>
      <c r="J890" s="169"/>
      <c r="K890" s="169"/>
      <c r="L890" s="169"/>
      <c r="M890" s="169"/>
      <c r="N890" s="169"/>
      <c r="O890" s="169"/>
      <c r="P890" s="169"/>
    </row>
    <row r="891" customFormat="false" ht="11.25" hidden="false" customHeight="true" outlineLevel="0" collapsed="false">
      <c r="A891" s="307"/>
      <c r="B891" s="317"/>
      <c r="C891" s="318"/>
      <c r="D891" s="279"/>
      <c r="E891" s="169"/>
      <c r="F891" s="169"/>
      <c r="G891" s="169"/>
      <c r="H891" s="169"/>
      <c r="I891" s="169"/>
      <c r="J891" s="169"/>
      <c r="K891" s="169"/>
      <c r="L891" s="169"/>
      <c r="M891" s="169"/>
      <c r="N891" s="169"/>
      <c r="O891" s="169"/>
      <c r="P891" s="169"/>
    </row>
    <row r="892" customFormat="false" ht="11.25" hidden="false" customHeight="true" outlineLevel="0" collapsed="false">
      <c r="A892" s="307"/>
      <c r="B892" s="317"/>
      <c r="C892" s="318"/>
      <c r="D892" s="279"/>
      <c r="E892" s="169"/>
      <c r="F892" s="169"/>
      <c r="G892" s="169"/>
      <c r="H892" s="169"/>
      <c r="I892" s="169"/>
      <c r="J892" s="169"/>
      <c r="K892" s="169"/>
      <c r="L892" s="169"/>
      <c r="M892" s="169"/>
      <c r="N892" s="169"/>
      <c r="O892" s="169"/>
      <c r="P892" s="169"/>
    </row>
    <row r="893" customFormat="false" ht="11.25" hidden="false" customHeight="true" outlineLevel="0" collapsed="false">
      <c r="A893" s="307"/>
      <c r="B893" s="317"/>
      <c r="C893" s="318"/>
      <c r="D893" s="279"/>
      <c r="E893" s="169"/>
      <c r="F893" s="169"/>
      <c r="G893" s="169"/>
      <c r="H893" s="169"/>
      <c r="I893" s="169"/>
      <c r="J893" s="169"/>
      <c r="K893" s="169"/>
      <c r="L893" s="169"/>
      <c r="M893" s="169"/>
      <c r="N893" s="169"/>
      <c r="O893" s="169"/>
      <c r="P893" s="169"/>
    </row>
    <row r="894" customFormat="false" ht="11.25" hidden="false" customHeight="true" outlineLevel="0" collapsed="false">
      <c r="A894" s="307"/>
      <c r="B894" s="317"/>
      <c r="C894" s="318"/>
      <c r="D894" s="279"/>
      <c r="E894" s="169"/>
      <c r="F894" s="169"/>
      <c r="G894" s="169"/>
      <c r="H894" s="169"/>
      <c r="I894" s="169"/>
      <c r="J894" s="169"/>
      <c r="K894" s="169"/>
      <c r="L894" s="169"/>
      <c r="M894" s="169"/>
      <c r="N894" s="169"/>
      <c r="O894" s="169"/>
      <c r="P894" s="169"/>
    </row>
    <row r="895" customFormat="false" ht="11.25" hidden="false" customHeight="true" outlineLevel="0" collapsed="false">
      <c r="A895" s="307"/>
      <c r="B895" s="317"/>
      <c r="C895" s="318"/>
      <c r="D895" s="279"/>
      <c r="E895" s="169"/>
      <c r="F895" s="169"/>
      <c r="G895" s="169"/>
      <c r="H895" s="169"/>
      <c r="I895" s="169"/>
      <c r="J895" s="169"/>
      <c r="K895" s="169"/>
      <c r="L895" s="169"/>
      <c r="M895" s="169"/>
      <c r="N895" s="169"/>
      <c r="O895" s="169"/>
      <c r="P895" s="169"/>
    </row>
    <row r="896" customFormat="false" ht="11.25" hidden="false" customHeight="true" outlineLevel="0" collapsed="false">
      <c r="A896" s="307"/>
      <c r="B896" s="317"/>
      <c r="C896" s="318"/>
      <c r="D896" s="279"/>
      <c r="E896" s="169"/>
      <c r="F896" s="169"/>
      <c r="G896" s="169"/>
      <c r="H896" s="169"/>
      <c r="I896" s="169"/>
      <c r="J896" s="169"/>
      <c r="K896" s="169"/>
      <c r="L896" s="169"/>
      <c r="M896" s="169"/>
      <c r="N896" s="169"/>
      <c r="O896" s="169"/>
      <c r="P896" s="169"/>
    </row>
    <row r="897" customFormat="false" ht="11.25" hidden="false" customHeight="true" outlineLevel="0" collapsed="false">
      <c r="A897" s="307"/>
      <c r="B897" s="317"/>
      <c r="C897" s="318"/>
      <c r="D897" s="279"/>
      <c r="E897" s="169"/>
      <c r="F897" s="169"/>
      <c r="G897" s="169"/>
      <c r="H897" s="169"/>
      <c r="I897" s="169"/>
      <c r="J897" s="169"/>
      <c r="K897" s="169"/>
      <c r="L897" s="169"/>
      <c r="M897" s="169"/>
      <c r="N897" s="169"/>
      <c r="O897" s="169"/>
      <c r="P897" s="169"/>
    </row>
    <row r="898" customFormat="false" ht="11.25" hidden="false" customHeight="true" outlineLevel="0" collapsed="false">
      <c r="A898" s="307"/>
      <c r="B898" s="317"/>
      <c r="C898" s="318"/>
      <c r="D898" s="279"/>
      <c r="E898" s="169"/>
      <c r="F898" s="169"/>
      <c r="G898" s="169"/>
      <c r="H898" s="169"/>
      <c r="I898" s="169"/>
      <c r="J898" s="169"/>
      <c r="K898" s="169"/>
      <c r="L898" s="169"/>
      <c r="M898" s="169"/>
      <c r="N898" s="169"/>
      <c r="O898" s="169"/>
      <c r="P898" s="169"/>
    </row>
    <row r="899" customFormat="false" ht="11.25" hidden="false" customHeight="true" outlineLevel="0" collapsed="false">
      <c r="A899" s="307"/>
      <c r="B899" s="317"/>
      <c r="C899" s="318"/>
      <c r="D899" s="279"/>
      <c r="E899" s="169"/>
      <c r="F899" s="169"/>
      <c r="G899" s="169"/>
      <c r="H899" s="169"/>
      <c r="I899" s="169"/>
      <c r="J899" s="169"/>
      <c r="K899" s="169"/>
      <c r="L899" s="169"/>
      <c r="M899" s="169"/>
      <c r="N899" s="169"/>
      <c r="O899" s="169"/>
      <c r="P899" s="169"/>
    </row>
    <row r="900" customFormat="false" ht="11.25" hidden="false" customHeight="true" outlineLevel="0" collapsed="false">
      <c r="A900" s="307"/>
      <c r="B900" s="317"/>
      <c r="C900" s="318"/>
      <c r="D900" s="279"/>
      <c r="E900" s="169"/>
      <c r="F900" s="169"/>
      <c r="G900" s="169"/>
      <c r="H900" s="169"/>
      <c r="I900" s="169"/>
      <c r="J900" s="169"/>
      <c r="K900" s="169"/>
      <c r="L900" s="169"/>
      <c r="M900" s="169"/>
      <c r="N900" s="169"/>
      <c r="O900" s="169"/>
      <c r="P900" s="169"/>
    </row>
    <row r="901" customFormat="false" ht="11.25" hidden="false" customHeight="true" outlineLevel="0" collapsed="false">
      <c r="A901" s="307"/>
      <c r="B901" s="317"/>
      <c r="C901" s="318"/>
      <c r="D901" s="279"/>
      <c r="E901" s="169"/>
      <c r="F901" s="169"/>
      <c r="G901" s="169"/>
      <c r="H901" s="169"/>
      <c r="I901" s="169"/>
      <c r="J901" s="169"/>
      <c r="K901" s="169"/>
      <c r="L901" s="169"/>
      <c r="M901" s="169"/>
      <c r="N901" s="169"/>
      <c r="O901" s="169"/>
      <c r="P901" s="169"/>
    </row>
    <row r="902" customFormat="false" ht="11.25" hidden="false" customHeight="true" outlineLevel="0" collapsed="false">
      <c r="A902" s="307"/>
      <c r="B902" s="317"/>
      <c r="C902" s="318"/>
      <c r="D902" s="279"/>
      <c r="E902" s="169"/>
      <c r="F902" s="169"/>
      <c r="G902" s="169"/>
      <c r="H902" s="169"/>
      <c r="I902" s="169"/>
      <c r="J902" s="169"/>
      <c r="K902" s="169"/>
      <c r="L902" s="169"/>
      <c r="M902" s="169"/>
      <c r="N902" s="169"/>
      <c r="O902" s="169"/>
      <c r="P902" s="169"/>
    </row>
    <row r="903" customFormat="false" ht="11.25" hidden="false" customHeight="true" outlineLevel="0" collapsed="false">
      <c r="A903" s="307"/>
      <c r="B903" s="317"/>
      <c r="C903" s="318"/>
      <c r="D903" s="279"/>
      <c r="E903" s="169"/>
      <c r="F903" s="169"/>
      <c r="G903" s="169"/>
      <c r="H903" s="169"/>
      <c r="I903" s="169"/>
      <c r="J903" s="169"/>
      <c r="K903" s="169"/>
      <c r="L903" s="169"/>
      <c r="M903" s="169"/>
      <c r="N903" s="169"/>
      <c r="O903" s="169"/>
      <c r="P903" s="169"/>
    </row>
    <row r="904" customFormat="false" ht="11.25" hidden="false" customHeight="true" outlineLevel="0" collapsed="false">
      <c r="A904" s="307"/>
      <c r="B904" s="317"/>
      <c r="C904" s="318"/>
      <c r="D904" s="279"/>
      <c r="E904" s="169"/>
      <c r="F904" s="169"/>
      <c r="G904" s="169"/>
      <c r="H904" s="169"/>
      <c r="I904" s="169"/>
      <c r="J904" s="169"/>
      <c r="K904" s="169"/>
      <c r="L904" s="169"/>
      <c r="M904" s="169"/>
      <c r="N904" s="169"/>
      <c r="O904" s="169"/>
      <c r="P904" s="169"/>
    </row>
    <row r="905" customFormat="false" ht="11.25" hidden="false" customHeight="true" outlineLevel="0" collapsed="false">
      <c r="A905" s="307"/>
      <c r="B905" s="317"/>
      <c r="C905" s="318"/>
      <c r="D905" s="279"/>
      <c r="E905" s="169"/>
      <c r="F905" s="169"/>
      <c r="G905" s="169"/>
      <c r="H905" s="169"/>
      <c r="I905" s="169"/>
      <c r="J905" s="169"/>
      <c r="K905" s="169"/>
      <c r="L905" s="169"/>
      <c r="M905" s="169"/>
      <c r="N905" s="169"/>
      <c r="O905" s="169"/>
      <c r="P905" s="169"/>
    </row>
    <row r="906" customFormat="false" ht="11.25" hidden="false" customHeight="true" outlineLevel="0" collapsed="false">
      <c r="A906" s="307"/>
      <c r="B906" s="317"/>
      <c r="C906" s="318"/>
      <c r="D906" s="279"/>
      <c r="E906" s="169"/>
      <c r="F906" s="169"/>
      <c r="G906" s="169"/>
      <c r="H906" s="169"/>
      <c r="I906" s="169"/>
      <c r="J906" s="169"/>
      <c r="K906" s="169"/>
      <c r="L906" s="169"/>
      <c r="M906" s="169"/>
      <c r="N906" s="169"/>
      <c r="O906" s="169"/>
      <c r="P906" s="169"/>
    </row>
    <row r="907" customFormat="false" ht="11.25" hidden="false" customHeight="true" outlineLevel="0" collapsed="false">
      <c r="A907" s="307"/>
      <c r="B907" s="317"/>
      <c r="C907" s="318"/>
      <c r="D907" s="279"/>
      <c r="E907" s="169"/>
      <c r="F907" s="169"/>
      <c r="G907" s="169"/>
      <c r="H907" s="169"/>
      <c r="I907" s="169"/>
      <c r="J907" s="169"/>
      <c r="K907" s="169"/>
      <c r="L907" s="169"/>
      <c r="M907" s="169"/>
      <c r="N907" s="169"/>
      <c r="O907" s="169"/>
      <c r="P907" s="169"/>
    </row>
    <row r="908" customFormat="false" ht="11.25" hidden="false" customHeight="true" outlineLevel="0" collapsed="false">
      <c r="A908" s="307"/>
      <c r="B908" s="317"/>
      <c r="C908" s="318"/>
      <c r="D908" s="279"/>
      <c r="E908" s="169"/>
      <c r="F908" s="169"/>
      <c r="G908" s="169"/>
      <c r="H908" s="169"/>
      <c r="I908" s="169"/>
      <c r="J908" s="169"/>
      <c r="K908" s="169"/>
      <c r="L908" s="169"/>
      <c r="M908" s="169"/>
      <c r="N908" s="169"/>
      <c r="O908" s="169"/>
      <c r="P908" s="169"/>
    </row>
    <row r="909" customFormat="false" ht="11.25" hidden="false" customHeight="true" outlineLevel="0" collapsed="false">
      <c r="A909" s="307"/>
      <c r="B909" s="317"/>
      <c r="C909" s="318"/>
      <c r="D909" s="279"/>
      <c r="E909" s="169"/>
      <c r="F909" s="169"/>
      <c r="G909" s="169"/>
      <c r="H909" s="169"/>
      <c r="I909" s="169"/>
      <c r="J909" s="169"/>
      <c r="K909" s="169"/>
      <c r="L909" s="169"/>
      <c r="M909" s="169"/>
      <c r="N909" s="169"/>
      <c r="O909" s="169"/>
      <c r="P909" s="169"/>
    </row>
    <row r="910" customFormat="false" ht="11.25" hidden="false" customHeight="true" outlineLevel="0" collapsed="false">
      <c r="A910" s="307"/>
      <c r="B910" s="317"/>
      <c r="C910" s="318"/>
      <c r="D910" s="279"/>
      <c r="E910" s="169"/>
      <c r="F910" s="169"/>
      <c r="G910" s="169"/>
      <c r="H910" s="169"/>
      <c r="I910" s="169"/>
      <c r="J910" s="169"/>
      <c r="K910" s="169"/>
      <c r="L910" s="169"/>
      <c r="M910" s="169"/>
      <c r="N910" s="169"/>
      <c r="O910" s="169"/>
      <c r="P910" s="169"/>
    </row>
    <row r="911" customFormat="false" ht="11.25" hidden="false" customHeight="true" outlineLevel="0" collapsed="false">
      <c r="A911" s="307"/>
      <c r="B911" s="317"/>
      <c r="C911" s="318"/>
      <c r="D911" s="279"/>
      <c r="E911" s="169"/>
      <c r="F911" s="169"/>
      <c r="G911" s="169"/>
      <c r="H911" s="169"/>
      <c r="I911" s="169"/>
      <c r="J911" s="169"/>
      <c r="K911" s="169"/>
      <c r="L911" s="169"/>
      <c r="M911" s="169"/>
      <c r="N911" s="169"/>
      <c r="O911" s="169"/>
      <c r="P911" s="169"/>
    </row>
    <row r="912" customFormat="false" ht="11.25" hidden="false" customHeight="true" outlineLevel="0" collapsed="false">
      <c r="A912" s="307"/>
      <c r="B912" s="317"/>
      <c r="C912" s="318"/>
      <c r="D912" s="279"/>
      <c r="E912" s="169"/>
      <c r="F912" s="169"/>
      <c r="G912" s="169"/>
      <c r="H912" s="169"/>
      <c r="I912" s="169"/>
      <c r="J912" s="169"/>
      <c r="K912" s="169"/>
      <c r="L912" s="169"/>
      <c r="M912" s="169"/>
      <c r="N912" s="169"/>
      <c r="O912" s="169"/>
      <c r="P912" s="169"/>
    </row>
    <row r="913" customFormat="false" ht="11.25" hidden="false" customHeight="true" outlineLevel="0" collapsed="false">
      <c r="A913" s="307"/>
      <c r="B913" s="317"/>
      <c r="C913" s="318"/>
      <c r="D913" s="279"/>
      <c r="E913" s="169"/>
      <c r="F913" s="169"/>
      <c r="G913" s="169"/>
      <c r="H913" s="169"/>
      <c r="I913" s="169"/>
      <c r="J913" s="169"/>
      <c r="K913" s="169"/>
      <c r="L913" s="169"/>
      <c r="M913" s="169"/>
      <c r="N913" s="169"/>
      <c r="O913" s="169"/>
      <c r="P913" s="169"/>
    </row>
    <row r="914" customFormat="false" ht="11.25" hidden="false" customHeight="true" outlineLevel="0" collapsed="false">
      <c r="A914" s="307"/>
      <c r="B914" s="317"/>
      <c r="C914" s="318"/>
      <c r="D914" s="279"/>
      <c r="E914" s="169"/>
      <c r="F914" s="169"/>
      <c r="G914" s="169"/>
      <c r="H914" s="169"/>
      <c r="I914" s="169"/>
      <c r="J914" s="169"/>
      <c r="K914" s="169"/>
      <c r="L914" s="169"/>
      <c r="M914" s="169"/>
      <c r="N914" s="169"/>
      <c r="O914" s="169"/>
      <c r="P914" s="169"/>
    </row>
    <row r="915" customFormat="false" ht="11.25" hidden="false" customHeight="true" outlineLevel="0" collapsed="false">
      <c r="A915" s="307"/>
      <c r="B915" s="317"/>
      <c r="C915" s="318"/>
      <c r="D915" s="279"/>
      <c r="E915" s="169"/>
      <c r="F915" s="169"/>
      <c r="G915" s="169"/>
      <c r="H915" s="169"/>
      <c r="I915" s="169"/>
      <c r="J915" s="169"/>
      <c r="K915" s="169"/>
      <c r="L915" s="169"/>
      <c r="M915" s="169"/>
      <c r="N915" s="169"/>
      <c r="O915" s="169"/>
      <c r="P915" s="169"/>
    </row>
    <row r="916" customFormat="false" ht="11.25" hidden="false" customHeight="true" outlineLevel="0" collapsed="false">
      <c r="A916" s="307"/>
      <c r="B916" s="317"/>
      <c r="C916" s="318"/>
      <c r="D916" s="279"/>
      <c r="E916" s="169"/>
      <c r="F916" s="169"/>
      <c r="G916" s="169"/>
      <c r="H916" s="169"/>
      <c r="I916" s="169"/>
      <c r="J916" s="169"/>
      <c r="K916" s="169"/>
      <c r="L916" s="169"/>
      <c r="M916" s="169"/>
      <c r="N916" s="169"/>
      <c r="O916" s="169"/>
      <c r="P916" s="169"/>
    </row>
    <row r="917" customFormat="false" ht="11.25" hidden="false" customHeight="true" outlineLevel="0" collapsed="false">
      <c r="A917" s="307"/>
      <c r="B917" s="317"/>
      <c r="C917" s="318"/>
      <c r="D917" s="279"/>
      <c r="E917" s="169"/>
      <c r="F917" s="169"/>
      <c r="G917" s="169"/>
      <c r="H917" s="169"/>
      <c r="I917" s="169"/>
      <c r="J917" s="169"/>
      <c r="K917" s="169"/>
      <c r="L917" s="169"/>
      <c r="M917" s="169"/>
      <c r="N917" s="169"/>
      <c r="O917" s="169"/>
      <c r="P917" s="169"/>
    </row>
    <row r="918" customFormat="false" ht="11.25" hidden="false" customHeight="true" outlineLevel="0" collapsed="false">
      <c r="A918" s="307"/>
      <c r="B918" s="317"/>
      <c r="C918" s="318"/>
      <c r="D918" s="279"/>
      <c r="E918" s="169"/>
      <c r="F918" s="169"/>
      <c r="G918" s="169"/>
      <c r="H918" s="169"/>
      <c r="I918" s="169"/>
      <c r="J918" s="169"/>
      <c r="K918" s="169"/>
      <c r="L918" s="169"/>
      <c r="M918" s="169"/>
      <c r="N918" s="169"/>
      <c r="O918" s="169"/>
      <c r="P918" s="169"/>
    </row>
    <row r="919" customFormat="false" ht="11.25" hidden="false" customHeight="true" outlineLevel="0" collapsed="false">
      <c r="A919" s="307"/>
      <c r="B919" s="317"/>
      <c r="C919" s="318"/>
      <c r="D919" s="279"/>
      <c r="E919" s="169"/>
      <c r="F919" s="169"/>
      <c r="G919" s="169"/>
      <c r="H919" s="169"/>
      <c r="I919" s="169"/>
      <c r="J919" s="169"/>
      <c r="K919" s="169"/>
      <c r="L919" s="169"/>
      <c r="M919" s="169"/>
      <c r="N919" s="169"/>
      <c r="O919" s="169"/>
      <c r="P919" s="169"/>
    </row>
    <row r="920" customFormat="false" ht="11.25" hidden="false" customHeight="true" outlineLevel="0" collapsed="false">
      <c r="A920" s="307"/>
      <c r="B920" s="317"/>
      <c r="C920" s="318"/>
      <c r="D920" s="279"/>
      <c r="E920" s="169"/>
      <c r="F920" s="169"/>
      <c r="G920" s="169"/>
      <c r="H920" s="169"/>
      <c r="I920" s="169"/>
      <c r="J920" s="169"/>
      <c r="K920" s="169"/>
      <c r="L920" s="169"/>
      <c r="M920" s="169"/>
      <c r="N920" s="169"/>
      <c r="O920" s="169"/>
      <c r="P920" s="169"/>
    </row>
    <row r="921" customFormat="false" ht="11.25" hidden="false" customHeight="true" outlineLevel="0" collapsed="false">
      <c r="A921" s="307"/>
      <c r="B921" s="317"/>
      <c r="C921" s="318"/>
      <c r="D921" s="279"/>
      <c r="E921" s="169"/>
      <c r="F921" s="169"/>
      <c r="G921" s="169"/>
      <c r="H921" s="169"/>
      <c r="I921" s="169"/>
      <c r="J921" s="169"/>
      <c r="K921" s="169"/>
      <c r="L921" s="169"/>
      <c r="M921" s="169"/>
      <c r="N921" s="169"/>
      <c r="O921" s="169"/>
      <c r="P921" s="169"/>
    </row>
    <row r="922" customFormat="false" ht="11.25" hidden="false" customHeight="true" outlineLevel="0" collapsed="false">
      <c r="A922" s="307"/>
      <c r="B922" s="317"/>
      <c r="C922" s="318"/>
      <c r="D922" s="279"/>
      <c r="E922" s="169"/>
      <c r="F922" s="169"/>
      <c r="G922" s="169"/>
      <c r="H922" s="169"/>
      <c r="I922" s="169"/>
      <c r="J922" s="169"/>
      <c r="K922" s="169"/>
      <c r="L922" s="169"/>
      <c r="M922" s="169"/>
      <c r="N922" s="169"/>
      <c r="O922" s="169"/>
      <c r="P922" s="169"/>
    </row>
    <row r="923" customFormat="false" ht="11.25" hidden="false" customHeight="true" outlineLevel="0" collapsed="false">
      <c r="A923" s="307"/>
      <c r="B923" s="317"/>
      <c r="C923" s="318"/>
      <c r="D923" s="279"/>
      <c r="E923" s="169"/>
      <c r="F923" s="169"/>
      <c r="G923" s="169"/>
      <c r="H923" s="169"/>
      <c r="I923" s="169"/>
      <c r="J923" s="169"/>
      <c r="K923" s="169"/>
      <c r="L923" s="169"/>
      <c r="M923" s="169"/>
      <c r="N923" s="169"/>
      <c r="O923" s="169"/>
      <c r="P923" s="169"/>
    </row>
    <row r="924" customFormat="false" ht="11.25" hidden="false" customHeight="true" outlineLevel="0" collapsed="false">
      <c r="A924" s="307"/>
      <c r="B924" s="317"/>
      <c r="C924" s="318"/>
      <c r="D924" s="279"/>
      <c r="E924" s="169"/>
      <c r="F924" s="169"/>
      <c r="G924" s="169"/>
      <c r="H924" s="169"/>
      <c r="I924" s="169"/>
      <c r="J924" s="169"/>
      <c r="K924" s="169"/>
      <c r="L924" s="169"/>
      <c r="M924" s="169"/>
      <c r="N924" s="169"/>
      <c r="O924" s="169"/>
      <c r="P924" s="169"/>
    </row>
    <row r="925" customFormat="false" ht="11.25" hidden="false" customHeight="true" outlineLevel="0" collapsed="false">
      <c r="A925" s="307"/>
      <c r="B925" s="317"/>
      <c r="C925" s="318"/>
      <c r="D925" s="279"/>
      <c r="E925" s="169"/>
      <c r="F925" s="169"/>
      <c r="G925" s="169"/>
      <c r="H925" s="169"/>
      <c r="I925" s="169"/>
      <c r="J925" s="169"/>
      <c r="K925" s="169"/>
      <c r="L925" s="169"/>
      <c r="M925" s="169"/>
      <c r="N925" s="169"/>
      <c r="O925" s="169"/>
      <c r="P925" s="169"/>
    </row>
    <row r="926" customFormat="false" ht="11.25" hidden="false" customHeight="true" outlineLevel="0" collapsed="false">
      <c r="A926" s="307"/>
      <c r="B926" s="317"/>
      <c r="C926" s="318"/>
      <c r="D926" s="279"/>
      <c r="E926" s="169"/>
      <c r="F926" s="169"/>
      <c r="G926" s="169"/>
      <c r="H926" s="169"/>
      <c r="I926" s="169"/>
      <c r="J926" s="169"/>
      <c r="K926" s="169"/>
      <c r="L926" s="169"/>
      <c r="M926" s="169"/>
      <c r="N926" s="169"/>
      <c r="O926" s="169"/>
      <c r="P926" s="169"/>
    </row>
    <row r="927" customFormat="false" ht="11.25" hidden="false" customHeight="true" outlineLevel="0" collapsed="false">
      <c r="A927" s="307"/>
      <c r="B927" s="317"/>
      <c r="C927" s="318"/>
      <c r="D927" s="279"/>
      <c r="E927" s="169"/>
      <c r="F927" s="169"/>
      <c r="G927" s="169"/>
      <c r="H927" s="169"/>
      <c r="I927" s="169"/>
      <c r="J927" s="169"/>
      <c r="K927" s="169"/>
      <c r="L927" s="169"/>
      <c r="M927" s="169"/>
      <c r="N927" s="169"/>
      <c r="O927" s="169"/>
      <c r="P927" s="169"/>
    </row>
    <row r="928" customFormat="false" ht="11.25" hidden="false" customHeight="true" outlineLevel="0" collapsed="false">
      <c r="A928" s="307"/>
      <c r="B928" s="317"/>
      <c r="C928" s="318"/>
      <c r="D928" s="279"/>
      <c r="E928" s="169"/>
      <c r="F928" s="169"/>
      <c r="G928" s="169"/>
      <c r="H928" s="169"/>
      <c r="I928" s="169"/>
      <c r="J928" s="169"/>
      <c r="K928" s="169"/>
      <c r="L928" s="169"/>
      <c r="M928" s="169"/>
      <c r="N928" s="169"/>
      <c r="O928" s="169"/>
      <c r="P928" s="169"/>
    </row>
    <row r="929" customFormat="false" ht="11.25" hidden="false" customHeight="true" outlineLevel="0" collapsed="false">
      <c r="A929" s="307"/>
      <c r="B929" s="317"/>
      <c r="C929" s="318"/>
      <c r="D929" s="279"/>
      <c r="E929" s="169"/>
      <c r="F929" s="169"/>
      <c r="G929" s="169"/>
      <c r="H929" s="169"/>
      <c r="I929" s="169"/>
      <c r="J929" s="169"/>
      <c r="K929" s="169"/>
      <c r="L929" s="169"/>
      <c r="M929" s="169"/>
      <c r="N929" s="169"/>
      <c r="O929" s="169"/>
      <c r="P929" s="169"/>
    </row>
    <row r="930" customFormat="false" ht="11.25" hidden="false" customHeight="true" outlineLevel="0" collapsed="false">
      <c r="A930" s="307"/>
      <c r="B930" s="317"/>
      <c r="C930" s="318"/>
      <c r="D930" s="279"/>
      <c r="E930" s="169"/>
      <c r="F930" s="169"/>
      <c r="G930" s="169"/>
      <c r="H930" s="169"/>
      <c r="I930" s="169"/>
      <c r="J930" s="169"/>
      <c r="K930" s="169"/>
      <c r="L930" s="169"/>
      <c r="M930" s="169"/>
      <c r="N930" s="169"/>
      <c r="O930" s="169"/>
      <c r="P930" s="169"/>
    </row>
    <row r="931" customFormat="false" ht="11.25" hidden="false" customHeight="true" outlineLevel="0" collapsed="false">
      <c r="A931" s="307"/>
      <c r="B931" s="317"/>
      <c r="C931" s="318"/>
      <c r="D931" s="279"/>
      <c r="E931" s="169"/>
      <c r="F931" s="169"/>
      <c r="G931" s="169"/>
      <c r="H931" s="169"/>
      <c r="I931" s="169"/>
      <c r="J931" s="169"/>
      <c r="K931" s="169"/>
      <c r="L931" s="169"/>
      <c r="M931" s="169"/>
      <c r="N931" s="169"/>
      <c r="O931" s="169"/>
      <c r="P931" s="169"/>
    </row>
    <row r="932" customFormat="false" ht="11.25" hidden="false" customHeight="true" outlineLevel="0" collapsed="false">
      <c r="A932" s="307"/>
      <c r="B932" s="317"/>
      <c r="C932" s="318"/>
      <c r="D932" s="279"/>
      <c r="E932" s="169"/>
      <c r="F932" s="169"/>
      <c r="G932" s="169"/>
      <c r="H932" s="169"/>
      <c r="I932" s="169"/>
      <c r="J932" s="169"/>
      <c r="K932" s="169"/>
      <c r="L932" s="169"/>
      <c r="M932" s="169"/>
      <c r="N932" s="169"/>
      <c r="O932" s="169"/>
      <c r="P932" s="169"/>
    </row>
    <row r="933" customFormat="false" ht="11.25" hidden="false" customHeight="true" outlineLevel="0" collapsed="false">
      <c r="A933" s="307"/>
      <c r="B933" s="317"/>
      <c r="C933" s="318"/>
      <c r="D933" s="279"/>
      <c r="E933" s="169"/>
      <c r="F933" s="169"/>
      <c r="G933" s="169"/>
      <c r="H933" s="169"/>
      <c r="I933" s="169"/>
      <c r="J933" s="169"/>
      <c r="K933" s="169"/>
      <c r="L933" s="169"/>
      <c r="M933" s="169"/>
      <c r="N933" s="169"/>
      <c r="O933" s="169"/>
      <c r="P933" s="169"/>
    </row>
    <row r="934" customFormat="false" ht="11.25" hidden="false" customHeight="true" outlineLevel="0" collapsed="false">
      <c r="A934" s="307"/>
      <c r="B934" s="317"/>
      <c r="C934" s="318"/>
      <c r="D934" s="279"/>
      <c r="E934" s="169"/>
      <c r="F934" s="169"/>
      <c r="G934" s="169"/>
      <c r="H934" s="169"/>
      <c r="I934" s="169"/>
      <c r="J934" s="169"/>
      <c r="K934" s="169"/>
      <c r="L934" s="169"/>
      <c r="M934" s="169"/>
      <c r="N934" s="169"/>
      <c r="O934" s="169"/>
      <c r="P934" s="169"/>
    </row>
    <row r="935" customFormat="false" ht="11.25" hidden="false" customHeight="true" outlineLevel="0" collapsed="false">
      <c r="A935" s="307"/>
      <c r="B935" s="317"/>
      <c r="C935" s="318"/>
      <c r="D935" s="279"/>
      <c r="E935" s="169"/>
      <c r="F935" s="169"/>
      <c r="G935" s="169"/>
      <c r="H935" s="169"/>
      <c r="I935" s="169"/>
      <c r="J935" s="169"/>
      <c r="K935" s="169"/>
      <c r="L935" s="169"/>
      <c r="M935" s="169"/>
      <c r="N935" s="169"/>
      <c r="O935" s="169"/>
      <c r="P935" s="169"/>
    </row>
    <row r="936" customFormat="false" ht="11.25" hidden="false" customHeight="true" outlineLevel="0" collapsed="false">
      <c r="A936" s="307"/>
      <c r="B936" s="317"/>
      <c r="C936" s="318"/>
      <c r="D936" s="279"/>
      <c r="E936" s="169"/>
      <c r="F936" s="169"/>
      <c r="G936" s="169"/>
      <c r="H936" s="169"/>
      <c r="I936" s="169"/>
      <c r="J936" s="169"/>
      <c r="K936" s="169"/>
      <c r="L936" s="169"/>
      <c r="M936" s="169"/>
      <c r="N936" s="169"/>
      <c r="O936" s="169"/>
      <c r="P936" s="169"/>
    </row>
    <row r="937" customFormat="false" ht="11.25" hidden="false" customHeight="true" outlineLevel="0" collapsed="false">
      <c r="A937" s="307"/>
      <c r="B937" s="317"/>
      <c r="C937" s="318"/>
      <c r="D937" s="279"/>
      <c r="E937" s="169"/>
      <c r="F937" s="169"/>
      <c r="G937" s="169"/>
      <c r="H937" s="169"/>
      <c r="I937" s="169"/>
      <c r="J937" s="169"/>
      <c r="K937" s="169"/>
      <c r="L937" s="169"/>
      <c r="M937" s="169"/>
      <c r="N937" s="169"/>
      <c r="O937" s="169"/>
      <c r="P937" s="169"/>
    </row>
    <row r="938" customFormat="false" ht="11.25" hidden="false" customHeight="true" outlineLevel="0" collapsed="false">
      <c r="A938" s="307"/>
      <c r="B938" s="317"/>
      <c r="C938" s="318"/>
      <c r="D938" s="279"/>
      <c r="E938" s="169"/>
      <c r="F938" s="169"/>
      <c r="G938" s="169"/>
      <c r="H938" s="169"/>
      <c r="I938" s="169"/>
      <c r="J938" s="169"/>
      <c r="K938" s="169"/>
      <c r="L938" s="169"/>
      <c r="M938" s="169"/>
      <c r="N938" s="169"/>
      <c r="O938" s="169"/>
      <c r="P938" s="169"/>
    </row>
    <row r="939" customFormat="false" ht="11.25" hidden="false" customHeight="true" outlineLevel="0" collapsed="false">
      <c r="A939" s="307"/>
      <c r="B939" s="317"/>
      <c r="C939" s="318"/>
      <c r="D939" s="279"/>
      <c r="E939" s="169"/>
      <c r="F939" s="169"/>
      <c r="G939" s="169"/>
      <c r="H939" s="169"/>
      <c r="I939" s="169"/>
      <c r="J939" s="169"/>
      <c r="K939" s="169"/>
      <c r="L939" s="169"/>
      <c r="M939" s="169"/>
      <c r="N939" s="169"/>
      <c r="O939" s="169"/>
      <c r="P939" s="169"/>
    </row>
    <row r="940" customFormat="false" ht="11.25" hidden="false" customHeight="true" outlineLevel="0" collapsed="false">
      <c r="A940" s="307"/>
      <c r="B940" s="317"/>
      <c r="C940" s="318"/>
      <c r="D940" s="279"/>
      <c r="E940" s="169"/>
      <c r="F940" s="169"/>
      <c r="G940" s="169"/>
      <c r="H940" s="169"/>
      <c r="I940" s="169"/>
      <c r="J940" s="169"/>
      <c r="K940" s="169"/>
      <c r="L940" s="169"/>
      <c r="M940" s="169"/>
      <c r="N940" s="169"/>
      <c r="O940" s="169"/>
      <c r="P940" s="169"/>
    </row>
    <row r="941" customFormat="false" ht="11.25" hidden="false" customHeight="true" outlineLevel="0" collapsed="false">
      <c r="A941" s="307"/>
      <c r="B941" s="317"/>
      <c r="C941" s="318"/>
      <c r="D941" s="279"/>
      <c r="E941" s="169"/>
      <c r="F941" s="169"/>
      <c r="G941" s="169"/>
      <c r="H941" s="169"/>
      <c r="I941" s="169"/>
      <c r="J941" s="169"/>
      <c r="K941" s="169"/>
      <c r="L941" s="169"/>
      <c r="M941" s="169"/>
      <c r="N941" s="169"/>
      <c r="O941" s="169"/>
      <c r="P941" s="169"/>
    </row>
    <row r="942" customFormat="false" ht="11.25" hidden="false" customHeight="true" outlineLevel="0" collapsed="false">
      <c r="A942" s="307"/>
      <c r="B942" s="317"/>
      <c r="C942" s="318"/>
      <c r="D942" s="279"/>
      <c r="E942" s="169"/>
      <c r="F942" s="169"/>
      <c r="G942" s="169"/>
      <c r="H942" s="169"/>
      <c r="I942" s="169"/>
      <c r="J942" s="169"/>
      <c r="K942" s="169"/>
      <c r="L942" s="169"/>
      <c r="M942" s="169"/>
      <c r="N942" s="169"/>
      <c r="O942" s="169"/>
      <c r="P942" s="169"/>
    </row>
    <row r="943" customFormat="false" ht="11.25" hidden="false" customHeight="true" outlineLevel="0" collapsed="false">
      <c r="A943" s="307"/>
      <c r="B943" s="317"/>
      <c r="C943" s="318"/>
      <c r="D943" s="279"/>
      <c r="E943" s="169"/>
      <c r="F943" s="169"/>
      <c r="G943" s="169"/>
      <c r="H943" s="169"/>
      <c r="I943" s="169"/>
      <c r="J943" s="169"/>
      <c r="K943" s="169"/>
      <c r="L943" s="169"/>
      <c r="M943" s="169"/>
      <c r="N943" s="169"/>
      <c r="O943" s="169"/>
      <c r="P943" s="169"/>
    </row>
    <row r="944" customFormat="false" ht="11.25" hidden="false" customHeight="true" outlineLevel="0" collapsed="false">
      <c r="A944" s="307"/>
      <c r="B944" s="317"/>
      <c r="C944" s="318"/>
      <c r="D944" s="279"/>
      <c r="E944" s="169"/>
      <c r="F944" s="169"/>
      <c r="G944" s="169"/>
      <c r="H944" s="169"/>
      <c r="I944" s="169"/>
      <c r="J944" s="169"/>
      <c r="K944" s="169"/>
      <c r="L944" s="169"/>
      <c r="M944" s="169"/>
      <c r="N944" s="169"/>
      <c r="O944" s="169"/>
      <c r="P944" s="169"/>
    </row>
    <row r="945" customFormat="false" ht="11.25" hidden="false" customHeight="true" outlineLevel="0" collapsed="false">
      <c r="A945" s="307"/>
      <c r="B945" s="317"/>
      <c r="C945" s="318"/>
      <c r="D945" s="279"/>
      <c r="E945" s="169"/>
      <c r="F945" s="169"/>
      <c r="G945" s="169"/>
      <c r="H945" s="169"/>
      <c r="I945" s="169"/>
      <c r="J945" s="169"/>
      <c r="K945" s="169"/>
      <c r="L945" s="169"/>
      <c r="M945" s="169"/>
      <c r="N945" s="169"/>
      <c r="O945" s="169"/>
      <c r="P945" s="169"/>
    </row>
    <row r="946" customFormat="false" ht="11.25" hidden="false" customHeight="true" outlineLevel="0" collapsed="false">
      <c r="A946" s="307"/>
      <c r="B946" s="317"/>
      <c r="C946" s="318"/>
      <c r="D946" s="279"/>
      <c r="E946" s="169"/>
      <c r="F946" s="169"/>
      <c r="G946" s="169"/>
      <c r="H946" s="169"/>
      <c r="I946" s="169"/>
      <c r="J946" s="169"/>
      <c r="K946" s="169"/>
      <c r="L946" s="169"/>
      <c r="M946" s="169"/>
      <c r="N946" s="169"/>
      <c r="O946" s="169"/>
      <c r="P946" s="169"/>
    </row>
    <row r="947" customFormat="false" ht="11.25" hidden="false" customHeight="true" outlineLevel="0" collapsed="false">
      <c r="A947" s="307"/>
      <c r="B947" s="317"/>
      <c r="C947" s="318"/>
      <c r="D947" s="279"/>
      <c r="E947" s="169"/>
      <c r="F947" s="169"/>
      <c r="G947" s="169"/>
      <c r="H947" s="169"/>
      <c r="I947" s="169"/>
      <c r="J947" s="169"/>
      <c r="K947" s="169"/>
      <c r="L947" s="169"/>
      <c r="M947" s="169"/>
      <c r="N947" s="169"/>
      <c r="O947" s="169"/>
      <c r="P947" s="169"/>
    </row>
    <row r="948" customFormat="false" ht="11.25" hidden="false" customHeight="true" outlineLevel="0" collapsed="false">
      <c r="A948" s="307"/>
      <c r="B948" s="317"/>
      <c r="C948" s="318"/>
      <c r="D948" s="279"/>
      <c r="E948" s="169"/>
      <c r="F948" s="169"/>
      <c r="G948" s="169"/>
      <c r="H948" s="169"/>
      <c r="I948" s="169"/>
      <c r="J948" s="169"/>
      <c r="K948" s="169"/>
      <c r="L948" s="169"/>
      <c r="M948" s="169"/>
      <c r="N948" s="169"/>
      <c r="O948" s="169"/>
      <c r="P948" s="169"/>
    </row>
    <row r="949" customFormat="false" ht="11.25" hidden="false" customHeight="true" outlineLevel="0" collapsed="false">
      <c r="A949" s="307"/>
      <c r="B949" s="317"/>
      <c r="C949" s="318"/>
      <c r="D949" s="279"/>
      <c r="E949" s="169"/>
      <c r="F949" s="169"/>
      <c r="G949" s="169"/>
      <c r="H949" s="169"/>
      <c r="I949" s="169"/>
      <c r="J949" s="169"/>
      <c r="K949" s="169"/>
      <c r="L949" s="169"/>
      <c r="M949" s="169"/>
      <c r="N949" s="169"/>
      <c r="O949" s="169"/>
      <c r="P949" s="169"/>
    </row>
    <row r="950" customFormat="false" ht="11.25" hidden="false" customHeight="true" outlineLevel="0" collapsed="false">
      <c r="A950" s="307"/>
      <c r="B950" s="317"/>
      <c r="C950" s="318"/>
      <c r="D950" s="279"/>
      <c r="E950" s="169"/>
      <c r="F950" s="169"/>
      <c r="G950" s="169"/>
      <c r="H950" s="169"/>
      <c r="I950" s="169"/>
      <c r="J950" s="169"/>
      <c r="K950" s="169"/>
      <c r="L950" s="169"/>
      <c r="M950" s="169"/>
      <c r="N950" s="169"/>
      <c r="O950" s="169"/>
      <c r="P950" s="169"/>
    </row>
    <row r="951" customFormat="false" ht="11.25" hidden="false" customHeight="true" outlineLevel="0" collapsed="false">
      <c r="A951" s="307"/>
      <c r="B951" s="317"/>
      <c r="C951" s="318"/>
      <c r="D951" s="279"/>
      <c r="E951" s="169"/>
      <c r="F951" s="169"/>
      <c r="G951" s="169"/>
      <c r="H951" s="169"/>
      <c r="I951" s="169"/>
      <c r="J951" s="169"/>
      <c r="K951" s="169"/>
      <c r="L951" s="169"/>
      <c r="M951" s="169"/>
      <c r="N951" s="169"/>
      <c r="O951" s="169"/>
      <c r="P951" s="169"/>
    </row>
    <row r="952" customFormat="false" ht="11.25" hidden="false" customHeight="true" outlineLevel="0" collapsed="false">
      <c r="A952" s="307"/>
      <c r="B952" s="317"/>
      <c r="C952" s="318"/>
      <c r="D952" s="279"/>
      <c r="E952" s="169"/>
      <c r="F952" s="169"/>
      <c r="G952" s="169"/>
      <c r="H952" s="169"/>
      <c r="I952" s="169"/>
      <c r="J952" s="169"/>
      <c r="K952" s="169"/>
      <c r="L952" s="169"/>
      <c r="M952" s="169"/>
      <c r="N952" s="169"/>
      <c r="O952" s="169"/>
      <c r="P952" s="169"/>
    </row>
    <row r="953" customFormat="false" ht="11.25" hidden="false" customHeight="true" outlineLevel="0" collapsed="false">
      <c r="A953" s="307"/>
      <c r="B953" s="317"/>
      <c r="C953" s="318"/>
      <c r="D953" s="279"/>
      <c r="E953" s="169"/>
      <c r="F953" s="169"/>
      <c r="G953" s="169"/>
      <c r="H953" s="169"/>
      <c r="I953" s="169"/>
      <c r="J953" s="169"/>
      <c r="K953" s="169"/>
      <c r="L953" s="169"/>
      <c r="M953" s="169"/>
      <c r="N953" s="169"/>
      <c r="O953" s="169"/>
      <c r="P953" s="169"/>
    </row>
    <row r="954" customFormat="false" ht="11.25" hidden="false" customHeight="true" outlineLevel="0" collapsed="false">
      <c r="A954" s="307"/>
      <c r="B954" s="317"/>
      <c r="C954" s="318"/>
      <c r="D954" s="279"/>
      <c r="E954" s="169"/>
      <c r="F954" s="169"/>
      <c r="G954" s="169"/>
      <c r="H954" s="169"/>
      <c r="I954" s="169"/>
      <c r="J954" s="169"/>
      <c r="K954" s="169"/>
      <c r="L954" s="169"/>
      <c r="M954" s="169"/>
      <c r="N954" s="169"/>
      <c r="O954" s="169"/>
      <c r="P954" s="169"/>
    </row>
    <row r="955" customFormat="false" ht="11.25" hidden="false" customHeight="true" outlineLevel="0" collapsed="false">
      <c r="A955" s="307"/>
      <c r="B955" s="317"/>
      <c r="C955" s="318"/>
      <c r="D955" s="279"/>
      <c r="E955" s="169"/>
      <c r="F955" s="169"/>
      <c r="G955" s="169"/>
      <c r="H955" s="169"/>
      <c r="I955" s="169"/>
      <c r="J955" s="169"/>
      <c r="K955" s="169"/>
      <c r="L955" s="169"/>
      <c r="M955" s="169"/>
      <c r="N955" s="169"/>
      <c r="O955" s="169"/>
      <c r="P955" s="169"/>
    </row>
    <row r="956" customFormat="false" ht="11.25" hidden="false" customHeight="true" outlineLevel="0" collapsed="false">
      <c r="A956" s="307"/>
      <c r="B956" s="317"/>
      <c r="C956" s="318"/>
      <c r="D956" s="279"/>
      <c r="E956" s="169"/>
      <c r="F956" s="169"/>
      <c r="G956" s="169"/>
      <c r="H956" s="169"/>
      <c r="I956" s="169"/>
      <c r="J956" s="169"/>
      <c r="K956" s="169"/>
      <c r="L956" s="169"/>
      <c r="M956" s="169"/>
      <c r="N956" s="169"/>
      <c r="O956" s="169"/>
      <c r="P956" s="169"/>
    </row>
    <row r="957" customFormat="false" ht="11.25" hidden="false" customHeight="true" outlineLevel="0" collapsed="false">
      <c r="A957" s="307"/>
      <c r="B957" s="317"/>
      <c r="C957" s="318"/>
      <c r="D957" s="279"/>
      <c r="E957" s="169"/>
      <c r="F957" s="169"/>
      <c r="G957" s="169"/>
      <c r="H957" s="169"/>
      <c r="I957" s="169"/>
      <c r="J957" s="169"/>
      <c r="K957" s="169"/>
      <c r="L957" s="169"/>
      <c r="M957" s="169"/>
      <c r="N957" s="169"/>
      <c r="O957" s="169"/>
      <c r="P957" s="169"/>
    </row>
    <row r="958" customFormat="false" ht="11.25" hidden="false" customHeight="true" outlineLevel="0" collapsed="false">
      <c r="A958" s="307"/>
      <c r="B958" s="317"/>
      <c r="C958" s="318"/>
      <c r="D958" s="279"/>
      <c r="E958" s="169"/>
      <c r="F958" s="169"/>
      <c r="G958" s="169"/>
      <c r="H958" s="169"/>
      <c r="I958" s="169"/>
      <c r="J958" s="169"/>
      <c r="K958" s="169"/>
      <c r="L958" s="169"/>
      <c r="M958" s="169"/>
      <c r="N958" s="169"/>
      <c r="O958" s="169"/>
      <c r="P958" s="169"/>
    </row>
    <row r="959" customFormat="false" ht="11.25" hidden="false" customHeight="true" outlineLevel="0" collapsed="false">
      <c r="A959" s="307"/>
      <c r="B959" s="317"/>
      <c r="C959" s="318"/>
      <c r="D959" s="279"/>
      <c r="E959" s="169"/>
      <c r="F959" s="169"/>
      <c r="G959" s="169"/>
      <c r="H959" s="169"/>
      <c r="I959" s="169"/>
      <c r="J959" s="169"/>
      <c r="K959" s="169"/>
      <c r="L959" s="169"/>
      <c r="M959" s="169"/>
      <c r="N959" s="169"/>
      <c r="O959" s="169"/>
      <c r="P959" s="169"/>
    </row>
    <row r="960" customFormat="false" ht="11.25" hidden="false" customHeight="true" outlineLevel="0" collapsed="false">
      <c r="A960" s="307"/>
      <c r="B960" s="317"/>
      <c r="C960" s="318"/>
      <c r="D960" s="279"/>
      <c r="E960" s="169"/>
      <c r="F960" s="169"/>
      <c r="G960" s="169"/>
      <c r="H960" s="169"/>
      <c r="I960" s="169"/>
      <c r="J960" s="169"/>
      <c r="K960" s="169"/>
      <c r="L960" s="169"/>
      <c r="M960" s="169"/>
      <c r="N960" s="169"/>
      <c r="O960" s="169"/>
      <c r="P960" s="169"/>
    </row>
    <row r="961" customFormat="false" ht="11.25" hidden="false" customHeight="true" outlineLevel="0" collapsed="false">
      <c r="A961" s="307"/>
      <c r="B961" s="317"/>
      <c r="C961" s="318"/>
      <c r="D961" s="279"/>
      <c r="E961" s="169"/>
      <c r="F961" s="169"/>
      <c r="G961" s="169"/>
      <c r="H961" s="169"/>
      <c r="I961" s="169"/>
      <c r="J961" s="169"/>
      <c r="K961" s="169"/>
      <c r="L961" s="169"/>
      <c r="M961" s="169"/>
      <c r="N961" s="169"/>
      <c r="O961" s="169"/>
      <c r="P961" s="169"/>
    </row>
    <row r="962" customFormat="false" ht="11.25" hidden="false" customHeight="true" outlineLevel="0" collapsed="false">
      <c r="A962" s="307"/>
      <c r="B962" s="317"/>
      <c r="C962" s="318"/>
      <c r="D962" s="279"/>
      <c r="E962" s="169"/>
      <c r="F962" s="169"/>
      <c r="G962" s="169"/>
      <c r="H962" s="169"/>
      <c r="I962" s="169"/>
      <c r="J962" s="169"/>
      <c r="K962" s="169"/>
      <c r="L962" s="169"/>
      <c r="M962" s="169"/>
      <c r="N962" s="169"/>
      <c r="O962" s="169"/>
      <c r="P962" s="169"/>
    </row>
    <row r="963" customFormat="false" ht="11.25" hidden="false" customHeight="true" outlineLevel="0" collapsed="false">
      <c r="A963" s="307"/>
      <c r="B963" s="317"/>
      <c r="C963" s="318"/>
      <c r="D963" s="279"/>
      <c r="E963" s="169"/>
      <c r="F963" s="169"/>
      <c r="G963" s="169"/>
      <c r="H963" s="169"/>
      <c r="I963" s="169"/>
      <c r="J963" s="169"/>
      <c r="K963" s="169"/>
      <c r="L963" s="169"/>
      <c r="M963" s="169"/>
      <c r="N963" s="169"/>
      <c r="O963" s="169"/>
      <c r="P963" s="169"/>
    </row>
    <row r="964" customFormat="false" ht="11.25" hidden="false" customHeight="true" outlineLevel="0" collapsed="false">
      <c r="A964" s="307"/>
      <c r="B964" s="317"/>
      <c r="C964" s="318"/>
      <c r="D964" s="279"/>
      <c r="E964" s="169"/>
      <c r="F964" s="169"/>
      <c r="G964" s="169"/>
      <c r="H964" s="169"/>
      <c r="I964" s="169"/>
      <c r="J964" s="169"/>
      <c r="K964" s="169"/>
      <c r="L964" s="169"/>
      <c r="M964" s="169"/>
      <c r="N964" s="169"/>
      <c r="O964" s="169"/>
      <c r="P964" s="169"/>
    </row>
    <row r="965" customFormat="false" ht="11.25" hidden="false" customHeight="true" outlineLevel="0" collapsed="false">
      <c r="A965" s="307"/>
      <c r="B965" s="317"/>
      <c r="C965" s="318"/>
      <c r="D965" s="279"/>
      <c r="E965" s="169"/>
      <c r="F965" s="169"/>
      <c r="G965" s="169"/>
      <c r="H965" s="169"/>
      <c r="I965" s="169"/>
      <c r="J965" s="169"/>
      <c r="K965" s="169"/>
      <c r="L965" s="169"/>
      <c r="M965" s="169"/>
      <c r="N965" s="169"/>
      <c r="O965" s="169"/>
      <c r="P965" s="169"/>
    </row>
    <row r="966" customFormat="false" ht="11.25" hidden="false" customHeight="true" outlineLevel="0" collapsed="false">
      <c r="A966" s="307"/>
      <c r="B966" s="317"/>
      <c r="C966" s="318"/>
      <c r="D966" s="279"/>
      <c r="E966" s="169"/>
      <c r="F966" s="169"/>
      <c r="G966" s="169"/>
      <c r="H966" s="169"/>
      <c r="I966" s="169"/>
      <c r="J966" s="169"/>
      <c r="K966" s="169"/>
      <c r="L966" s="169"/>
      <c r="M966" s="169"/>
      <c r="N966" s="169"/>
      <c r="O966" s="169"/>
      <c r="P966" s="169"/>
    </row>
    <row r="967" customFormat="false" ht="11.25" hidden="false" customHeight="true" outlineLevel="0" collapsed="false">
      <c r="A967" s="307"/>
      <c r="B967" s="317"/>
      <c r="C967" s="318"/>
      <c r="D967" s="279"/>
      <c r="E967" s="169"/>
      <c r="F967" s="169"/>
      <c r="G967" s="169"/>
      <c r="H967" s="169"/>
      <c r="I967" s="169"/>
      <c r="J967" s="169"/>
      <c r="K967" s="169"/>
      <c r="L967" s="169"/>
      <c r="M967" s="169"/>
      <c r="N967" s="169"/>
      <c r="O967" s="169"/>
      <c r="P967" s="169"/>
    </row>
    <row r="968" customFormat="false" ht="11.25" hidden="false" customHeight="true" outlineLevel="0" collapsed="false">
      <c r="A968" s="307"/>
      <c r="B968" s="317"/>
      <c r="C968" s="318"/>
      <c r="D968" s="279"/>
      <c r="E968" s="169"/>
      <c r="F968" s="169"/>
      <c r="G968" s="169"/>
      <c r="H968" s="169"/>
      <c r="I968" s="169"/>
      <c r="J968" s="169"/>
      <c r="K968" s="169"/>
      <c r="L968" s="169"/>
      <c r="M968" s="169"/>
      <c r="N968" s="169"/>
      <c r="O968" s="169"/>
      <c r="P968" s="169"/>
    </row>
    <row r="969" customFormat="false" ht="11.25" hidden="false" customHeight="true" outlineLevel="0" collapsed="false">
      <c r="A969" s="307"/>
      <c r="B969" s="317"/>
      <c r="C969" s="318"/>
      <c r="D969" s="279"/>
      <c r="E969" s="169"/>
      <c r="F969" s="169"/>
      <c r="G969" s="169"/>
      <c r="H969" s="169"/>
      <c r="I969" s="169"/>
      <c r="J969" s="169"/>
      <c r="K969" s="169"/>
      <c r="L969" s="169"/>
      <c r="M969" s="169"/>
      <c r="N969" s="169"/>
      <c r="O969" s="169"/>
      <c r="P969" s="169"/>
    </row>
    <row r="970" customFormat="false" ht="11.25" hidden="false" customHeight="true" outlineLevel="0" collapsed="false">
      <c r="A970" s="307"/>
      <c r="B970" s="317"/>
      <c r="C970" s="318"/>
      <c r="D970" s="279"/>
      <c r="E970" s="169"/>
      <c r="F970" s="169"/>
      <c r="G970" s="169"/>
      <c r="H970" s="169"/>
      <c r="I970" s="169"/>
      <c r="J970" s="169"/>
      <c r="K970" s="169"/>
      <c r="L970" s="169"/>
      <c r="M970" s="169"/>
      <c r="N970" s="169"/>
      <c r="O970" s="169"/>
      <c r="P970" s="169"/>
    </row>
    <row r="971" customFormat="false" ht="11.25" hidden="false" customHeight="true" outlineLevel="0" collapsed="false">
      <c r="A971" s="307"/>
      <c r="B971" s="317"/>
      <c r="C971" s="318"/>
      <c r="D971" s="279"/>
      <c r="E971" s="169"/>
      <c r="F971" s="169"/>
      <c r="G971" s="169"/>
      <c r="H971" s="169"/>
      <c r="I971" s="169"/>
      <c r="J971" s="169"/>
      <c r="K971" s="169"/>
      <c r="L971" s="169"/>
      <c r="M971" s="169"/>
      <c r="N971" s="169"/>
      <c r="O971" s="169"/>
      <c r="P971" s="169"/>
    </row>
    <row r="972" customFormat="false" ht="11.25" hidden="false" customHeight="true" outlineLevel="0" collapsed="false">
      <c r="A972" s="307"/>
      <c r="B972" s="317"/>
      <c r="C972" s="318"/>
      <c r="D972" s="279"/>
      <c r="E972" s="169"/>
      <c r="F972" s="169"/>
      <c r="G972" s="169"/>
      <c r="H972" s="169"/>
      <c r="I972" s="169"/>
      <c r="J972" s="169"/>
      <c r="K972" s="169"/>
      <c r="L972" s="169"/>
      <c r="M972" s="169"/>
      <c r="N972" s="169"/>
      <c r="O972" s="169"/>
      <c r="P972" s="169"/>
    </row>
    <row r="973" customFormat="false" ht="11.25" hidden="false" customHeight="true" outlineLevel="0" collapsed="false">
      <c r="A973" s="307"/>
      <c r="B973" s="317"/>
      <c r="C973" s="318"/>
      <c r="D973" s="279"/>
      <c r="E973" s="169"/>
      <c r="F973" s="169"/>
      <c r="G973" s="169"/>
      <c r="H973" s="169"/>
      <c r="I973" s="169"/>
      <c r="J973" s="169"/>
      <c r="K973" s="169"/>
      <c r="L973" s="169"/>
      <c r="M973" s="169"/>
      <c r="N973" s="169"/>
      <c r="O973" s="169"/>
      <c r="P973" s="169"/>
    </row>
    <row r="974" customFormat="false" ht="11.25" hidden="false" customHeight="true" outlineLevel="0" collapsed="false">
      <c r="A974" s="307"/>
      <c r="B974" s="317"/>
      <c r="C974" s="318"/>
      <c r="D974" s="279"/>
      <c r="E974" s="169"/>
      <c r="F974" s="169"/>
      <c r="G974" s="169"/>
      <c r="H974" s="169"/>
      <c r="I974" s="169"/>
      <c r="J974" s="169"/>
      <c r="K974" s="169"/>
      <c r="L974" s="169"/>
      <c r="M974" s="169"/>
      <c r="N974" s="169"/>
      <c r="O974" s="169"/>
      <c r="P974" s="169"/>
    </row>
    <row r="975" customFormat="false" ht="11.25" hidden="false" customHeight="true" outlineLevel="0" collapsed="false">
      <c r="A975" s="307"/>
      <c r="B975" s="317"/>
      <c r="C975" s="318"/>
      <c r="D975" s="279"/>
      <c r="E975" s="169"/>
      <c r="F975" s="169"/>
      <c r="G975" s="169"/>
      <c r="H975" s="169"/>
      <c r="I975" s="169"/>
      <c r="J975" s="169"/>
      <c r="K975" s="169"/>
      <c r="L975" s="169"/>
      <c r="M975" s="169"/>
      <c r="N975" s="169"/>
      <c r="O975" s="169"/>
      <c r="P975" s="169"/>
    </row>
    <row r="976" customFormat="false" ht="11.25" hidden="false" customHeight="true" outlineLevel="0" collapsed="false">
      <c r="A976" s="307"/>
      <c r="B976" s="317"/>
      <c r="C976" s="318"/>
      <c r="D976" s="279"/>
      <c r="E976" s="169"/>
      <c r="F976" s="169"/>
      <c r="G976" s="169"/>
      <c r="H976" s="169"/>
      <c r="I976" s="169"/>
      <c r="J976" s="169"/>
      <c r="K976" s="169"/>
      <c r="L976" s="169"/>
      <c r="M976" s="169"/>
      <c r="N976" s="169"/>
      <c r="O976" s="169"/>
      <c r="P976" s="169"/>
    </row>
    <row r="977" customFormat="false" ht="11.25" hidden="false" customHeight="true" outlineLevel="0" collapsed="false">
      <c r="A977" s="307"/>
      <c r="B977" s="317"/>
      <c r="C977" s="318"/>
      <c r="D977" s="279"/>
      <c r="E977" s="169"/>
      <c r="F977" s="169"/>
      <c r="G977" s="169"/>
      <c r="H977" s="169"/>
      <c r="I977" s="169"/>
      <c r="J977" s="169"/>
      <c r="K977" s="169"/>
      <c r="L977" s="169"/>
      <c r="M977" s="169"/>
      <c r="N977" s="169"/>
      <c r="O977" s="169"/>
      <c r="P977" s="169"/>
    </row>
    <row r="978" customFormat="false" ht="11.25" hidden="false" customHeight="true" outlineLevel="0" collapsed="false">
      <c r="A978" s="307"/>
      <c r="B978" s="317"/>
      <c r="C978" s="318"/>
      <c r="D978" s="279"/>
      <c r="E978" s="169"/>
      <c r="F978" s="169"/>
      <c r="G978" s="169"/>
      <c r="H978" s="169"/>
      <c r="I978" s="169"/>
      <c r="J978" s="169"/>
      <c r="K978" s="169"/>
      <c r="L978" s="169"/>
      <c r="M978" s="169"/>
      <c r="N978" s="169"/>
      <c r="O978" s="169"/>
      <c r="P978" s="169"/>
    </row>
    <row r="979" customFormat="false" ht="11.25" hidden="false" customHeight="true" outlineLevel="0" collapsed="false">
      <c r="A979" s="307"/>
      <c r="B979" s="317"/>
      <c r="C979" s="318"/>
      <c r="D979" s="279"/>
      <c r="E979" s="169"/>
      <c r="F979" s="169"/>
      <c r="G979" s="169"/>
      <c r="H979" s="169"/>
      <c r="I979" s="169"/>
      <c r="J979" s="169"/>
      <c r="K979" s="169"/>
      <c r="L979" s="169"/>
      <c r="M979" s="169"/>
      <c r="N979" s="169"/>
      <c r="O979" s="169"/>
      <c r="P979" s="169"/>
    </row>
    <row r="980" customFormat="false" ht="11.25" hidden="false" customHeight="true" outlineLevel="0" collapsed="false">
      <c r="A980" s="307"/>
      <c r="B980" s="317"/>
      <c r="C980" s="318"/>
      <c r="D980" s="279"/>
      <c r="E980" s="169"/>
      <c r="F980" s="169"/>
      <c r="G980" s="169"/>
      <c r="H980" s="169"/>
      <c r="I980" s="169"/>
      <c r="J980" s="169"/>
      <c r="K980" s="169"/>
      <c r="L980" s="169"/>
      <c r="M980" s="169"/>
      <c r="N980" s="169"/>
      <c r="O980" s="169"/>
      <c r="P980" s="169"/>
    </row>
    <row r="981" customFormat="false" ht="11.25" hidden="false" customHeight="true" outlineLevel="0" collapsed="false">
      <c r="A981" s="307"/>
      <c r="B981" s="317"/>
      <c r="C981" s="318"/>
      <c r="D981" s="279"/>
      <c r="E981" s="169"/>
      <c r="F981" s="169"/>
      <c r="G981" s="169"/>
      <c r="H981" s="169"/>
      <c r="I981" s="169"/>
      <c r="J981" s="169"/>
      <c r="K981" s="169"/>
      <c r="L981" s="169"/>
      <c r="M981" s="169"/>
      <c r="N981" s="169"/>
      <c r="O981" s="169"/>
      <c r="P981" s="169"/>
    </row>
    <row r="982" customFormat="false" ht="11.25" hidden="false" customHeight="true" outlineLevel="0" collapsed="false">
      <c r="A982" s="307"/>
      <c r="B982" s="317"/>
      <c r="C982" s="318"/>
      <c r="D982" s="279"/>
      <c r="E982" s="169"/>
      <c r="F982" s="169"/>
      <c r="G982" s="169"/>
      <c r="H982" s="169"/>
      <c r="I982" s="169"/>
      <c r="J982" s="169"/>
      <c r="K982" s="169"/>
      <c r="L982" s="169"/>
      <c r="M982" s="169"/>
      <c r="N982" s="169"/>
      <c r="O982" s="169"/>
      <c r="P982" s="169"/>
    </row>
    <row r="983" customFormat="false" ht="11.25" hidden="false" customHeight="true" outlineLevel="0" collapsed="false">
      <c r="A983" s="307"/>
      <c r="B983" s="317"/>
      <c r="C983" s="318"/>
      <c r="D983" s="279"/>
      <c r="E983" s="169"/>
      <c r="F983" s="169"/>
      <c r="G983" s="169"/>
      <c r="H983" s="169"/>
      <c r="I983" s="169"/>
      <c r="J983" s="169"/>
      <c r="K983" s="169"/>
      <c r="L983" s="169"/>
      <c r="M983" s="169"/>
      <c r="N983" s="169"/>
      <c r="O983" s="169"/>
      <c r="P983" s="169"/>
    </row>
    <row r="984" customFormat="false" ht="11.25" hidden="false" customHeight="true" outlineLevel="0" collapsed="false">
      <c r="A984" s="307"/>
      <c r="B984" s="317"/>
      <c r="C984" s="318"/>
      <c r="D984" s="279"/>
      <c r="E984" s="169"/>
      <c r="F984" s="169"/>
      <c r="G984" s="169"/>
      <c r="H984" s="169"/>
      <c r="I984" s="169"/>
      <c r="J984" s="169"/>
      <c r="K984" s="169"/>
      <c r="L984" s="169"/>
      <c r="M984" s="169"/>
      <c r="N984" s="169"/>
      <c r="O984" s="169"/>
      <c r="P984" s="169"/>
    </row>
    <row r="985" customFormat="false" ht="11.25" hidden="false" customHeight="true" outlineLevel="0" collapsed="false">
      <c r="A985" s="307"/>
      <c r="B985" s="317"/>
      <c r="C985" s="318"/>
      <c r="D985" s="279"/>
      <c r="E985" s="169"/>
      <c r="F985" s="169"/>
      <c r="G985" s="169"/>
      <c r="H985" s="169"/>
      <c r="I985" s="169"/>
      <c r="J985" s="169"/>
      <c r="K985" s="169"/>
      <c r="L985" s="169"/>
      <c r="M985" s="169"/>
      <c r="N985" s="169"/>
      <c r="O985" s="169"/>
      <c r="P985" s="169"/>
    </row>
    <row r="986" customFormat="false" ht="11.25" hidden="false" customHeight="true" outlineLevel="0" collapsed="false">
      <c r="A986" s="307"/>
      <c r="B986" s="317"/>
      <c r="C986" s="318"/>
      <c r="D986" s="279"/>
      <c r="E986" s="169"/>
      <c r="F986" s="169"/>
      <c r="G986" s="169"/>
      <c r="H986" s="169"/>
      <c r="I986" s="169"/>
      <c r="J986" s="169"/>
      <c r="K986" s="169"/>
      <c r="L986" s="169"/>
      <c r="M986" s="169"/>
      <c r="N986" s="169"/>
      <c r="O986" s="169"/>
      <c r="P986" s="169"/>
    </row>
    <row r="987" customFormat="false" ht="11.25" hidden="false" customHeight="true" outlineLevel="0" collapsed="false">
      <c r="A987" s="307"/>
      <c r="B987" s="317"/>
      <c r="C987" s="318"/>
      <c r="D987" s="279"/>
      <c r="E987" s="169"/>
      <c r="F987" s="169"/>
      <c r="G987" s="169"/>
      <c r="H987" s="169"/>
      <c r="I987" s="169"/>
      <c r="J987" s="169"/>
      <c r="K987" s="169"/>
      <c r="L987" s="169"/>
      <c r="M987" s="169"/>
      <c r="N987" s="169"/>
      <c r="O987" s="169"/>
      <c r="P987" s="169"/>
    </row>
    <row r="988" customFormat="false" ht="11.25" hidden="false" customHeight="true" outlineLevel="0" collapsed="false">
      <c r="A988" s="307"/>
      <c r="B988" s="317"/>
      <c r="C988" s="318"/>
      <c r="D988" s="279"/>
      <c r="E988" s="169"/>
      <c r="F988" s="169"/>
      <c r="G988" s="169"/>
      <c r="H988" s="169"/>
      <c r="I988" s="169"/>
      <c r="J988" s="169"/>
      <c r="K988" s="169"/>
      <c r="L988" s="169"/>
      <c r="M988" s="169"/>
      <c r="N988" s="169"/>
      <c r="O988" s="169"/>
      <c r="P988" s="169"/>
    </row>
    <row r="989" customFormat="false" ht="11.25" hidden="false" customHeight="true" outlineLevel="0" collapsed="false">
      <c r="A989" s="307"/>
      <c r="B989" s="317"/>
      <c r="C989" s="318"/>
      <c r="D989" s="279"/>
      <c r="E989" s="169"/>
      <c r="F989" s="169"/>
      <c r="G989" s="169"/>
      <c r="H989" s="169"/>
      <c r="I989" s="169"/>
      <c r="J989" s="169"/>
      <c r="K989" s="169"/>
      <c r="L989" s="169"/>
      <c r="M989" s="169"/>
      <c r="N989" s="169"/>
      <c r="O989" s="169"/>
      <c r="P989" s="169"/>
    </row>
    <row r="990" customFormat="false" ht="11.25" hidden="false" customHeight="true" outlineLevel="0" collapsed="false">
      <c r="A990" s="307"/>
      <c r="B990" s="317"/>
      <c r="C990" s="318"/>
      <c r="D990" s="279"/>
      <c r="E990" s="169"/>
      <c r="F990" s="169"/>
      <c r="G990" s="169"/>
      <c r="H990" s="169"/>
      <c r="I990" s="169"/>
      <c r="J990" s="169"/>
      <c r="K990" s="169"/>
      <c r="L990" s="169"/>
      <c r="M990" s="169"/>
      <c r="N990" s="169"/>
      <c r="O990" s="169"/>
      <c r="P990" s="169"/>
    </row>
    <row r="991" customFormat="false" ht="11.25" hidden="false" customHeight="true" outlineLevel="0" collapsed="false">
      <c r="A991" s="307"/>
      <c r="B991" s="317"/>
      <c r="C991" s="318"/>
      <c r="D991" s="279"/>
      <c r="E991" s="169"/>
      <c r="F991" s="169"/>
      <c r="G991" s="169"/>
      <c r="H991" s="169"/>
      <c r="I991" s="169"/>
      <c r="J991" s="169"/>
      <c r="K991" s="169"/>
      <c r="L991" s="169"/>
      <c r="M991" s="169"/>
      <c r="N991" s="169"/>
      <c r="O991" s="169"/>
      <c r="P991" s="169"/>
    </row>
    <row r="992" customFormat="false" ht="11.25" hidden="false" customHeight="true" outlineLevel="0" collapsed="false">
      <c r="A992" s="307"/>
      <c r="B992" s="317"/>
      <c r="C992" s="318"/>
      <c r="D992" s="279"/>
      <c r="E992" s="169"/>
      <c r="F992" s="169"/>
      <c r="G992" s="169"/>
      <c r="H992" s="169"/>
      <c r="I992" s="169"/>
      <c r="J992" s="169"/>
      <c r="K992" s="169"/>
      <c r="L992" s="169"/>
      <c r="M992" s="169"/>
      <c r="N992" s="169"/>
      <c r="O992" s="169"/>
      <c r="P992" s="169"/>
    </row>
    <row r="993" customFormat="false" ht="11.25" hidden="false" customHeight="true" outlineLevel="0" collapsed="false">
      <c r="A993" s="307"/>
      <c r="B993" s="317"/>
      <c r="C993" s="318"/>
      <c r="D993" s="279"/>
      <c r="E993" s="169"/>
      <c r="F993" s="169"/>
      <c r="G993" s="169"/>
      <c r="H993" s="169"/>
      <c r="I993" s="169"/>
      <c r="J993" s="169"/>
      <c r="K993" s="169"/>
      <c r="L993" s="169"/>
      <c r="M993" s="169"/>
      <c r="N993" s="169"/>
      <c r="O993" s="169"/>
      <c r="P993" s="169"/>
    </row>
    <row r="994" customFormat="false" ht="11.25" hidden="false" customHeight="true" outlineLevel="0" collapsed="false">
      <c r="A994" s="307"/>
      <c r="B994" s="317"/>
      <c r="C994" s="318"/>
      <c r="D994" s="279"/>
      <c r="E994" s="169"/>
      <c r="F994" s="169"/>
      <c r="G994" s="169"/>
      <c r="H994" s="169"/>
      <c r="I994" s="169"/>
      <c r="J994" s="169"/>
      <c r="K994" s="169"/>
      <c r="L994" s="169"/>
      <c r="M994" s="169"/>
      <c r="N994" s="169"/>
      <c r="O994" s="169"/>
      <c r="P994" s="169"/>
    </row>
    <row r="995" customFormat="false" ht="11.25" hidden="false" customHeight="true" outlineLevel="0" collapsed="false">
      <c r="A995" s="307"/>
      <c r="B995" s="317"/>
      <c r="C995" s="318"/>
      <c r="D995" s="279"/>
      <c r="E995" s="169"/>
      <c r="F995" s="169"/>
      <c r="G995" s="169"/>
      <c r="H995" s="169"/>
      <c r="I995" s="169"/>
      <c r="J995" s="169"/>
      <c r="K995" s="169"/>
      <c r="L995" s="169"/>
      <c r="M995" s="169"/>
      <c r="N995" s="169"/>
      <c r="O995" s="169"/>
      <c r="P995" s="169"/>
    </row>
    <row r="996" customFormat="false" ht="11.25" hidden="false" customHeight="true" outlineLevel="0" collapsed="false">
      <c r="A996" s="307"/>
      <c r="B996" s="317"/>
      <c r="C996" s="318"/>
      <c r="D996" s="279"/>
      <c r="E996" s="169"/>
      <c r="F996" s="169"/>
      <c r="G996" s="169"/>
      <c r="H996" s="169"/>
      <c r="I996" s="169"/>
      <c r="J996" s="169"/>
      <c r="K996" s="169"/>
      <c r="L996" s="169"/>
      <c r="M996" s="169"/>
      <c r="N996" s="169"/>
      <c r="O996" s="169"/>
      <c r="P996" s="169"/>
    </row>
    <row r="997" customFormat="false" ht="11.25" hidden="false" customHeight="true" outlineLevel="0" collapsed="false">
      <c r="A997" s="307"/>
      <c r="B997" s="317"/>
      <c r="C997" s="318"/>
      <c r="D997" s="279"/>
      <c r="E997" s="169"/>
      <c r="F997" s="169"/>
      <c r="G997" s="169"/>
      <c r="H997" s="169"/>
      <c r="I997" s="169"/>
      <c r="J997" s="169"/>
      <c r="K997" s="169"/>
      <c r="L997" s="169"/>
      <c r="M997" s="169"/>
      <c r="N997" s="169"/>
      <c r="O997" s="169"/>
      <c r="P997" s="169"/>
    </row>
    <row r="998" customFormat="false" ht="11.25" hidden="false" customHeight="true" outlineLevel="0" collapsed="false">
      <c r="A998" s="307"/>
      <c r="B998" s="317"/>
      <c r="C998" s="318"/>
      <c r="D998" s="279"/>
      <c r="E998" s="169"/>
      <c r="F998" s="169"/>
      <c r="G998" s="169"/>
      <c r="H998" s="169"/>
      <c r="I998" s="169"/>
      <c r="J998" s="169"/>
      <c r="K998" s="169"/>
      <c r="L998" s="169"/>
      <c r="M998" s="169"/>
      <c r="N998" s="169"/>
      <c r="O998" s="169"/>
      <c r="P998" s="169"/>
    </row>
    <row r="999" customFormat="false" ht="11.25" hidden="false" customHeight="true" outlineLevel="0" collapsed="false">
      <c r="A999" s="307"/>
      <c r="B999" s="317"/>
      <c r="C999" s="318"/>
      <c r="D999" s="279"/>
      <c r="E999" s="169"/>
      <c r="F999" s="169"/>
      <c r="G999" s="169"/>
      <c r="H999" s="169"/>
      <c r="I999" s="169"/>
      <c r="J999" s="169"/>
      <c r="K999" s="169"/>
      <c r="L999" s="169"/>
      <c r="M999" s="169"/>
      <c r="N999" s="169"/>
      <c r="O999" s="169"/>
      <c r="P999" s="169"/>
    </row>
    <row r="1000" customFormat="false" ht="11.25" hidden="false" customHeight="true" outlineLevel="0" collapsed="false">
      <c r="A1000" s="307"/>
      <c r="B1000" s="317"/>
      <c r="C1000" s="318"/>
      <c r="D1000" s="279"/>
      <c r="E1000" s="169"/>
      <c r="F1000" s="169"/>
      <c r="G1000" s="169"/>
      <c r="H1000" s="169"/>
      <c r="I1000" s="169"/>
      <c r="J1000" s="169"/>
      <c r="K1000" s="169"/>
      <c r="L1000" s="169"/>
      <c r="M1000" s="169"/>
      <c r="N1000" s="169"/>
      <c r="O1000" s="169"/>
      <c r="P1000" s="169"/>
    </row>
    <row r="1001" customFormat="false" ht="11.25" hidden="false" customHeight="true" outlineLevel="0" collapsed="false">
      <c r="A1001" s="307"/>
      <c r="B1001" s="317"/>
      <c r="C1001" s="318"/>
      <c r="D1001" s="279"/>
      <c r="E1001" s="169"/>
      <c r="F1001" s="169"/>
      <c r="G1001" s="169"/>
      <c r="H1001" s="169"/>
      <c r="I1001" s="169"/>
      <c r="J1001" s="169"/>
      <c r="K1001" s="169"/>
      <c r="L1001" s="169"/>
      <c r="M1001" s="169"/>
      <c r="N1001" s="169"/>
      <c r="O1001" s="169"/>
      <c r="P1001" s="169"/>
    </row>
    <row r="1002" customFormat="false" ht="11.25" hidden="false" customHeight="true" outlineLevel="0" collapsed="false">
      <c r="A1002" s="307"/>
      <c r="B1002" s="317"/>
      <c r="C1002" s="318"/>
      <c r="D1002" s="279"/>
      <c r="E1002" s="169"/>
      <c r="F1002" s="169"/>
      <c r="G1002" s="169"/>
      <c r="H1002" s="169"/>
      <c r="I1002" s="169"/>
      <c r="J1002" s="169"/>
      <c r="K1002" s="169"/>
      <c r="L1002" s="169"/>
      <c r="M1002" s="169"/>
      <c r="N1002" s="169"/>
      <c r="O1002" s="169"/>
      <c r="P1002" s="169"/>
    </row>
    <row r="1003" customFormat="false" ht="11.25" hidden="false" customHeight="true" outlineLevel="0" collapsed="false">
      <c r="A1003" s="307"/>
      <c r="B1003" s="317"/>
      <c r="C1003" s="318"/>
      <c r="D1003" s="279"/>
      <c r="E1003" s="169"/>
      <c r="F1003" s="169"/>
      <c r="G1003" s="169"/>
      <c r="H1003" s="169"/>
      <c r="I1003" s="169"/>
      <c r="J1003" s="169"/>
      <c r="K1003" s="169"/>
      <c r="L1003" s="169"/>
      <c r="M1003" s="169"/>
      <c r="N1003" s="169"/>
      <c r="O1003" s="169"/>
      <c r="P1003" s="169"/>
    </row>
    <row r="1004" customFormat="false" ht="11.25" hidden="false" customHeight="true" outlineLevel="0" collapsed="false">
      <c r="A1004" s="307"/>
      <c r="B1004" s="317"/>
      <c r="C1004" s="318"/>
      <c r="D1004" s="279"/>
      <c r="E1004" s="169"/>
      <c r="F1004" s="169"/>
      <c r="G1004" s="169"/>
      <c r="H1004" s="169"/>
      <c r="I1004" s="169"/>
      <c r="J1004" s="169"/>
      <c r="K1004" s="169"/>
      <c r="L1004" s="169"/>
      <c r="M1004" s="169"/>
      <c r="N1004" s="169"/>
      <c r="O1004" s="169"/>
      <c r="P1004" s="169"/>
    </row>
    <row r="1005" customFormat="false" ht="11.25" hidden="false" customHeight="true" outlineLevel="0" collapsed="false">
      <c r="A1005" s="307"/>
      <c r="B1005" s="317"/>
      <c r="C1005" s="318"/>
      <c r="D1005" s="279"/>
      <c r="E1005" s="169"/>
      <c r="F1005" s="169"/>
      <c r="G1005" s="169"/>
      <c r="H1005" s="169"/>
      <c r="I1005" s="169"/>
      <c r="J1005" s="169"/>
      <c r="K1005" s="169"/>
      <c r="L1005" s="169"/>
      <c r="M1005" s="169"/>
      <c r="N1005" s="169"/>
      <c r="O1005" s="169"/>
      <c r="P1005" s="169"/>
    </row>
    <row r="1006" customFormat="false" ht="11.25" hidden="false" customHeight="true" outlineLevel="0" collapsed="false">
      <c r="A1006" s="307"/>
      <c r="B1006" s="317"/>
      <c r="C1006" s="318"/>
      <c r="D1006" s="279"/>
      <c r="E1006" s="169"/>
      <c r="F1006" s="169"/>
      <c r="G1006" s="169"/>
      <c r="H1006" s="169"/>
      <c r="I1006" s="169"/>
      <c r="J1006" s="169"/>
      <c r="K1006" s="169"/>
      <c r="L1006" s="169"/>
      <c r="M1006" s="169"/>
      <c r="N1006" s="169"/>
      <c r="O1006" s="169"/>
      <c r="P1006" s="169"/>
    </row>
    <row r="1007" customFormat="false" ht="11.25" hidden="false" customHeight="true" outlineLevel="0" collapsed="false">
      <c r="A1007" s="307"/>
      <c r="B1007" s="317"/>
      <c r="C1007" s="318"/>
      <c r="D1007" s="279"/>
      <c r="E1007" s="169"/>
      <c r="F1007" s="169"/>
      <c r="G1007" s="169"/>
      <c r="H1007" s="169"/>
      <c r="I1007" s="169"/>
      <c r="J1007" s="169"/>
      <c r="K1007" s="169"/>
      <c r="L1007" s="169"/>
      <c r="M1007" s="169"/>
      <c r="N1007" s="169"/>
      <c r="O1007" s="169"/>
      <c r="P1007" s="169"/>
    </row>
    <row r="1008" customFormat="false" ht="11.25" hidden="false" customHeight="true" outlineLevel="0" collapsed="false">
      <c r="A1008" s="307"/>
      <c r="B1008" s="317"/>
      <c r="C1008" s="318"/>
      <c r="D1008" s="279"/>
      <c r="E1008" s="169"/>
      <c r="F1008" s="169"/>
      <c r="G1008" s="169"/>
      <c r="H1008" s="169"/>
      <c r="I1008" s="169"/>
      <c r="J1008" s="169"/>
      <c r="K1008" s="169"/>
      <c r="L1008" s="169"/>
      <c r="M1008" s="169"/>
      <c r="N1008" s="169"/>
      <c r="O1008" s="169"/>
      <c r="P1008" s="169"/>
    </row>
    <row r="1009" customFormat="false" ht="11.25" hidden="false" customHeight="true" outlineLevel="0" collapsed="false">
      <c r="A1009" s="307"/>
      <c r="B1009" s="317"/>
      <c r="C1009" s="318"/>
      <c r="D1009" s="279"/>
      <c r="E1009" s="169"/>
      <c r="F1009" s="169"/>
      <c r="G1009" s="169"/>
      <c r="H1009" s="169"/>
      <c r="I1009" s="169"/>
      <c r="J1009" s="169"/>
      <c r="K1009" s="169"/>
      <c r="L1009" s="169"/>
      <c r="M1009" s="169"/>
      <c r="N1009" s="169"/>
      <c r="O1009" s="169"/>
      <c r="P1009" s="169"/>
    </row>
    <row r="1010" customFormat="false" ht="11.25" hidden="false" customHeight="true" outlineLevel="0" collapsed="false">
      <c r="A1010" s="307"/>
      <c r="B1010" s="317"/>
      <c r="C1010" s="318"/>
      <c r="D1010" s="279"/>
      <c r="E1010" s="169"/>
      <c r="F1010" s="169"/>
      <c r="G1010" s="169"/>
      <c r="H1010" s="169"/>
      <c r="I1010" s="169"/>
      <c r="J1010" s="169"/>
      <c r="K1010" s="169"/>
      <c r="L1010" s="169"/>
      <c r="M1010" s="169"/>
      <c r="N1010" s="169"/>
      <c r="O1010" s="169"/>
      <c r="P1010" s="169"/>
    </row>
    <row r="1011" customFormat="false" ht="11.25" hidden="false" customHeight="true" outlineLevel="0" collapsed="false">
      <c r="A1011" s="307"/>
      <c r="B1011" s="317"/>
      <c r="C1011" s="318"/>
      <c r="D1011" s="279"/>
      <c r="E1011" s="169"/>
      <c r="F1011" s="169"/>
      <c r="G1011" s="169"/>
      <c r="H1011" s="169"/>
      <c r="I1011" s="169"/>
      <c r="J1011" s="169"/>
      <c r="K1011" s="169"/>
      <c r="L1011" s="169"/>
      <c r="M1011" s="169"/>
      <c r="N1011" s="169"/>
      <c r="O1011" s="169"/>
      <c r="P1011" s="169"/>
    </row>
    <row r="1012" customFormat="false" ht="11.25" hidden="false" customHeight="true" outlineLevel="0" collapsed="false">
      <c r="A1012" s="307"/>
      <c r="B1012" s="317"/>
      <c r="C1012" s="318"/>
      <c r="D1012" s="279"/>
      <c r="E1012" s="169"/>
      <c r="F1012" s="169"/>
      <c r="G1012" s="169"/>
      <c r="H1012" s="169"/>
      <c r="I1012" s="169"/>
      <c r="J1012" s="169"/>
      <c r="K1012" s="169"/>
      <c r="L1012" s="169"/>
      <c r="M1012" s="169"/>
      <c r="N1012" s="169"/>
      <c r="O1012" s="169"/>
      <c r="P1012" s="169"/>
    </row>
    <row r="1013" customFormat="false" ht="11.25" hidden="false" customHeight="true" outlineLevel="0" collapsed="false">
      <c r="A1013" s="307"/>
      <c r="B1013" s="317"/>
      <c r="C1013" s="318"/>
      <c r="D1013" s="279"/>
      <c r="E1013" s="169"/>
      <c r="F1013" s="169"/>
      <c r="G1013" s="169"/>
      <c r="H1013" s="169"/>
      <c r="I1013" s="169"/>
      <c r="J1013" s="169"/>
      <c r="K1013" s="169"/>
      <c r="L1013" s="169"/>
      <c r="M1013" s="169"/>
      <c r="N1013" s="169"/>
      <c r="O1013" s="169"/>
      <c r="P1013" s="169"/>
    </row>
    <row r="1014" customFormat="false" ht="11.25" hidden="false" customHeight="true" outlineLevel="0" collapsed="false">
      <c r="A1014" s="307"/>
      <c r="B1014" s="317"/>
      <c r="C1014" s="318"/>
      <c r="D1014" s="279"/>
      <c r="E1014" s="169"/>
      <c r="F1014" s="169"/>
      <c r="G1014" s="169"/>
      <c r="H1014" s="169"/>
      <c r="I1014" s="169"/>
      <c r="J1014" s="169"/>
      <c r="K1014" s="169"/>
      <c r="L1014" s="169"/>
      <c r="M1014" s="169"/>
      <c r="N1014" s="169"/>
      <c r="O1014" s="169"/>
      <c r="P1014" s="169"/>
    </row>
    <row r="1015" customFormat="false" ht="11.25" hidden="false" customHeight="true" outlineLevel="0" collapsed="false">
      <c r="A1015" s="307"/>
      <c r="B1015" s="317"/>
      <c r="C1015" s="318"/>
      <c r="D1015" s="279"/>
      <c r="E1015" s="169"/>
      <c r="F1015" s="169"/>
      <c r="G1015" s="169"/>
      <c r="H1015" s="169"/>
      <c r="I1015" s="169"/>
      <c r="J1015" s="169"/>
      <c r="K1015" s="169"/>
      <c r="L1015" s="169"/>
      <c r="M1015" s="169"/>
      <c r="N1015" s="169"/>
      <c r="O1015" s="169"/>
      <c r="P1015" s="169"/>
    </row>
    <row r="1016" customFormat="false" ht="11.25" hidden="false" customHeight="true" outlineLevel="0" collapsed="false">
      <c r="A1016" s="307"/>
      <c r="B1016" s="317"/>
      <c r="C1016" s="318"/>
      <c r="D1016" s="279"/>
      <c r="E1016" s="169"/>
      <c r="F1016" s="169"/>
      <c r="G1016" s="169"/>
      <c r="H1016" s="169"/>
      <c r="I1016" s="169"/>
      <c r="J1016" s="169"/>
      <c r="K1016" s="169"/>
      <c r="L1016" s="169"/>
      <c r="M1016" s="169"/>
      <c r="N1016" s="169"/>
      <c r="O1016" s="169"/>
      <c r="P1016" s="169"/>
    </row>
    <row r="1017" customFormat="false" ht="11.25" hidden="false" customHeight="true" outlineLevel="0" collapsed="false">
      <c r="A1017" s="307"/>
      <c r="B1017" s="317"/>
      <c r="C1017" s="318"/>
      <c r="D1017" s="279"/>
      <c r="E1017" s="169"/>
      <c r="F1017" s="169"/>
      <c r="G1017" s="169"/>
      <c r="H1017" s="169"/>
      <c r="I1017" s="169"/>
      <c r="J1017" s="169"/>
      <c r="K1017" s="169"/>
      <c r="L1017" s="169"/>
      <c r="M1017" s="169"/>
      <c r="N1017" s="169"/>
      <c r="O1017" s="169"/>
      <c r="P1017" s="169"/>
    </row>
    <row r="1018" customFormat="false" ht="11.25" hidden="false" customHeight="true" outlineLevel="0" collapsed="false">
      <c r="A1018" s="307"/>
      <c r="B1018" s="317"/>
      <c r="C1018" s="318"/>
      <c r="D1018" s="279"/>
      <c r="E1018" s="169"/>
      <c r="F1018" s="169"/>
      <c r="G1018" s="169"/>
      <c r="H1018" s="169"/>
      <c r="I1018" s="169"/>
      <c r="J1018" s="169"/>
      <c r="K1018" s="169"/>
      <c r="L1018" s="169"/>
      <c r="M1018" s="169"/>
      <c r="N1018" s="169"/>
      <c r="O1018" s="169"/>
      <c r="P1018" s="169"/>
    </row>
    <row r="1019" customFormat="false" ht="11.25" hidden="false" customHeight="true" outlineLevel="0" collapsed="false">
      <c r="A1019" s="307"/>
      <c r="B1019" s="317"/>
      <c r="C1019" s="318"/>
      <c r="D1019" s="279"/>
      <c r="E1019" s="169"/>
      <c r="F1019" s="169"/>
      <c r="G1019" s="169"/>
      <c r="H1019" s="169"/>
      <c r="I1019" s="169"/>
      <c r="J1019" s="169"/>
      <c r="K1019" s="169"/>
      <c r="L1019" s="169"/>
      <c r="M1019" s="169"/>
      <c r="N1019" s="169"/>
      <c r="O1019" s="169"/>
      <c r="P1019" s="169"/>
    </row>
    <row r="1020" customFormat="false" ht="11.25" hidden="false" customHeight="true" outlineLevel="0" collapsed="false">
      <c r="A1020" s="307"/>
      <c r="B1020" s="317"/>
      <c r="C1020" s="318"/>
      <c r="D1020" s="279"/>
      <c r="E1020" s="169"/>
      <c r="F1020" s="169"/>
      <c r="G1020" s="169"/>
      <c r="H1020" s="169"/>
      <c r="I1020" s="169"/>
      <c r="J1020" s="169"/>
      <c r="K1020" s="169"/>
      <c r="L1020" s="169"/>
      <c r="M1020" s="169"/>
      <c r="N1020" s="169"/>
      <c r="O1020" s="169"/>
      <c r="P1020" s="169"/>
    </row>
    <row r="1021" customFormat="false" ht="11.25" hidden="false" customHeight="true" outlineLevel="0" collapsed="false">
      <c r="A1021" s="307"/>
      <c r="B1021" s="317"/>
      <c r="C1021" s="318"/>
      <c r="D1021" s="279"/>
      <c r="E1021" s="169"/>
      <c r="F1021" s="169"/>
      <c r="G1021" s="169"/>
      <c r="H1021" s="169"/>
      <c r="I1021" s="169"/>
      <c r="J1021" s="169"/>
      <c r="K1021" s="169"/>
      <c r="L1021" s="169"/>
      <c r="M1021" s="169"/>
      <c r="N1021" s="169"/>
      <c r="O1021" s="169"/>
      <c r="P1021" s="169"/>
    </row>
    <row r="1022" customFormat="false" ht="11.25" hidden="false" customHeight="true" outlineLevel="0" collapsed="false">
      <c r="A1022" s="307"/>
      <c r="B1022" s="317"/>
      <c r="C1022" s="318"/>
      <c r="D1022" s="279"/>
      <c r="E1022" s="169"/>
      <c r="F1022" s="169"/>
      <c r="G1022" s="169"/>
      <c r="H1022" s="169"/>
      <c r="I1022" s="169"/>
      <c r="J1022" s="169"/>
      <c r="K1022" s="169"/>
      <c r="L1022" s="169"/>
      <c r="M1022" s="169"/>
      <c r="N1022" s="169"/>
      <c r="O1022" s="169"/>
      <c r="P1022" s="169"/>
    </row>
    <row r="1023" customFormat="false" ht="11.25" hidden="false" customHeight="true" outlineLevel="0" collapsed="false">
      <c r="A1023" s="307"/>
      <c r="B1023" s="317"/>
      <c r="C1023" s="318"/>
      <c r="D1023" s="279"/>
      <c r="E1023" s="169"/>
      <c r="F1023" s="169"/>
      <c r="G1023" s="169"/>
      <c r="H1023" s="169"/>
      <c r="I1023" s="169"/>
      <c r="J1023" s="169"/>
      <c r="K1023" s="169"/>
      <c r="L1023" s="169"/>
      <c r="M1023" s="169"/>
      <c r="N1023" s="169"/>
      <c r="O1023" s="169"/>
      <c r="P1023" s="169"/>
    </row>
    <row r="1024" customFormat="false" ht="11.25" hidden="false" customHeight="true" outlineLevel="0" collapsed="false">
      <c r="A1024" s="307"/>
      <c r="B1024" s="317"/>
      <c r="C1024" s="318"/>
      <c r="D1024" s="279"/>
      <c r="E1024" s="169"/>
      <c r="F1024" s="169"/>
      <c r="G1024" s="169"/>
      <c r="H1024" s="169"/>
      <c r="I1024" s="169"/>
      <c r="J1024" s="169"/>
      <c r="K1024" s="169"/>
      <c r="L1024" s="169"/>
      <c r="M1024" s="169"/>
      <c r="N1024" s="169"/>
      <c r="O1024" s="169"/>
      <c r="P1024" s="169"/>
    </row>
    <row r="1025" customFormat="false" ht="11.25" hidden="false" customHeight="true" outlineLevel="0" collapsed="false">
      <c r="A1025" s="307"/>
      <c r="B1025" s="317"/>
      <c r="C1025" s="318"/>
      <c r="D1025" s="279"/>
      <c r="E1025" s="169"/>
      <c r="F1025" s="169"/>
      <c r="G1025" s="169"/>
      <c r="H1025" s="169"/>
      <c r="I1025" s="169"/>
      <c r="J1025" s="169"/>
      <c r="K1025" s="169"/>
      <c r="L1025" s="169"/>
      <c r="M1025" s="169"/>
      <c r="N1025" s="169"/>
      <c r="O1025" s="169"/>
      <c r="P1025" s="169"/>
    </row>
    <row r="1026" customFormat="false" ht="11.25" hidden="false" customHeight="true" outlineLevel="0" collapsed="false">
      <c r="A1026" s="307"/>
      <c r="B1026" s="317"/>
      <c r="C1026" s="318"/>
      <c r="D1026" s="279"/>
      <c r="E1026" s="169"/>
      <c r="F1026" s="169"/>
      <c r="G1026" s="169"/>
      <c r="H1026" s="169"/>
      <c r="I1026" s="169"/>
      <c r="J1026" s="169"/>
      <c r="K1026" s="169"/>
      <c r="L1026" s="169"/>
      <c r="M1026" s="169"/>
      <c r="N1026" s="169"/>
      <c r="O1026" s="169"/>
      <c r="P1026" s="169"/>
    </row>
    <row r="1027" customFormat="false" ht="11.25" hidden="false" customHeight="true" outlineLevel="0" collapsed="false">
      <c r="A1027" s="307"/>
      <c r="B1027" s="317"/>
      <c r="C1027" s="318"/>
      <c r="D1027" s="279"/>
      <c r="E1027" s="169"/>
      <c r="F1027" s="169"/>
      <c r="G1027" s="169"/>
      <c r="H1027" s="169"/>
      <c r="I1027" s="169"/>
      <c r="J1027" s="169"/>
      <c r="K1027" s="169"/>
      <c r="L1027" s="169"/>
      <c r="M1027" s="169"/>
      <c r="N1027" s="169"/>
      <c r="O1027" s="169"/>
      <c r="P1027" s="169"/>
    </row>
    <row r="1028" customFormat="false" ht="11.25" hidden="false" customHeight="true" outlineLevel="0" collapsed="false">
      <c r="A1028" s="307"/>
      <c r="B1028" s="317"/>
      <c r="C1028" s="318"/>
      <c r="D1028" s="279"/>
      <c r="E1028" s="169"/>
      <c r="F1028" s="169"/>
      <c r="G1028" s="169"/>
      <c r="H1028" s="169"/>
      <c r="I1028" s="169"/>
      <c r="J1028" s="169"/>
      <c r="K1028" s="169"/>
      <c r="L1028" s="169"/>
      <c r="M1028" s="169"/>
      <c r="N1028" s="169"/>
      <c r="O1028" s="169"/>
      <c r="P1028" s="169"/>
    </row>
    <row r="1029" customFormat="false" ht="11.25" hidden="false" customHeight="true" outlineLevel="0" collapsed="false">
      <c r="A1029" s="307"/>
      <c r="B1029" s="317"/>
      <c r="C1029" s="318"/>
      <c r="D1029" s="279"/>
      <c r="E1029" s="169"/>
      <c r="F1029" s="169"/>
      <c r="G1029" s="169"/>
      <c r="H1029" s="169"/>
      <c r="I1029" s="169"/>
      <c r="J1029" s="169"/>
      <c r="K1029" s="169"/>
      <c r="L1029" s="169"/>
      <c r="M1029" s="169"/>
      <c r="N1029" s="169"/>
      <c r="O1029" s="169"/>
      <c r="P1029" s="169"/>
    </row>
    <row r="1030" customFormat="false" ht="11.25" hidden="false" customHeight="true" outlineLevel="0" collapsed="false">
      <c r="A1030" s="307"/>
      <c r="B1030" s="317"/>
      <c r="C1030" s="318"/>
      <c r="D1030" s="279"/>
      <c r="E1030" s="169"/>
      <c r="F1030" s="169"/>
      <c r="G1030" s="169"/>
      <c r="H1030" s="169"/>
      <c r="I1030" s="169"/>
      <c r="J1030" s="169"/>
      <c r="K1030" s="169"/>
      <c r="L1030" s="169"/>
      <c r="M1030" s="169"/>
      <c r="N1030" s="169"/>
      <c r="O1030" s="169"/>
      <c r="P1030" s="169"/>
    </row>
    <row r="1031" customFormat="false" ht="11.25" hidden="false" customHeight="true" outlineLevel="0" collapsed="false">
      <c r="A1031" s="307"/>
      <c r="B1031" s="317"/>
      <c r="C1031" s="318"/>
      <c r="D1031" s="279"/>
      <c r="E1031" s="169"/>
      <c r="F1031" s="169"/>
      <c r="G1031" s="169"/>
      <c r="H1031" s="169"/>
      <c r="I1031" s="169"/>
      <c r="J1031" s="169"/>
      <c r="K1031" s="169"/>
      <c r="L1031" s="169"/>
      <c r="M1031" s="169"/>
      <c r="N1031" s="169"/>
      <c r="O1031" s="169"/>
      <c r="P1031" s="169"/>
    </row>
    <row r="1032" customFormat="false" ht="11.25" hidden="false" customHeight="true" outlineLevel="0" collapsed="false">
      <c r="A1032" s="307"/>
      <c r="B1032" s="317"/>
      <c r="C1032" s="318"/>
      <c r="D1032" s="279"/>
      <c r="E1032" s="169"/>
      <c r="F1032" s="169"/>
      <c r="G1032" s="169"/>
      <c r="H1032" s="169"/>
      <c r="I1032" s="169"/>
      <c r="J1032" s="169"/>
      <c r="K1032" s="169"/>
      <c r="L1032" s="169"/>
      <c r="M1032" s="169"/>
      <c r="N1032" s="169"/>
      <c r="O1032" s="169"/>
      <c r="P1032" s="169"/>
    </row>
    <row r="1033" customFormat="false" ht="11.25" hidden="false" customHeight="true" outlineLevel="0" collapsed="false">
      <c r="A1033" s="307"/>
      <c r="B1033" s="317"/>
      <c r="C1033" s="318"/>
      <c r="D1033" s="279"/>
      <c r="E1033" s="169"/>
      <c r="F1033" s="169"/>
      <c r="G1033" s="169"/>
      <c r="H1033" s="169"/>
      <c r="I1033" s="169"/>
      <c r="J1033" s="169"/>
      <c r="K1033" s="169"/>
      <c r="L1033" s="169"/>
      <c r="M1033" s="169"/>
      <c r="N1033" s="169"/>
      <c r="O1033" s="169"/>
      <c r="P1033" s="169"/>
    </row>
    <row r="1034" customFormat="false" ht="11.25" hidden="false" customHeight="true" outlineLevel="0" collapsed="false">
      <c r="A1034" s="307"/>
      <c r="B1034" s="317"/>
      <c r="C1034" s="318"/>
      <c r="D1034" s="279"/>
      <c r="E1034" s="169"/>
      <c r="F1034" s="169"/>
      <c r="G1034" s="169"/>
      <c r="H1034" s="169"/>
      <c r="I1034" s="169"/>
      <c r="J1034" s="169"/>
      <c r="K1034" s="169"/>
      <c r="L1034" s="169"/>
      <c r="M1034" s="169"/>
      <c r="N1034" s="169"/>
      <c r="O1034" s="169"/>
      <c r="P1034" s="169"/>
    </row>
    <row r="1035" customFormat="false" ht="11.25" hidden="false" customHeight="true" outlineLevel="0" collapsed="false">
      <c r="A1035" s="307"/>
      <c r="B1035" s="317"/>
      <c r="C1035" s="318"/>
      <c r="D1035" s="279"/>
      <c r="E1035" s="169"/>
      <c r="F1035" s="169"/>
      <c r="G1035" s="169"/>
      <c r="H1035" s="169"/>
      <c r="I1035" s="169"/>
      <c r="J1035" s="169"/>
      <c r="K1035" s="169"/>
      <c r="L1035" s="169"/>
      <c r="M1035" s="169"/>
      <c r="N1035" s="169"/>
      <c r="O1035" s="169"/>
      <c r="P1035" s="169"/>
    </row>
    <row r="1036" customFormat="false" ht="11.25" hidden="false" customHeight="true" outlineLevel="0" collapsed="false">
      <c r="A1036" s="307"/>
      <c r="B1036" s="317"/>
      <c r="C1036" s="318"/>
      <c r="D1036" s="279"/>
      <c r="E1036" s="169"/>
      <c r="F1036" s="169"/>
      <c r="G1036" s="169"/>
      <c r="H1036" s="169"/>
      <c r="I1036" s="169"/>
      <c r="J1036" s="169"/>
      <c r="K1036" s="169"/>
      <c r="L1036" s="169"/>
      <c r="M1036" s="169"/>
      <c r="N1036" s="169"/>
      <c r="O1036" s="169"/>
      <c r="P1036" s="169"/>
    </row>
    <row r="1037" customFormat="false" ht="11.25" hidden="false" customHeight="true" outlineLevel="0" collapsed="false">
      <c r="A1037" s="307"/>
      <c r="B1037" s="317"/>
      <c r="C1037" s="318"/>
      <c r="D1037" s="279"/>
      <c r="E1037" s="169"/>
      <c r="F1037" s="169"/>
      <c r="G1037" s="169"/>
      <c r="H1037" s="169"/>
      <c r="I1037" s="169"/>
      <c r="J1037" s="169"/>
      <c r="K1037" s="169"/>
      <c r="L1037" s="169"/>
      <c r="M1037" s="169"/>
      <c r="N1037" s="169"/>
      <c r="O1037" s="169"/>
      <c r="P1037" s="169"/>
    </row>
    <row r="1038" customFormat="false" ht="11.25" hidden="false" customHeight="true" outlineLevel="0" collapsed="false">
      <c r="A1038" s="307"/>
      <c r="B1038" s="317"/>
      <c r="C1038" s="318"/>
      <c r="D1038" s="279"/>
      <c r="E1038" s="169"/>
      <c r="F1038" s="169"/>
      <c r="G1038" s="169"/>
      <c r="H1038" s="169"/>
      <c r="I1038" s="169"/>
      <c r="J1038" s="169"/>
      <c r="K1038" s="169"/>
      <c r="L1038" s="169"/>
      <c r="M1038" s="169"/>
      <c r="N1038" s="169"/>
      <c r="O1038" s="169"/>
      <c r="P1038" s="169"/>
    </row>
    <row r="1039" customFormat="false" ht="11.25" hidden="false" customHeight="true" outlineLevel="0" collapsed="false">
      <c r="A1039" s="307"/>
      <c r="B1039" s="317"/>
      <c r="C1039" s="318"/>
      <c r="D1039" s="279"/>
      <c r="E1039" s="169"/>
      <c r="F1039" s="169"/>
      <c r="G1039" s="169"/>
      <c r="H1039" s="169"/>
      <c r="I1039" s="169"/>
      <c r="J1039" s="169"/>
      <c r="K1039" s="169"/>
      <c r="L1039" s="169"/>
      <c r="M1039" s="169"/>
      <c r="N1039" s="169"/>
      <c r="O1039" s="169"/>
      <c r="P1039" s="169"/>
    </row>
    <row r="1040" customFormat="false" ht="11.25" hidden="false" customHeight="true" outlineLevel="0" collapsed="false">
      <c r="A1040" s="307"/>
      <c r="B1040" s="317"/>
      <c r="C1040" s="318"/>
      <c r="D1040" s="279"/>
      <c r="E1040" s="169"/>
      <c r="F1040" s="169"/>
      <c r="G1040" s="169"/>
      <c r="H1040" s="169"/>
      <c r="I1040" s="169"/>
      <c r="J1040" s="169"/>
      <c r="K1040" s="169"/>
      <c r="L1040" s="169"/>
      <c r="M1040" s="169"/>
      <c r="N1040" s="169"/>
      <c r="O1040" s="169"/>
      <c r="P1040" s="169"/>
    </row>
    <row r="1041" customFormat="false" ht="11.25" hidden="false" customHeight="true" outlineLevel="0" collapsed="false">
      <c r="A1041" s="307"/>
      <c r="B1041" s="317"/>
      <c r="C1041" s="318"/>
      <c r="D1041" s="279"/>
      <c r="E1041" s="169"/>
      <c r="F1041" s="169"/>
      <c r="G1041" s="169"/>
      <c r="H1041" s="169"/>
      <c r="I1041" s="169"/>
      <c r="J1041" s="169"/>
      <c r="K1041" s="169"/>
      <c r="L1041" s="169"/>
      <c r="M1041" s="169"/>
      <c r="N1041" s="169"/>
      <c r="O1041" s="169"/>
      <c r="P1041" s="169"/>
    </row>
    <row r="1042" customFormat="false" ht="11.25" hidden="false" customHeight="true" outlineLevel="0" collapsed="false">
      <c r="A1042" s="307"/>
      <c r="B1042" s="317"/>
      <c r="C1042" s="318"/>
      <c r="D1042" s="279"/>
      <c r="E1042" s="169"/>
      <c r="F1042" s="169"/>
      <c r="G1042" s="169"/>
      <c r="H1042" s="169"/>
      <c r="I1042" s="169"/>
      <c r="J1042" s="169"/>
      <c r="K1042" s="169"/>
      <c r="L1042" s="169"/>
      <c r="M1042" s="169"/>
      <c r="N1042" s="169"/>
      <c r="O1042" s="169"/>
      <c r="P1042" s="169"/>
    </row>
    <row r="1043" customFormat="false" ht="11.25" hidden="false" customHeight="true" outlineLevel="0" collapsed="false">
      <c r="A1043" s="307"/>
      <c r="B1043" s="317"/>
      <c r="C1043" s="318"/>
      <c r="D1043" s="279"/>
      <c r="E1043" s="169"/>
      <c r="F1043" s="169"/>
      <c r="G1043" s="169"/>
      <c r="H1043" s="169"/>
      <c r="I1043" s="169"/>
      <c r="J1043" s="169"/>
      <c r="K1043" s="169"/>
      <c r="L1043" s="169"/>
      <c r="M1043" s="169"/>
      <c r="N1043" s="169"/>
      <c r="O1043" s="169"/>
      <c r="P1043" s="169"/>
    </row>
    <row r="1044" customFormat="false" ht="11.25" hidden="false" customHeight="true" outlineLevel="0" collapsed="false">
      <c r="A1044" s="307"/>
      <c r="B1044" s="317"/>
      <c r="C1044" s="318"/>
      <c r="D1044" s="279"/>
      <c r="E1044" s="169"/>
      <c r="F1044" s="169"/>
      <c r="G1044" s="169"/>
      <c r="H1044" s="169"/>
      <c r="I1044" s="169"/>
      <c r="J1044" s="169"/>
      <c r="K1044" s="169"/>
      <c r="L1044" s="169"/>
      <c r="M1044" s="169"/>
      <c r="N1044" s="169"/>
      <c r="O1044" s="169"/>
      <c r="P1044" s="169"/>
    </row>
    <row r="1045" customFormat="false" ht="11.25" hidden="false" customHeight="true" outlineLevel="0" collapsed="false">
      <c r="A1045" s="307"/>
      <c r="B1045" s="317"/>
      <c r="C1045" s="318"/>
      <c r="D1045" s="279"/>
      <c r="E1045" s="169"/>
      <c r="F1045" s="169"/>
      <c r="G1045" s="169"/>
      <c r="H1045" s="169"/>
      <c r="I1045" s="169"/>
      <c r="J1045" s="169"/>
      <c r="K1045" s="169"/>
      <c r="L1045" s="169"/>
      <c r="M1045" s="169"/>
      <c r="N1045" s="169"/>
      <c r="O1045" s="169"/>
      <c r="P1045" s="169"/>
    </row>
    <row r="1046" customFormat="false" ht="11.25" hidden="false" customHeight="true" outlineLevel="0" collapsed="false">
      <c r="A1046" s="307"/>
      <c r="B1046" s="317"/>
      <c r="C1046" s="318"/>
      <c r="D1046" s="279"/>
      <c r="E1046" s="169"/>
      <c r="F1046" s="169"/>
      <c r="G1046" s="169"/>
      <c r="H1046" s="169"/>
      <c r="I1046" s="169"/>
      <c r="J1046" s="169"/>
      <c r="K1046" s="169"/>
      <c r="L1046" s="169"/>
      <c r="M1046" s="169"/>
      <c r="N1046" s="169"/>
      <c r="O1046" s="169"/>
      <c r="P1046" s="169"/>
    </row>
    <row r="1047" customFormat="false" ht="11.25" hidden="false" customHeight="true" outlineLevel="0" collapsed="false">
      <c r="A1047" s="307"/>
      <c r="B1047" s="317"/>
      <c r="C1047" s="318"/>
      <c r="D1047" s="279"/>
      <c r="E1047" s="169"/>
      <c r="F1047" s="169"/>
      <c r="G1047" s="169"/>
      <c r="H1047" s="169"/>
      <c r="I1047" s="169"/>
      <c r="J1047" s="169"/>
      <c r="K1047" s="169"/>
      <c r="L1047" s="169"/>
      <c r="M1047" s="169"/>
      <c r="N1047" s="169"/>
      <c r="O1047" s="169"/>
      <c r="P1047" s="169"/>
    </row>
    <row r="1048" customFormat="false" ht="15.75" hidden="false" customHeight="true" outlineLevel="0" collapsed="false"/>
    <row r="1049" customFormat="false" ht="15.75" hidden="false" customHeight="true" outlineLevel="0" collapsed="false"/>
    <row r="1050" customFormat="false" ht="15.75" hidden="false" customHeight="true" outlineLevel="0" collapsed="false"/>
    <row r="1051" customFormat="false" ht="15.75" hidden="false" customHeight="true" outlineLevel="0" collapsed="false"/>
    <row r="1052" customFormat="false" ht="15.75" hidden="false" customHeight="true" outlineLevel="0" collapsed="false"/>
    <row r="1053" customFormat="false" ht="15.75" hidden="false" customHeight="true" outlineLevel="0" collapsed="false"/>
    <row r="1054" customFormat="false" ht="15.75" hidden="false" customHeight="true" outlineLevel="0" collapsed="false"/>
    <row r="1055" customFormat="false" ht="15.75" hidden="false" customHeight="true" outlineLevel="0" collapsed="false"/>
    <row r="1056" customFormat="false" ht="15.75" hidden="false" customHeight="true" outlineLevel="0" collapsed="false"/>
    <row r="1057" customFormat="false" ht="15.75" hidden="false" customHeight="true" outlineLevel="0" collapsed="false"/>
    <row r="1058" customFormat="false" ht="15.75" hidden="false" customHeight="true" outlineLevel="0" collapsed="false"/>
    <row r="1059" customFormat="false" ht="15.75" hidden="false" customHeight="true" outlineLevel="0" collapsed="false"/>
    <row r="1060" customFormat="false" ht="15.75" hidden="false" customHeight="true" outlineLevel="0" collapsed="false"/>
    <row r="1061" customFormat="false" ht="15.75" hidden="false" customHeight="true" outlineLevel="0" collapsed="false"/>
    <row r="1062" customFormat="false" ht="15.75" hidden="false" customHeight="true" outlineLevel="0" collapsed="false"/>
    <row r="1063" customFormat="false" ht="15.75" hidden="false" customHeight="true" outlineLevel="0" collapsed="false"/>
    <row r="1064" customFormat="false" ht="15.75" hidden="false" customHeight="true" outlineLevel="0" collapsed="false"/>
    <row r="1065" customFormat="false" ht="15.75" hidden="false" customHeight="true" outlineLevel="0" collapsed="false"/>
    <row r="1066" customFormat="false" ht="15.75" hidden="false" customHeight="true" outlineLevel="0" collapsed="false"/>
    <row r="1067" customFormat="false" ht="15.75" hidden="false" customHeight="true" outlineLevel="0" collapsed="false"/>
    <row r="1068" customFormat="false" ht="15.75" hidden="false" customHeight="true" outlineLevel="0" collapsed="false"/>
    <row r="1069" customFormat="false" ht="15.75" hidden="false" customHeight="true" outlineLevel="0" collapsed="false"/>
    <row r="1070" customFormat="false" ht="15.75" hidden="false" customHeight="true" outlineLevel="0" collapsed="false"/>
    <row r="1071" customFormat="false" ht="15.75" hidden="false" customHeight="true" outlineLevel="0" collapsed="false"/>
    <row r="1072" customFormat="false" ht="15.75" hidden="false" customHeight="true" outlineLevel="0" collapsed="false"/>
    <row r="1073" customFormat="false" ht="15.75" hidden="false" customHeight="true" outlineLevel="0" collapsed="false"/>
    <row r="1074" customFormat="false" ht="15.75" hidden="false" customHeight="true" outlineLevel="0" collapsed="false"/>
    <row r="1075" customFormat="false" ht="15.75" hidden="false" customHeight="true" outlineLevel="0" collapsed="false"/>
    <row r="1076" customFormat="false" ht="15.75" hidden="false" customHeight="true" outlineLevel="0" collapsed="false"/>
    <row r="1077" customFormat="false" ht="15.75" hidden="false" customHeight="true" outlineLevel="0" collapsed="false"/>
    <row r="1078" customFormat="false" ht="15.75" hidden="false" customHeight="true" outlineLevel="0" collapsed="false"/>
    <row r="1079" customFormat="false" ht="15.75" hidden="false" customHeight="true" outlineLevel="0" collapsed="false"/>
    <row r="1080" customFormat="false" ht="15.75" hidden="false" customHeight="true" outlineLevel="0" collapsed="false"/>
    <row r="1081" customFormat="false" ht="15.75" hidden="false" customHeight="true" outlineLevel="0" collapsed="false"/>
    <row r="1082" customFormat="false" ht="15.75" hidden="false" customHeight="true" outlineLevel="0" collapsed="false"/>
    <row r="1083" customFormat="false" ht="15.75" hidden="false" customHeight="true" outlineLevel="0" collapsed="false"/>
    <row r="1084" customFormat="false" ht="15.75" hidden="false" customHeight="true" outlineLevel="0" collapsed="false"/>
    <row r="1085" customFormat="false" ht="15.75" hidden="false" customHeight="true" outlineLevel="0" collapsed="false"/>
    <row r="1086" customFormat="false" ht="15.75" hidden="false" customHeight="true" outlineLevel="0" collapsed="false"/>
    <row r="1087" customFormat="false" ht="15.75" hidden="false" customHeight="true" outlineLevel="0" collapsed="false"/>
    <row r="1088" customFormat="false" ht="15.75" hidden="false" customHeight="true" outlineLevel="0" collapsed="false"/>
    <row r="1089" customFormat="false" ht="15.75" hidden="false" customHeight="true" outlineLevel="0" collapsed="false"/>
    <row r="1090" customFormat="false" ht="15.75" hidden="false" customHeight="true" outlineLevel="0" collapsed="false"/>
    <row r="1091" customFormat="false" ht="15.75" hidden="false" customHeight="true" outlineLevel="0" collapsed="false"/>
    <row r="1092" customFormat="false" ht="15.75" hidden="false" customHeight="true" outlineLevel="0" collapsed="false"/>
    <row r="1093" customFormat="false" ht="15.75" hidden="false" customHeight="true" outlineLevel="0" collapsed="false"/>
    <row r="1094" customFormat="false" ht="15.75" hidden="false" customHeight="true" outlineLevel="0" collapsed="false"/>
    <row r="1095" customFormat="false" ht="15.75" hidden="false" customHeight="true" outlineLevel="0" collapsed="false"/>
    <row r="1096" customFormat="false" ht="15.75" hidden="false" customHeight="true" outlineLevel="0" collapsed="false"/>
    <row r="1097" customFormat="false" ht="15.75" hidden="false" customHeight="true" outlineLevel="0" collapsed="false"/>
    <row r="1098" customFormat="false" ht="15.75" hidden="false" customHeight="true" outlineLevel="0" collapsed="false"/>
    <row r="1099" customFormat="false" ht="15.75" hidden="false" customHeight="true" outlineLevel="0" collapsed="false"/>
    <row r="1100" customFormat="false" ht="15.75" hidden="false" customHeight="true" outlineLevel="0" collapsed="false"/>
    <row r="1101" customFormat="false" ht="15.75" hidden="false" customHeight="true" outlineLevel="0" collapsed="false"/>
    <row r="1102" customFormat="false" ht="15.75" hidden="false" customHeight="true" outlineLevel="0" collapsed="false"/>
    <row r="1103" customFormat="false" ht="15.75" hidden="false" customHeight="true" outlineLevel="0" collapsed="false"/>
    <row r="1104" customFormat="false" ht="15.75" hidden="false" customHeight="true" outlineLevel="0" collapsed="false"/>
    <row r="1105" customFormat="false" ht="15.75" hidden="false" customHeight="true" outlineLevel="0" collapsed="false"/>
    <row r="1106" customFormat="false" ht="15.75" hidden="false" customHeight="true" outlineLevel="0" collapsed="false"/>
    <row r="1107" customFormat="false" ht="15.75" hidden="false" customHeight="true" outlineLevel="0" collapsed="false"/>
    <row r="1108" customFormat="false" ht="15.75" hidden="false" customHeight="true" outlineLevel="0" collapsed="false"/>
    <row r="1109" customFormat="false" ht="15.75" hidden="false" customHeight="true" outlineLevel="0" collapsed="false"/>
    <row r="1110" customFormat="false" ht="15.75" hidden="false" customHeight="true" outlineLevel="0" collapsed="false"/>
    <row r="1111" customFormat="false" ht="15.75" hidden="false" customHeight="true" outlineLevel="0" collapsed="false"/>
    <row r="1112" customFormat="false" ht="15.75" hidden="false" customHeight="true" outlineLevel="0" collapsed="false"/>
    <row r="1113" customFormat="false" ht="15.75" hidden="false" customHeight="true" outlineLevel="0" collapsed="false"/>
    <row r="1114" customFormat="false" ht="15.75" hidden="false" customHeight="true" outlineLevel="0" collapsed="false"/>
    <row r="1115" customFormat="false" ht="15.75" hidden="false" customHeight="true" outlineLevel="0" collapsed="false"/>
    <row r="1116" customFormat="false" ht="15.75" hidden="false" customHeight="true" outlineLevel="0" collapsed="false"/>
    <row r="1117" customFormat="false" ht="15.75" hidden="false" customHeight="true" outlineLevel="0" collapsed="false"/>
    <row r="1118" customFormat="false" ht="15.75" hidden="false" customHeight="true" outlineLevel="0" collapsed="false"/>
    <row r="1119" customFormat="false" ht="15.75" hidden="false" customHeight="true" outlineLevel="0" collapsed="false"/>
    <row r="1120" customFormat="false" ht="15.75" hidden="false" customHeight="true" outlineLevel="0" collapsed="false"/>
    <row r="1121" customFormat="false" ht="15.75" hidden="false" customHeight="true" outlineLevel="0" collapsed="false"/>
    <row r="1122" customFormat="false" ht="15.75" hidden="false" customHeight="true" outlineLevel="0" collapsed="false"/>
    <row r="1123" customFormat="false" ht="15.75" hidden="false" customHeight="true" outlineLevel="0" collapsed="false"/>
    <row r="1124" customFormat="false" ht="15.75" hidden="false" customHeight="true" outlineLevel="0" collapsed="false"/>
    <row r="1125" customFormat="false" ht="15.75" hidden="false" customHeight="true" outlineLevel="0" collapsed="false"/>
    <row r="1126" customFormat="false" ht="15.75" hidden="false" customHeight="true" outlineLevel="0" collapsed="false"/>
    <row r="1127" customFormat="false" ht="15.75" hidden="false" customHeight="true" outlineLevel="0" collapsed="false"/>
    <row r="1128" customFormat="false" ht="15.75" hidden="false" customHeight="true" outlineLevel="0" collapsed="false"/>
    <row r="1129" customFormat="false" ht="15.75" hidden="false" customHeight="true" outlineLevel="0" collapsed="false"/>
    <row r="1130" customFormat="false" ht="15.75" hidden="false" customHeight="true" outlineLevel="0" collapsed="false"/>
    <row r="1131" customFormat="false" ht="15.75" hidden="false" customHeight="true" outlineLevel="0" collapsed="false"/>
    <row r="1132" customFormat="false" ht="15.75" hidden="false" customHeight="true" outlineLevel="0" collapsed="false"/>
    <row r="1133" customFormat="false" ht="15.75" hidden="false" customHeight="true" outlineLevel="0" collapsed="false"/>
    <row r="1134" customFormat="false" ht="15.75" hidden="false" customHeight="true" outlineLevel="0" collapsed="false"/>
    <row r="1135" customFormat="false" ht="15.75" hidden="false" customHeight="true" outlineLevel="0" collapsed="false"/>
    <row r="1136" customFormat="false" ht="15.75" hidden="false" customHeight="true" outlineLevel="0" collapsed="false"/>
    <row r="1137" customFormat="false" ht="15.75" hidden="false" customHeight="true" outlineLevel="0" collapsed="false"/>
    <row r="1138" customFormat="false" ht="15.75" hidden="false" customHeight="true" outlineLevel="0" collapsed="false"/>
    <row r="1139" customFormat="false" ht="15.75" hidden="false" customHeight="true" outlineLevel="0" collapsed="false"/>
    <row r="1140" customFormat="false" ht="15.75" hidden="false" customHeight="true" outlineLevel="0" collapsed="false"/>
    <row r="1141" customFormat="false" ht="15.75" hidden="false" customHeight="true" outlineLevel="0" collapsed="false"/>
    <row r="1142" customFormat="false" ht="15.75" hidden="false" customHeight="true" outlineLevel="0" collapsed="false"/>
    <row r="1143" customFormat="false" ht="15.75" hidden="false" customHeight="true" outlineLevel="0" collapsed="false"/>
    <row r="1144" customFormat="false" ht="15.75" hidden="false" customHeight="true" outlineLevel="0" collapsed="false"/>
    <row r="1145" customFormat="false" ht="15.75" hidden="false" customHeight="true" outlineLevel="0" collapsed="false"/>
    <row r="1146" customFormat="false" ht="15.75" hidden="false" customHeight="true" outlineLevel="0" collapsed="false"/>
    <row r="1147" customFormat="false" ht="15.75" hidden="false" customHeight="true" outlineLevel="0" collapsed="false"/>
    <row r="1148" customFormat="false" ht="15.75" hidden="false" customHeight="true" outlineLevel="0" collapsed="false"/>
    <row r="1149" customFormat="false" ht="15.75" hidden="false" customHeight="true" outlineLevel="0" collapsed="false"/>
    <row r="1150" customFormat="false" ht="15.75" hidden="false" customHeight="true" outlineLevel="0" collapsed="false"/>
    <row r="1151" customFormat="false" ht="15.75" hidden="false" customHeight="true" outlineLevel="0" collapsed="false"/>
    <row r="1152" customFormat="false" ht="15.75" hidden="false" customHeight="true" outlineLevel="0" collapsed="false"/>
    <row r="1153" customFormat="false" ht="15.75" hidden="false" customHeight="true" outlineLevel="0" collapsed="false"/>
    <row r="1154" customFormat="false" ht="15.75" hidden="false" customHeight="true" outlineLevel="0" collapsed="false"/>
    <row r="1155" customFormat="false" ht="15.75" hidden="false" customHeight="true" outlineLevel="0" collapsed="false"/>
    <row r="1156" customFormat="false" ht="15.75" hidden="false" customHeight="true" outlineLevel="0" collapsed="false"/>
    <row r="1157" customFormat="false" ht="15.75" hidden="false" customHeight="true" outlineLevel="0" collapsed="false"/>
    <row r="1158" customFormat="false" ht="15.75" hidden="false" customHeight="true" outlineLevel="0" collapsed="false"/>
    <row r="1159" customFormat="false" ht="15.75" hidden="false" customHeight="true" outlineLevel="0" collapsed="false"/>
    <row r="1160" customFormat="false" ht="15.75" hidden="false" customHeight="true" outlineLevel="0" collapsed="false"/>
    <row r="1161" customFormat="false" ht="15.75" hidden="false" customHeight="true" outlineLevel="0" collapsed="false"/>
    <row r="1162" customFormat="false" ht="15.75" hidden="false" customHeight="true" outlineLevel="0" collapsed="false"/>
    <row r="1163" customFormat="false" ht="15.75" hidden="false" customHeight="true" outlineLevel="0" collapsed="false"/>
    <row r="1164" customFormat="false" ht="15.75" hidden="false" customHeight="true" outlineLevel="0" collapsed="false"/>
    <row r="1165" customFormat="false" ht="15.75" hidden="false" customHeight="true" outlineLevel="0" collapsed="false"/>
    <row r="1166" customFormat="false" ht="15.75" hidden="false" customHeight="true" outlineLevel="0" collapsed="false"/>
    <row r="1167" customFormat="false" ht="15.75" hidden="false" customHeight="true" outlineLevel="0" collapsed="false"/>
    <row r="1168" customFormat="false" ht="15.75" hidden="false" customHeight="true" outlineLevel="0" collapsed="false"/>
    <row r="1169" customFormat="false" ht="15.75" hidden="false" customHeight="true" outlineLevel="0" collapsed="false"/>
    <row r="1170" customFormat="false" ht="15.75" hidden="false" customHeight="true" outlineLevel="0" collapsed="false"/>
    <row r="1171" customFormat="false" ht="15.75" hidden="false" customHeight="true" outlineLevel="0" collapsed="false"/>
    <row r="1172" customFormat="false" ht="15.75" hidden="false" customHeight="true" outlineLevel="0" collapsed="false"/>
    <row r="1173" customFormat="false" ht="15.75" hidden="false" customHeight="true" outlineLevel="0" collapsed="false"/>
    <row r="1174" customFormat="false" ht="15.75" hidden="false" customHeight="true" outlineLevel="0" collapsed="false"/>
    <row r="1175" customFormat="false" ht="15.75" hidden="false" customHeight="true" outlineLevel="0" collapsed="false"/>
    <row r="1176" customFormat="false" ht="15.75" hidden="false" customHeight="true" outlineLevel="0" collapsed="false"/>
    <row r="1177" customFormat="false" ht="15.75" hidden="false" customHeight="true" outlineLevel="0" collapsed="false"/>
    <row r="1178" customFormat="false" ht="15.75" hidden="false" customHeight="true" outlineLevel="0" collapsed="false"/>
    <row r="1179" customFormat="false" ht="15.75" hidden="false" customHeight="true" outlineLevel="0" collapsed="false"/>
    <row r="1180" customFormat="false" ht="15.75" hidden="false" customHeight="true" outlineLevel="0" collapsed="false"/>
    <row r="1181" customFormat="false" ht="15.75" hidden="false" customHeight="true" outlineLevel="0" collapsed="false"/>
    <row r="1182" customFormat="false" ht="15.75" hidden="false" customHeight="true" outlineLevel="0" collapsed="false"/>
    <row r="1183" customFormat="false" ht="15.75" hidden="false" customHeight="true" outlineLevel="0" collapsed="false"/>
    <row r="1184" customFormat="false" ht="15.75" hidden="false" customHeight="true" outlineLevel="0" collapsed="false"/>
    <row r="1185" customFormat="false" ht="15.75" hidden="false" customHeight="true" outlineLevel="0" collapsed="false"/>
    <row r="1186" customFormat="false" ht="15.75" hidden="false" customHeight="true" outlineLevel="0" collapsed="false"/>
    <row r="1187" customFormat="false" ht="15.75" hidden="false" customHeight="true" outlineLevel="0" collapsed="false"/>
    <row r="1188" customFormat="false" ht="15.75" hidden="false" customHeight="true" outlineLevel="0" collapsed="false"/>
    <row r="1189" customFormat="false" ht="15.75" hidden="false" customHeight="true" outlineLevel="0" collapsed="false"/>
    <row r="1190" customFormat="false" ht="15.75" hidden="false" customHeight="true" outlineLevel="0" collapsed="false"/>
    <row r="1191" customFormat="false" ht="15.75" hidden="false" customHeight="true" outlineLevel="0" collapsed="false"/>
    <row r="1192" customFormat="false" ht="15.75" hidden="false" customHeight="true" outlineLevel="0" collapsed="false"/>
    <row r="1193" customFormat="false" ht="15.75" hidden="false" customHeight="true" outlineLevel="0" collapsed="false"/>
    <row r="1194" customFormat="false" ht="15.75" hidden="false" customHeight="true" outlineLevel="0" collapsed="false"/>
    <row r="1195" customFormat="false" ht="15.75" hidden="false" customHeight="true" outlineLevel="0" collapsed="false"/>
    <row r="1196" customFormat="false" ht="15.75" hidden="false" customHeight="true" outlineLevel="0" collapsed="false"/>
    <row r="1197" customFormat="false" ht="15.75" hidden="false" customHeight="true" outlineLevel="0" collapsed="false"/>
    <row r="1198" customFormat="false" ht="15.75" hidden="false" customHeight="true" outlineLevel="0" collapsed="false"/>
    <row r="1199" customFormat="false" ht="15.75" hidden="false" customHeight="true" outlineLevel="0" collapsed="false"/>
    <row r="1200" customFormat="false" ht="15.75" hidden="false" customHeight="true" outlineLevel="0" collapsed="false"/>
    <row r="1201" customFormat="false" ht="15.75" hidden="false" customHeight="true" outlineLevel="0" collapsed="false"/>
    <row r="1202" customFormat="false" ht="15.75" hidden="false" customHeight="true" outlineLevel="0" collapsed="false"/>
    <row r="1203" customFormat="false" ht="15.75" hidden="false" customHeight="true" outlineLevel="0" collapsed="false"/>
    <row r="1204" customFormat="false" ht="15.75" hidden="false" customHeight="true" outlineLevel="0" collapsed="false"/>
    <row r="1205" customFormat="false" ht="15.75" hidden="false" customHeight="true" outlineLevel="0" collapsed="false"/>
    <row r="1206" customFormat="false" ht="15.75" hidden="false" customHeight="true" outlineLevel="0" collapsed="false"/>
    <row r="1207" customFormat="false" ht="15.75" hidden="false" customHeight="true" outlineLevel="0" collapsed="false"/>
    <row r="1208" customFormat="false" ht="15.75" hidden="false" customHeight="true" outlineLevel="0" collapsed="false"/>
    <row r="1209" customFormat="false" ht="15.75" hidden="false" customHeight="true" outlineLevel="0" collapsed="false"/>
    <row r="1210" customFormat="false" ht="15.75" hidden="false" customHeight="true" outlineLevel="0" collapsed="false"/>
    <row r="1211" customFormat="false" ht="15.75" hidden="false" customHeight="true" outlineLevel="0" collapsed="false"/>
    <row r="1212" customFormat="false" ht="15.75" hidden="false" customHeight="true" outlineLevel="0" collapsed="false"/>
    <row r="1213" customFormat="false" ht="15.75" hidden="false" customHeight="true" outlineLevel="0" collapsed="false"/>
    <row r="1214" customFormat="false" ht="15.75" hidden="false" customHeight="true" outlineLevel="0" collapsed="false"/>
    <row r="1215" customFormat="false" ht="15.75" hidden="false" customHeight="true" outlineLevel="0" collapsed="false"/>
    <row r="1216" customFormat="false" ht="15.75" hidden="false" customHeight="true" outlineLevel="0" collapsed="false"/>
    <row r="1217" customFormat="false" ht="15.75" hidden="false" customHeight="true" outlineLevel="0" collapsed="false"/>
    <row r="1218" customFormat="false" ht="15.75" hidden="false" customHeight="true" outlineLevel="0" collapsed="false"/>
    <row r="1219" customFormat="false" ht="15.75" hidden="false" customHeight="true" outlineLevel="0" collapsed="false"/>
    <row r="1220" customFormat="false" ht="15.75" hidden="false" customHeight="true" outlineLevel="0" collapsed="false"/>
    <row r="1221" customFormat="false" ht="15.75" hidden="false" customHeight="true" outlineLevel="0" collapsed="false"/>
    <row r="1222" customFormat="false" ht="15.75" hidden="false" customHeight="true" outlineLevel="0" collapsed="false"/>
    <row r="1223" customFormat="false" ht="15.75" hidden="false" customHeight="true" outlineLevel="0" collapsed="false"/>
    <row r="1224" customFormat="false" ht="15.75" hidden="false" customHeight="true" outlineLevel="0" collapsed="false"/>
    <row r="1225" customFormat="false" ht="15.75" hidden="false" customHeight="true" outlineLevel="0" collapsed="false"/>
    <row r="1226" customFormat="false" ht="15.75" hidden="false" customHeight="true" outlineLevel="0" collapsed="false"/>
    <row r="1227" customFormat="false" ht="15.75" hidden="false" customHeight="true" outlineLevel="0" collapsed="false"/>
    <row r="1228" customFormat="false" ht="15.75" hidden="false" customHeight="true" outlineLevel="0" collapsed="false"/>
    <row r="1229" customFormat="false" ht="15.75" hidden="false" customHeight="true" outlineLevel="0" collapsed="false"/>
    <row r="1230" customFormat="false" ht="15.75" hidden="false" customHeight="true" outlineLevel="0" collapsed="false"/>
    <row r="1231" customFormat="false" ht="15.75" hidden="false" customHeight="true" outlineLevel="0" collapsed="false"/>
    <row r="1232" customFormat="false" ht="15.75" hidden="false" customHeight="true" outlineLevel="0" collapsed="false"/>
    <row r="1233" customFormat="false" ht="15.75" hidden="false" customHeight="true" outlineLevel="0" collapsed="false"/>
    <row r="1234" customFormat="false" ht="15.75" hidden="false" customHeight="true" outlineLevel="0" collapsed="false"/>
    <row r="1235" customFormat="false" ht="15.75" hidden="false" customHeight="true" outlineLevel="0" collapsed="false"/>
    <row r="1236" customFormat="false" ht="15.75" hidden="false" customHeight="true" outlineLevel="0" collapsed="false"/>
    <row r="1237" customFormat="false" ht="15.75" hidden="false" customHeight="true" outlineLevel="0" collapsed="false"/>
    <row r="1238" customFormat="false" ht="15.75" hidden="false" customHeight="true" outlineLevel="0" collapsed="false"/>
    <row r="1239" customFormat="false" ht="15.75" hidden="false" customHeight="true" outlineLevel="0" collapsed="false"/>
    <row r="1240" customFormat="false" ht="15.75" hidden="false" customHeight="true" outlineLevel="0" collapsed="false"/>
    <row r="1241" customFormat="false" ht="15.75" hidden="false" customHeight="true" outlineLevel="0" collapsed="false"/>
    <row r="1242" customFormat="false" ht="15.75" hidden="false" customHeight="true" outlineLevel="0" collapsed="false"/>
    <row r="1243" customFormat="false" ht="15.75" hidden="false" customHeight="true" outlineLevel="0" collapsed="false"/>
    <row r="1244" customFormat="false" ht="15.75" hidden="false" customHeight="true" outlineLevel="0" collapsed="false"/>
    <row r="1245" customFormat="false" ht="15.75" hidden="false" customHeight="true" outlineLevel="0" collapsed="false"/>
    <row r="1246" customFormat="false" ht="15.75" hidden="false" customHeight="true" outlineLevel="0" collapsed="false"/>
    <row r="1247" customFormat="false" ht="15.75" hidden="false" customHeight="true" outlineLevel="0" collapsed="false"/>
    <row r="1248" customFormat="false" ht="15.75" hidden="false" customHeight="true" outlineLevel="0" collapsed="false"/>
    <row r="1249" customFormat="false" ht="15.75" hidden="false" customHeight="true" outlineLevel="0" collapsed="false"/>
    <row r="1250" customFormat="false" ht="15.75" hidden="false" customHeight="true" outlineLevel="0" collapsed="false"/>
    <row r="1251" customFormat="false" ht="15.75" hidden="false" customHeight="true" outlineLevel="0" collapsed="false"/>
    <row r="1252" customFormat="false" ht="15.75" hidden="false" customHeight="true" outlineLevel="0" collapsed="false"/>
    <row r="1253" customFormat="false" ht="15.75" hidden="false" customHeight="true" outlineLevel="0" collapsed="false"/>
    <row r="1254" customFormat="false" ht="15.75" hidden="false" customHeight="true" outlineLevel="0" collapsed="false"/>
    <row r="1255" customFormat="false" ht="15.75" hidden="false" customHeight="true" outlineLevel="0" collapsed="false"/>
    <row r="1256" customFormat="false" ht="15.75" hidden="false" customHeight="true" outlineLevel="0" collapsed="false"/>
    <row r="1257" customFormat="false" ht="15.75" hidden="false" customHeight="true" outlineLevel="0" collapsed="false"/>
    <row r="1258" customFormat="false" ht="15.75" hidden="false" customHeight="true" outlineLevel="0" collapsed="false"/>
    <row r="1259" customFormat="false" ht="15.75" hidden="false" customHeight="true" outlineLevel="0" collapsed="false"/>
    <row r="1260" customFormat="false" ht="15.75" hidden="false" customHeight="true" outlineLevel="0" collapsed="false"/>
    <row r="1261" customFormat="false" ht="15.75" hidden="false" customHeight="true" outlineLevel="0" collapsed="false"/>
    <row r="1262" customFormat="false" ht="15.75" hidden="false" customHeight="true" outlineLevel="0" collapsed="false"/>
    <row r="1263" customFormat="false" ht="15.75" hidden="false" customHeight="true" outlineLevel="0" collapsed="false"/>
    <row r="1264" customFormat="false" ht="15.75" hidden="false" customHeight="true" outlineLevel="0" collapsed="false"/>
    <row r="1265" customFormat="false" ht="15.75" hidden="false" customHeight="true" outlineLevel="0" collapsed="false"/>
    <row r="1266" customFormat="false" ht="15.75" hidden="false" customHeight="true" outlineLevel="0" collapsed="false"/>
    <row r="1267" customFormat="false" ht="15.75" hidden="false" customHeight="true" outlineLevel="0" collapsed="false"/>
    <row r="1268" customFormat="false" ht="15.75" hidden="false" customHeight="true" outlineLevel="0" collapsed="false"/>
    <row r="1269" customFormat="false" ht="15.75" hidden="false" customHeight="true" outlineLevel="0" collapsed="false"/>
    <row r="1270" customFormat="false" ht="15.75" hidden="false" customHeight="true" outlineLevel="0" collapsed="false"/>
    <row r="1271" customFormat="false" ht="15.75" hidden="false" customHeight="true" outlineLevel="0" collapsed="false"/>
    <row r="1272" customFormat="false" ht="15.75" hidden="false" customHeight="true" outlineLevel="0" collapsed="false"/>
    <row r="1273" customFormat="false" ht="15.75" hidden="false" customHeight="true" outlineLevel="0" collapsed="false"/>
    <row r="1274" customFormat="false" ht="15.75" hidden="false" customHeight="true" outlineLevel="0" collapsed="false"/>
    <row r="1275" customFormat="false" ht="15.75" hidden="false" customHeight="true" outlineLevel="0" collapsed="false"/>
    <row r="1276" customFormat="false" ht="15.75" hidden="false" customHeight="true" outlineLevel="0" collapsed="false"/>
    <row r="1277" customFormat="false" ht="15.75" hidden="false" customHeight="true" outlineLevel="0" collapsed="false"/>
    <row r="1278" customFormat="false" ht="15.75" hidden="false" customHeight="true" outlineLevel="0" collapsed="false"/>
    <row r="1279" customFormat="false" ht="15.75" hidden="false" customHeight="true" outlineLevel="0" collapsed="false"/>
    <row r="1280" customFormat="false" ht="15.75" hidden="false" customHeight="true" outlineLevel="0" collapsed="false"/>
    <row r="1281" customFormat="false" ht="15.75" hidden="false" customHeight="true" outlineLevel="0" collapsed="false"/>
    <row r="1282" customFormat="false" ht="15.75" hidden="false" customHeight="true" outlineLevel="0" collapsed="false"/>
    <row r="1283" customFormat="false" ht="15.75" hidden="false" customHeight="true" outlineLevel="0" collapsed="false"/>
    <row r="1284" customFormat="false" ht="15.75" hidden="false" customHeight="true" outlineLevel="0" collapsed="false"/>
    <row r="1285" customFormat="false" ht="15.75" hidden="false" customHeight="true" outlineLevel="0" collapsed="false"/>
    <row r="1286" customFormat="false" ht="15.75" hidden="false" customHeight="true" outlineLevel="0" collapsed="false"/>
    <row r="1287" customFormat="false" ht="15.75" hidden="false" customHeight="true" outlineLevel="0" collapsed="false"/>
    <row r="1288" customFormat="false" ht="15.75" hidden="false" customHeight="true" outlineLevel="0" collapsed="false"/>
    <row r="1289" customFormat="false" ht="15.75" hidden="false" customHeight="true" outlineLevel="0" collapsed="false"/>
    <row r="1290" customFormat="false" ht="15.75" hidden="false" customHeight="true" outlineLevel="0" collapsed="false"/>
    <row r="1291" customFormat="false" ht="15.75" hidden="false" customHeight="true" outlineLevel="0" collapsed="false"/>
    <row r="1292" customFormat="false" ht="15.75" hidden="false" customHeight="true" outlineLevel="0" collapsed="false"/>
    <row r="1293" customFormat="false" ht="15.75" hidden="false" customHeight="true" outlineLevel="0" collapsed="false"/>
    <row r="1294" customFormat="false" ht="15.75" hidden="false" customHeight="true" outlineLevel="0" collapsed="false"/>
    <row r="1295" customFormat="false" ht="15.75" hidden="false" customHeight="true" outlineLevel="0" collapsed="false"/>
    <row r="1296" customFormat="false" ht="15.75" hidden="false" customHeight="true" outlineLevel="0" collapsed="false"/>
    <row r="1297" customFormat="false" ht="15.75" hidden="false" customHeight="true" outlineLevel="0" collapsed="false"/>
    <row r="1298" customFormat="false" ht="15.75" hidden="false" customHeight="true" outlineLevel="0" collapsed="false"/>
    <row r="1299" customFormat="false" ht="15.75" hidden="false" customHeight="true" outlineLevel="0" collapsed="false"/>
    <row r="1300" customFormat="false" ht="15.75" hidden="false" customHeight="true" outlineLevel="0" collapsed="false"/>
    <row r="1301" customFormat="false" ht="15.75" hidden="false" customHeight="true" outlineLevel="0" collapsed="false"/>
    <row r="1302" customFormat="false" ht="15.75" hidden="false" customHeight="true" outlineLevel="0" collapsed="false"/>
    <row r="1303" customFormat="false" ht="15.75" hidden="false" customHeight="true" outlineLevel="0" collapsed="false"/>
    <row r="1304" customFormat="false" ht="15.75" hidden="false" customHeight="true" outlineLevel="0" collapsed="false"/>
    <row r="1305" customFormat="false" ht="15.75" hidden="false" customHeight="true" outlineLevel="0" collapsed="false"/>
    <row r="1306" customFormat="false" ht="15.75" hidden="false" customHeight="true" outlineLevel="0" collapsed="false"/>
    <row r="1307" customFormat="false" ht="15.75" hidden="false" customHeight="true" outlineLevel="0" collapsed="false"/>
    <row r="1308" customFormat="false" ht="15.75" hidden="false" customHeight="true" outlineLevel="0" collapsed="false"/>
    <row r="1309" customFormat="false" ht="15.75" hidden="false" customHeight="true" outlineLevel="0" collapsed="false"/>
    <row r="1310" customFormat="false" ht="15.75" hidden="false" customHeight="true" outlineLevel="0" collapsed="false"/>
    <row r="1311" customFormat="false" ht="15.75" hidden="false" customHeight="true" outlineLevel="0" collapsed="false"/>
    <row r="1312" customFormat="false" ht="15.75" hidden="false" customHeight="true" outlineLevel="0" collapsed="false"/>
    <row r="1313" customFormat="false" ht="15.75" hidden="false" customHeight="true" outlineLevel="0" collapsed="false"/>
    <row r="1314" customFormat="false" ht="15.75" hidden="false" customHeight="true" outlineLevel="0" collapsed="false"/>
    <row r="1315" customFormat="false" ht="15.75" hidden="false" customHeight="true" outlineLevel="0" collapsed="false"/>
    <row r="1316" customFormat="false" ht="15.75" hidden="false" customHeight="true" outlineLevel="0" collapsed="false"/>
    <row r="1317" customFormat="false" ht="15.75" hidden="false" customHeight="true" outlineLevel="0" collapsed="false"/>
    <row r="1318" customFormat="false" ht="15.75" hidden="false" customHeight="true" outlineLevel="0" collapsed="false"/>
    <row r="1319" customFormat="false" ht="15.75" hidden="false" customHeight="true" outlineLevel="0" collapsed="false"/>
    <row r="1320" customFormat="false" ht="15.75" hidden="false" customHeight="true" outlineLevel="0" collapsed="false"/>
    <row r="1321" customFormat="false" ht="15.75" hidden="false" customHeight="true" outlineLevel="0" collapsed="false"/>
    <row r="1322" customFormat="false" ht="15.75" hidden="false" customHeight="true" outlineLevel="0" collapsed="false"/>
    <row r="1323" customFormat="false" ht="15.75" hidden="false" customHeight="true" outlineLevel="0" collapsed="false"/>
    <row r="1324" customFormat="false" ht="15.75" hidden="false" customHeight="true" outlineLevel="0" collapsed="false"/>
    <row r="1325" customFormat="false" ht="15.75" hidden="false" customHeight="true" outlineLevel="0" collapsed="false"/>
    <row r="1326" customFormat="false" ht="15.75" hidden="false" customHeight="true" outlineLevel="0" collapsed="false"/>
    <row r="1327" customFormat="false" ht="15.75" hidden="false" customHeight="true" outlineLevel="0" collapsed="false"/>
    <row r="1328" customFormat="false" ht="15.75" hidden="false" customHeight="true" outlineLevel="0" collapsed="false"/>
    <row r="1329" customFormat="false" ht="15.75" hidden="false" customHeight="true" outlineLevel="0" collapsed="false"/>
    <row r="1330" customFormat="false" ht="15.75" hidden="false" customHeight="true" outlineLevel="0" collapsed="false"/>
    <row r="1331" customFormat="false" ht="15.75" hidden="false" customHeight="true" outlineLevel="0" collapsed="false"/>
    <row r="1332" customFormat="false" ht="15.75" hidden="false" customHeight="true" outlineLevel="0" collapsed="false"/>
    <row r="1333" customFormat="false" ht="15.75" hidden="false" customHeight="true" outlineLevel="0" collapsed="false"/>
    <row r="1334" customFormat="false" ht="15.75" hidden="false" customHeight="true" outlineLevel="0" collapsed="false"/>
    <row r="1335" customFormat="false" ht="15.75" hidden="false" customHeight="true" outlineLevel="0" collapsed="false"/>
    <row r="1336" customFormat="false" ht="15.75" hidden="false" customHeight="true" outlineLevel="0" collapsed="false"/>
    <row r="1337" customFormat="false" ht="15.75" hidden="false" customHeight="true" outlineLevel="0" collapsed="false"/>
    <row r="1338" customFormat="false" ht="15.75" hidden="false" customHeight="true" outlineLevel="0" collapsed="false"/>
    <row r="1339" customFormat="false" ht="15.75" hidden="false" customHeight="true" outlineLevel="0" collapsed="false"/>
    <row r="1340" customFormat="false" ht="15.75" hidden="false" customHeight="true" outlineLevel="0" collapsed="false"/>
    <row r="1341" customFormat="false" ht="15.75" hidden="false" customHeight="true" outlineLevel="0" collapsed="false"/>
    <row r="1342" customFormat="false" ht="15.75" hidden="false" customHeight="true" outlineLevel="0" collapsed="false"/>
    <row r="1343" customFormat="false" ht="15.75" hidden="false" customHeight="true" outlineLevel="0" collapsed="false"/>
    <row r="1344" customFormat="false" ht="15.75" hidden="false" customHeight="true" outlineLevel="0" collapsed="false"/>
    <row r="1345" customFormat="false" ht="15.75" hidden="false" customHeight="true" outlineLevel="0" collapsed="false"/>
    <row r="1346" customFormat="false" ht="15.75" hidden="false" customHeight="true" outlineLevel="0" collapsed="false"/>
    <row r="1347" customFormat="false" ht="15.75" hidden="false" customHeight="true" outlineLevel="0" collapsed="false"/>
    <row r="1348" customFormat="false" ht="15.75" hidden="false" customHeight="true" outlineLevel="0" collapsed="false"/>
    <row r="1349" customFormat="false" ht="15.75" hidden="false" customHeight="true" outlineLevel="0" collapsed="false"/>
    <row r="1350" customFormat="false" ht="15.75" hidden="false" customHeight="true" outlineLevel="0" collapsed="false"/>
    <row r="1351" customFormat="false" ht="15.75" hidden="false" customHeight="true" outlineLevel="0" collapsed="false"/>
    <row r="1352" customFormat="false" ht="15.75" hidden="false" customHeight="true" outlineLevel="0" collapsed="false"/>
    <row r="1353" customFormat="false" ht="15.75" hidden="false" customHeight="true" outlineLevel="0" collapsed="false"/>
    <row r="1354" customFormat="false" ht="15.75" hidden="false" customHeight="true" outlineLevel="0" collapsed="false"/>
    <row r="1355" customFormat="false" ht="15.75" hidden="false" customHeight="true" outlineLevel="0" collapsed="false"/>
    <row r="1356" customFormat="false" ht="15.75" hidden="false" customHeight="true" outlineLevel="0" collapsed="false"/>
    <row r="1357" customFormat="false" ht="15.75" hidden="false" customHeight="true" outlineLevel="0" collapsed="false"/>
    <row r="1358" customFormat="false" ht="15.75" hidden="false" customHeight="true" outlineLevel="0" collapsed="false"/>
    <row r="1359" customFormat="false" ht="15.75" hidden="false" customHeight="true" outlineLevel="0" collapsed="false"/>
    <row r="1360" customFormat="false" ht="15.75" hidden="false" customHeight="true" outlineLevel="0" collapsed="false"/>
    <row r="1361" customFormat="false" ht="15.75" hidden="false" customHeight="true" outlineLevel="0" collapsed="false"/>
    <row r="1362" customFormat="false" ht="15.75" hidden="false" customHeight="true" outlineLevel="0" collapsed="false"/>
    <row r="1363" customFormat="false" ht="15.75" hidden="false" customHeight="true" outlineLevel="0" collapsed="false"/>
    <row r="1364" customFormat="false" ht="15.75" hidden="false" customHeight="true" outlineLevel="0" collapsed="false"/>
    <row r="1365" customFormat="false" ht="15.75" hidden="false" customHeight="true" outlineLevel="0" collapsed="false"/>
    <row r="1366" customFormat="false" ht="15.75" hidden="false" customHeight="true" outlineLevel="0" collapsed="false"/>
    <row r="1367" customFormat="false" ht="15.75" hidden="false" customHeight="true" outlineLevel="0" collapsed="false"/>
    <row r="1368" customFormat="false" ht="15.75" hidden="false" customHeight="true" outlineLevel="0" collapsed="false"/>
    <row r="1369" customFormat="false" ht="15.75" hidden="false" customHeight="true" outlineLevel="0" collapsed="false"/>
    <row r="1370" customFormat="false" ht="15.75" hidden="false" customHeight="true" outlineLevel="0" collapsed="false"/>
    <row r="1371" customFormat="false" ht="15.75" hidden="false" customHeight="true" outlineLevel="0" collapsed="false"/>
    <row r="1372" customFormat="false" ht="15.75" hidden="false" customHeight="true" outlineLevel="0" collapsed="false"/>
    <row r="1373" customFormat="false" ht="15.75" hidden="false" customHeight="true" outlineLevel="0" collapsed="false"/>
    <row r="1374" customFormat="false" ht="15.75" hidden="false" customHeight="true" outlineLevel="0" collapsed="false"/>
    <row r="1375" customFormat="false" ht="15.75" hidden="false" customHeight="true" outlineLevel="0" collapsed="false"/>
    <row r="1376" customFormat="false" ht="15.75" hidden="false" customHeight="true" outlineLevel="0" collapsed="false"/>
    <row r="1377" customFormat="false" ht="15.75" hidden="false" customHeight="true" outlineLevel="0" collapsed="false"/>
    <row r="1378" customFormat="false" ht="15.75" hidden="false" customHeight="true" outlineLevel="0" collapsed="false"/>
    <row r="1379" customFormat="false" ht="15.75" hidden="false" customHeight="true" outlineLevel="0" collapsed="false"/>
    <row r="1380" customFormat="false" ht="15.75" hidden="false" customHeight="true" outlineLevel="0" collapsed="false"/>
    <row r="1381" customFormat="false" ht="15.75" hidden="false" customHeight="true" outlineLevel="0" collapsed="false"/>
    <row r="1382" customFormat="false" ht="15.75" hidden="false" customHeight="true" outlineLevel="0" collapsed="false"/>
    <row r="1383" customFormat="false" ht="15.75" hidden="false" customHeight="true" outlineLevel="0" collapsed="false"/>
    <row r="1384" customFormat="false" ht="15.75" hidden="false" customHeight="true" outlineLevel="0" collapsed="false"/>
    <row r="1385" customFormat="false" ht="15.75" hidden="false" customHeight="true" outlineLevel="0" collapsed="false"/>
    <row r="1386" customFormat="false" ht="15.75" hidden="false" customHeight="true" outlineLevel="0" collapsed="false"/>
    <row r="1387" customFormat="false" ht="15.75" hidden="false" customHeight="true" outlineLevel="0" collapsed="false"/>
    <row r="1388" customFormat="false" ht="15.75" hidden="false" customHeight="true" outlineLevel="0" collapsed="false"/>
    <row r="1389" customFormat="false" ht="15.75" hidden="false" customHeight="true" outlineLevel="0" collapsed="false"/>
    <row r="1390" customFormat="false" ht="15.75" hidden="false" customHeight="true" outlineLevel="0" collapsed="false"/>
    <row r="1391" customFormat="false" ht="15.75" hidden="false" customHeight="true" outlineLevel="0" collapsed="false"/>
    <row r="1392" customFormat="false" ht="15.75" hidden="false" customHeight="true" outlineLevel="0" collapsed="false"/>
    <row r="1393" customFormat="false" ht="15.75" hidden="false" customHeight="true" outlineLevel="0" collapsed="false"/>
    <row r="1394" customFormat="false" ht="15.75" hidden="false" customHeight="true" outlineLevel="0" collapsed="false"/>
    <row r="1395" customFormat="false" ht="15.75" hidden="false" customHeight="true" outlineLevel="0" collapsed="false"/>
    <row r="1396" customFormat="false" ht="15.75" hidden="false" customHeight="true" outlineLevel="0" collapsed="false"/>
    <row r="1397" customFormat="false" ht="15.75" hidden="false" customHeight="true" outlineLevel="0" collapsed="false"/>
    <row r="1398" customFormat="false" ht="15.75" hidden="false" customHeight="true" outlineLevel="0" collapsed="false"/>
    <row r="1399" customFormat="false" ht="15.75" hidden="false" customHeight="true" outlineLevel="0" collapsed="false"/>
    <row r="1400" customFormat="false" ht="15.75" hidden="false" customHeight="true" outlineLevel="0" collapsed="false"/>
    <row r="1401" customFormat="false" ht="15.75" hidden="false" customHeight="true" outlineLevel="0" collapsed="false"/>
    <row r="1402" customFormat="false" ht="15.75" hidden="false" customHeight="true" outlineLevel="0" collapsed="false"/>
    <row r="1403" customFormat="false" ht="15.75" hidden="false" customHeight="true" outlineLevel="0" collapsed="false"/>
    <row r="1404" customFormat="false" ht="15.75" hidden="false" customHeight="true" outlineLevel="0" collapsed="false"/>
    <row r="1405" customFormat="false" ht="15.75" hidden="false" customHeight="true" outlineLevel="0" collapsed="false"/>
    <row r="1406" customFormat="false" ht="15.75" hidden="false" customHeight="true" outlineLevel="0" collapsed="false"/>
    <row r="1407" customFormat="false" ht="15.75" hidden="false" customHeight="true" outlineLevel="0" collapsed="false"/>
    <row r="1408" customFormat="false" ht="15.75" hidden="false" customHeight="true" outlineLevel="0" collapsed="false"/>
    <row r="1409" customFormat="false" ht="15.75" hidden="false" customHeight="true" outlineLevel="0" collapsed="false"/>
    <row r="1410" customFormat="false" ht="15.75" hidden="false" customHeight="true" outlineLevel="0" collapsed="false"/>
    <row r="1411" customFormat="false" ht="15.75" hidden="false" customHeight="true" outlineLevel="0" collapsed="false"/>
    <row r="1412" customFormat="false" ht="15.75" hidden="false" customHeight="true" outlineLevel="0" collapsed="false"/>
    <row r="1413" customFormat="false" ht="15.75" hidden="false" customHeight="true" outlineLevel="0" collapsed="false"/>
    <row r="1414" customFormat="false" ht="15.75" hidden="false" customHeight="true" outlineLevel="0" collapsed="false"/>
    <row r="1415" customFormat="false" ht="15.75" hidden="false" customHeight="true" outlineLevel="0" collapsed="false"/>
    <row r="1416" customFormat="false" ht="15.75" hidden="false" customHeight="true" outlineLevel="0" collapsed="false"/>
    <row r="1417" customFormat="false" ht="15.75" hidden="false" customHeight="true" outlineLevel="0" collapsed="false"/>
    <row r="1418" customFormat="false" ht="15.75" hidden="false" customHeight="true" outlineLevel="0" collapsed="false"/>
    <row r="1419" customFormat="false" ht="15.75" hidden="false" customHeight="true" outlineLevel="0" collapsed="false"/>
    <row r="1420" customFormat="false" ht="15.75" hidden="false" customHeight="true" outlineLevel="0" collapsed="false"/>
    <row r="1421" customFormat="false" ht="15.75" hidden="false" customHeight="true" outlineLevel="0" collapsed="false"/>
    <row r="1422" customFormat="false" ht="15.75" hidden="false" customHeight="true" outlineLevel="0" collapsed="false"/>
    <row r="1423" customFormat="false" ht="15.75" hidden="false" customHeight="true" outlineLevel="0" collapsed="false"/>
    <row r="1424" customFormat="false" ht="15.75" hidden="false" customHeight="true" outlineLevel="0" collapsed="false"/>
    <row r="1425" customFormat="false" ht="15.75" hidden="false" customHeight="true" outlineLevel="0" collapsed="false"/>
    <row r="1426" customFormat="false" ht="15.75" hidden="false" customHeight="true" outlineLevel="0" collapsed="false"/>
    <row r="1427" customFormat="false" ht="15.75" hidden="false" customHeight="true" outlineLevel="0" collapsed="false"/>
    <row r="1428" customFormat="false" ht="15.75" hidden="false" customHeight="true" outlineLevel="0" collapsed="false"/>
    <row r="1429" customFormat="false" ht="15.75" hidden="false" customHeight="true" outlineLevel="0" collapsed="false"/>
    <row r="1430" customFormat="false" ht="15.75" hidden="false" customHeight="true" outlineLevel="0" collapsed="false"/>
    <row r="1431" customFormat="false" ht="15.75" hidden="false" customHeight="true" outlineLevel="0" collapsed="false"/>
    <row r="1432" customFormat="false" ht="15.75" hidden="false" customHeight="true" outlineLevel="0" collapsed="false"/>
    <row r="1433" customFormat="false" ht="15.75" hidden="false" customHeight="true" outlineLevel="0" collapsed="false"/>
    <row r="1434" customFormat="false" ht="15.75" hidden="false" customHeight="true" outlineLevel="0" collapsed="false"/>
    <row r="1435" customFormat="false" ht="15.75" hidden="false" customHeight="true" outlineLevel="0" collapsed="false"/>
    <row r="1436" customFormat="false" ht="15.75" hidden="false" customHeight="true" outlineLevel="0" collapsed="false"/>
    <row r="1437" customFormat="false" ht="15.75" hidden="false" customHeight="true" outlineLevel="0" collapsed="false"/>
    <row r="1438" customFormat="false" ht="15.75" hidden="false" customHeight="true" outlineLevel="0" collapsed="false"/>
    <row r="1439" customFormat="false" ht="15.75" hidden="false" customHeight="true" outlineLevel="0" collapsed="false"/>
    <row r="1440" customFormat="false" ht="15.75" hidden="false" customHeight="true" outlineLevel="0" collapsed="false"/>
    <row r="1441" customFormat="false" ht="15.75" hidden="false" customHeight="true" outlineLevel="0" collapsed="false"/>
    <row r="1442" customFormat="false" ht="15.75" hidden="false" customHeight="true" outlineLevel="0" collapsed="false"/>
    <row r="1443" customFormat="false" ht="15.75" hidden="false" customHeight="true" outlineLevel="0" collapsed="false"/>
    <row r="1444" customFormat="false" ht="15.75" hidden="false" customHeight="true" outlineLevel="0" collapsed="false"/>
    <row r="1445" customFormat="false" ht="15.75" hidden="false" customHeight="true" outlineLevel="0" collapsed="false"/>
    <row r="1446" customFormat="false" ht="15.75" hidden="false" customHeight="true" outlineLevel="0" collapsed="false"/>
    <row r="1447" customFormat="false" ht="15.75" hidden="false" customHeight="true" outlineLevel="0" collapsed="false"/>
    <row r="1448" customFormat="false" ht="15.75" hidden="false" customHeight="true" outlineLevel="0" collapsed="false"/>
    <row r="1449" customFormat="false" ht="15.75" hidden="false" customHeight="true" outlineLevel="0" collapsed="false"/>
    <row r="1450" customFormat="false" ht="15.75" hidden="false" customHeight="true" outlineLevel="0" collapsed="false"/>
    <row r="1451" customFormat="false" ht="15.75" hidden="false" customHeight="true" outlineLevel="0" collapsed="false"/>
    <row r="1452" customFormat="false" ht="15.75" hidden="false" customHeight="true" outlineLevel="0" collapsed="false"/>
    <row r="1453" customFormat="false" ht="15.75" hidden="false" customHeight="true" outlineLevel="0" collapsed="false"/>
    <row r="1454" customFormat="false" ht="15.75" hidden="false" customHeight="true" outlineLevel="0" collapsed="false"/>
    <row r="1455" customFormat="false" ht="15.75" hidden="false" customHeight="true" outlineLevel="0" collapsed="false"/>
    <row r="1456" customFormat="false" ht="15.75" hidden="false" customHeight="true" outlineLevel="0" collapsed="false"/>
    <row r="1457" customFormat="false" ht="15.75" hidden="false" customHeight="true" outlineLevel="0" collapsed="false"/>
    <row r="1458" customFormat="false" ht="15.75" hidden="false" customHeight="true" outlineLevel="0" collapsed="false"/>
    <row r="1459" customFormat="false" ht="15.75" hidden="false" customHeight="true" outlineLevel="0" collapsed="false"/>
    <row r="1460" customFormat="false" ht="15.75" hidden="false" customHeight="true" outlineLevel="0" collapsed="false"/>
    <row r="1461" customFormat="false" ht="15.75" hidden="false" customHeight="true" outlineLevel="0" collapsed="false"/>
    <row r="1462" customFormat="false" ht="15.75" hidden="false" customHeight="true" outlineLevel="0" collapsed="false"/>
    <row r="1463" customFormat="false" ht="15.75" hidden="false" customHeight="true" outlineLevel="0" collapsed="false"/>
    <row r="1464" customFormat="false" ht="15.75" hidden="false" customHeight="true" outlineLevel="0" collapsed="false"/>
    <row r="1465" customFormat="false" ht="15.75" hidden="false" customHeight="true" outlineLevel="0" collapsed="false"/>
    <row r="1466" customFormat="false" ht="15.75" hidden="false" customHeight="true" outlineLevel="0" collapsed="false"/>
    <row r="1467" customFormat="false" ht="15.75" hidden="false" customHeight="true" outlineLevel="0" collapsed="false"/>
    <row r="1468" customFormat="false" ht="15.75" hidden="false" customHeight="true" outlineLevel="0" collapsed="false"/>
    <row r="1469" customFormat="false" ht="15.75" hidden="false" customHeight="true" outlineLevel="0" collapsed="false"/>
    <row r="1470" customFormat="false" ht="15.75" hidden="false" customHeight="true" outlineLevel="0" collapsed="false"/>
    <row r="1471" customFormat="false" ht="15.75" hidden="false" customHeight="true" outlineLevel="0" collapsed="false"/>
    <row r="1472" customFormat="false" ht="15.75" hidden="false" customHeight="true" outlineLevel="0" collapsed="false"/>
    <row r="1473" customFormat="false" ht="15.75" hidden="false" customHeight="true" outlineLevel="0" collapsed="false"/>
    <row r="1474" customFormat="false" ht="15.75" hidden="false" customHeight="true" outlineLevel="0" collapsed="false"/>
    <row r="1475" customFormat="false" ht="15.75" hidden="false" customHeight="true" outlineLevel="0" collapsed="false"/>
    <row r="1476" customFormat="false" ht="15.75" hidden="false" customHeight="true" outlineLevel="0" collapsed="false"/>
    <row r="1477" customFormat="false" ht="15" hidden="false" customHeight="true" outlineLevel="0" collapsed="false">
      <c r="J1477" s="5" t="n">
        <f aca="false">IF(AND(C1477=0,D1477),1,0)</f>
        <v>1</v>
      </c>
      <c r="L1477" s="5" t="n">
        <f aca="false">IF(C1477&lt;&gt;0,1,0)</f>
        <v>0</v>
      </c>
    </row>
    <row r="1478" customFormat="false" ht="15" hidden="false" customHeight="true" outlineLevel="0" collapsed="false">
      <c r="J1478" s="5" t="s">
        <v>3539</v>
      </c>
    </row>
    <row r="1479" customFormat="false" ht="15.75" hidden="false" customHeight="true" outlineLevel="0" collapsed="false"/>
    <row r="1480" customFormat="false" ht="15" hidden="false" customHeight="true" outlineLevel="0" collapsed="false">
      <c r="K1480" s="5" t="n">
        <f aca="false">IF(ABS(OBVEZE!D44-OBVEZE!D45-OBVEZE!D104)&gt;0,1,0)</f>
        <v>1</v>
      </c>
    </row>
  </sheetData>
  <sheetProtection algorithmName="SHA-512" hashValue="KYOzDEWC4dblK3YceifPJa9NbYdXYeFhJBtPFItq8u+raQ0nJtvZBZ4Azh7uTDtmxvqVV/zclkft94iHuQYEDw==" saltValue="e5eU1GPCitvRVchFtSFKhQ==" spinCount="100000" sheet="true" selectLockedCells="true"/>
  <mergeCells count="9">
    <mergeCell ref="A1:D1"/>
    <mergeCell ref="A2:D2"/>
    <mergeCell ref="A4:C4"/>
    <mergeCell ref="A14:C14"/>
    <mergeCell ref="A23:C23"/>
    <mergeCell ref="A298:C298"/>
    <mergeCell ref="A341:C341"/>
    <mergeCell ref="A344:C344"/>
    <mergeCell ref="A346:C346"/>
  </mergeCells>
  <conditionalFormatting sqref="B5:B13 B299:B340">
    <cfRule type="cellIs" priority="2" operator="equal" aboveAverage="0" equalAverage="0" bottom="0" percent="0" rank="0" text="" dxfId="15">
      <formula>"Provjera"</formula>
    </cfRule>
    <cfRule type="cellIs" priority="3" operator="equal" aboveAverage="0" equalAverage="0" bottom="0" percent="0" rank="0" text="" dxfId="16">
      <formula>"Pogreška"</formula>
    </cfRule>
  </conditionalFormatting>
  <conditionalFormatting sqref="B15:B22">
    <cfRule type="cellIs" priority="4" operator="equal" aboveAverage="0" equalAverage="0" bottom="0" percent="0" rank="0" text="" dxfId="17">
      <formula>"Pogreška"</formula>
    </cfRule>
    <cfRule type="cellIs" priority="5" operator="equal" aboveAverage="0" equalAverage="0" bottom="0" percent="0" rank="0" text="" dxfId="18">
      <formula>"Provjera"</formula>
    </cfRule>
  </conditionalFormatting>
  <conditionalFormatting sqref="B24:B297">
    <cfRule type="cellIs" priority="6" operator="equal" aboveAverage="0" equalAverage="0" bottom="0" percent="0" rank="0" text="" dxfId="19">
      <formula>"Provjera"</formula>
    </cfRule>
    <cfRule type="cellIs" priority="7" operator="equal" aboveAverage="0" equalAverage="0" bottom="0" percent="0" rank="0" text="" dxfId="20">
      <formula>"Pogreška"</formula>
    </cfRule>
  </conditionalFormatting>
  <conditionalFormatting sqref="B342:B343">
    <cfRule type="cellIs" priority="8" operator="equal" aboveAverage="0" equalAverage="0" bottom="0" percent="0" rank="0" text="" dxfId="21">
      <formula>"Pogreška"</formula>
    </cfRule>
    <cfRule type="cellIs" priority="9" operator="equal" aboveAverage="0" equalAverage="0" bottom="0" percent="0" rank="0" text="" dxfId="22">
      <formula>"Provjera"</formula>
    </cfRule>
  </conditionalFormatting>
  <conditionalFormatting sqref="B345">
    <cfRule type="cellIs" priority="10" operator="equal" aboveAverage="0" equalAverage="0" bottom="0" percent="0" rank="0" text="" dxfId="23">
      <formula>"Provjera"</formula>
    </cfRule>
    <cfRule type="cellIs" priority="11" operator="equal" aboveAverage="0" equalAverage="0" bottom="0" percent="0" rank="0" text="" dxfId="24">
      <formula>"Pogreška"</formula>
    </cfRule>
  </conditionalFormatting>
  <conditionalFormatting sqref="B347">
    <cfRule type="cellIs" priority="12" operator="equal" aboveAverage="0" equalAverage="0" bottom="0" percent="0" rank="0" text="" dxfId="25">
      <formula>"Provjera"</formula>
    </cfRule>
    <cfRule type="cellIs" priority="13" operator="equal" aboveAverage="0" equalAverage="0" bottom="0" percent="0" rank="0" text="" dxfId="26">
      <formula>"O.K."</formula>
    </cfRule>
  </conditionalFormatting>
  <printOptions headings="false" gridLines="false" gridLinesSet="true" horizontalCentered="false" verticalCentered="false"/>
  <pageMargins left="0.7" right="0.7" top="0.75" bottom="0.75" header="0.511805555555555" footer="0"/>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&amp;RStranica: &amp;P od &amp;N</oddFooter>
  </headerFooter>
  <colBreaks count="1" manualBreakCount="1">
    <brk id="19" man="true" max="65535" min="0"/>
  </colBreaks>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LibreOffice/7.0.1.2$Windows_X86_64 LibreOffice_project/7cbcfc562f6eb6708b5ff7d7397325de9e764452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2022-04-01T05:14:30Z</dcterms:created>
  <dc:creator>Martina Agatić</dc:creator>
  <dc:description/>
  <dc:language>hr-HR</dc:language>
  <cp:lastModifiedBy>Ema Šuran</cp:lastModifiedBy>
  <cp:lastPrinted>2026-07-13T10:53:55Z</cp:lastPrinted>
  <dcterms:modified xsi:type="dcterms:W3CDTF">2026-07-13T10:55:25Z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BExAnalyzer_OldName">
    <vt:lpwstr>21.4.26. Obrasci_financijskih_izvjestaja_v_8.4.0.xlsx</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